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comments3.xml" ContentType="application/vnd.openxmlformats-officedocument.spreadsheetml.comments+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9185" yWindow="6000" windowWidth="9630" windowHeight="6015" tabRatio="855" firstSheet="4" activeTab="4"/>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 r:id="rId16"/>
  </externalReferences>
  <definedNames>
    <definedName name="_xlnm._FilterDatabase" localSheetId="12" hidden="1">'7.  Persistence Report'!$C$26:$BT$429</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45621"/>
</workbook>
</file>

<file path=xl/calcChain.xml><?xml version="1.0" encoding="utf-8"?>
<calcChain xmlns="http://schemas.openxmlformats.org/spreadsheetml/2006/main">
  <c r="I32" i="45" l="1"/>
  <c r="C54" i="47" l="1"/>
  <c r="C50" i="47"/>
  <c r="C51" i="47" s="1"/>
  <c r="C52" i="47" s="1"/>
  <c r="C53" i="47" s="1"/>
  <c r="C49" i="47"/>
  <c r="O102" i="46" l="1"/>
  <c r="P102" i="46"/>
  <c r="Q102" i="46"/>
  <c r="R102" i="46"/>
  <c r="S102" i="46"/>
  <c r="T102" i="46"/>
  <c r="U102" i="46"/>
  <c r="V102" i="46"/>
  <c r="W102" i="46"/>
  <c r="X102" i="46"/>
  <c r="O103" i="46"/>
  <c r="P103" i="46"/>
  <c r="Q103" i="46"/>
  <c r="R103" i="46"/>
  <c r="S103" i="46"/>
  <c r="T103" i="46"/>
  <c r="U103" i="46"/>
  <c r="V103" i="46"/>
  <c r="W103" i="46"/>
  <c r="X103" i="46"/>
  <c r="O105" i="46"/>
  <c r="P105" i="46"/>
  <c r="Q105" i="46"/>
  <c r="R105" i="46"/>
  <c r="S105" i="46"/>
  <c r="T105" i="46"/>
  <c r="U105" i="46"/>
  <c r="V105" i="46"/>
  <c r="W105" i="46"/>
  <c r="X105" i="46"/>
  <c r="O106" i="46"/>
  <c r="P106" i="46"/>
  <c r="Q106" i="46"/>
  <c r="R106" i="46"/>
  <c r="S106" i="46"/>
  <c r="T106" i="46"/>
  <c r="U106" i="46"/>
  <c r="V106" i="46"/>
  <c r="W106" i="46"/>
  <c r="X106" i="46"/>
  <c r="P22" i="46" l="1"/>
  <c r="M125" i="46"/>
  <c r="L125" i="46"/>
  <c r="K125" i="46"/>
  <c r="J125" i="46"/>
  <c r="I125" i="46"/>
  <c r="H125" i="46"/>
  <c r="G125" i="46"/>
  <c r="F125" i="46"/>
  <c r="E125" i="46"/>
  <c r="D125" i="46"/>
  <c r="M122" i="46"/>
  <c r="L122" i="46"/>
  <c r="K122" i="46"/>
  <c r="J122" i="46"/>
  <c r="I122" i="46"/>
  <c r="H122" i="46"/>
  <c r="G122" i="46"/>
  <c r="F122" i="46"/>
  <c r="E122" i="46"/>
  <c r="D122" i="46"/>
  <c r="M119" i="46"/>
  <c r="L119" i="46"/>
  <c r="K119" i="46"/>
  <c r="J119" i="46"/>
  <c r="I119" i="46"/>
  <c r="H119" i="46"/>
  <c r="G119" i="46"/>
  <c r="F119" i="46"/>
  <c r="E119" i="46"/>
  <c r="D119" i="46"/>
  <c r="M115" i="46"/>
  <c r="L115" i="46"/>
  <c r="K115" i="46"/>
  <c r="J115" i="46"/>
  <c r="I115" i="46"/>
  <c r="H115" i="46"/>
  <c r="G115" i="46"/>
  <c r="F115" i="46"/>
  <c r="E115" i="46"/>
  <c r="D115" i="46"/>
  <c r="M112" i="46"/>
  <c r="L112" i="46"/>
  <c r="K112" i="46"/>
  <c r="J112" i="46"/>
  <c r="I112" i="46"/>
  <c r="H112" i="46"/>
  <c r="G112" i="46"/>
  <c r="F112" i="46"/>
  <c r="E112" i="46"/>
  <c r="D112" i="46"/>
  <c r="M109" i="46"/>
  <c r="L109" i="46"/>
  <c r="K109" i="46"/>
  <c r="J109" i="46"/>
  <c r="I109" i="46"/>
  <c r="H109" i="46"/>
  <c r="G109" i="46"/>
  <c r="F109" i="46"/>
  <c r="E109" i="46"/>
  <c r="D109" i="46"/>
  <c r="M106" i="46"/>
  <c r="L106" i="46"/>
  <c r="K106" i="46"/>
  <c r="J106" i="46"/>
  <c r="I106" i="46"/>
  <c r="H106" i="46"/>
  <c r="G106" i="46"/>
  <c r="F106" i="46"/>
  <c r="E106" i="46"/>
  <c r="D106" i="46"/>
  <c r="L103" i="46"/>
  <c r="K103" i="46"/>
  <c r="J103" i="46"/>
  <c r="I103" i="46"/>
  <c r="H103" i="46"/>
  <c r="G103" i="46"/>
  <c r="F103" i="46"/>
  <c r="E103" i="46"/>
  <c r="D103" i="46"/>
  <c r="L102" i="46"/>
  <c r="K102" i="46"/>
  <c r="J102" i="46"/>
  <c r="I102" i="46"/>
  <c r="H102" i="46"/>
  <c r="G102" i="46"/>
  <c r="F102" i="46"/>
  <c r="E102" i="46"/>
  <c r="D102" i="46"/>
  <c r="M103" i="46"/>
  <c r="M92" i="46"/>
  <c r="L92" i="46"/>
  <c r="K92" i="46"/>
  <c r="J92" i="46"/>
  <c r="I92" i="46"/>
  <c r="H92" i="46"/>
  <c r="G92" i="46"/>
  <c r="F92" i="46"/>
  <c r="E92" i="46"/>
  <c r="D92" i="46"/>
  <c r="M82" i="46"/>
  <c r="L82" i="46"/>
  <c r="K82" i="46"/>
  <c r="J82" i="46"/>
  <c r="I82" i="46"/>
  <c r="H82" i="46"/>
  <c r="G82" i="46"/>
  <c r="F82" i="46"/>
  <c r="E82" i="46"/>
  <c r="D82" i="46"/>
  <c r="M79" i="46"/>
  <c r="L79" i="46"/>
  <c r="K79" i="46"/>
  <c r="J79" i="46"/>
  <c r="I79" i="46"/>
  <c r="H79" i="46"/>
  <c r="G79" i="46"/>
  <c r="F79" i="46"/>
  <c r="E79" i="46"/>
  <c r="D79" i="46"/>
  <c r="M76" i="46"/>
  <c r="L76" i="46"/>
  <c r="K76" i="46"/>
  <c r="J76" i="46"/>
  <c r="I76" i="46"/>
  <c r="H76" i="46"/>
  <c r="G76" i="46"/>
  <c r="F76" i="46"/>
  <c r="E76" i="46"/>
  <c r="D76" i="46"/>
  <c r="M72" i="46"/>
  <c r="L72" i="46"/>
  <c r="K72" i="46"/>
  <c r="J72" i="46"/>
  <c r="I72" i="46"/>
  <c r="H72" i="46"/>
  <c r="G72" i="46"/>
  <c r="F72" i="46"/>
  <c r="E72" i="46"/>
  <c r="D72" i="46"/>
  <c r="M66" i="46"/>
  <c r="L66" i="46"/>
  <c r="K66" i="46"/>
  <c r="J66" i="46"/>
  <c r="I66" i="46"/>
  <c r="H66" i="46"/>
  <c r="G66" i="46"/>
  <c r="F66" i="46"/>
  <c r="E66" i="46"/>
  <c r="D66" i="46"/>
  <c r="M69" i="46"/>
  <c r="L69" i="46"/>
  <c r="K69" i="46"/>
  <c r="J69" i="46"/>
  <c r="I69" i="46"/>
  <c r="H69" i="46"/>
  <c r="G69" i="46"/>
  <c r="F69" i="46"/>
  <c r="E69" i="46"/>
  <c r="D69" i="46"/>
  <c r="M63" i="46"/>
  <c r="L63" i="46"/>
  <c r="K63" i="46"/>
  <c r="J63" i="46"/>
  <c r="I63" i="46"/>
  <c r="H63" i="46"/>
  <c r="G63" i="46"/>
  <c r="F63" i="46"/>
  <c r="E63" i="46"/>
  <c r="D63" i="46"/>
  <c r="M60" i="46"/>
  <c r="L60" i="46"/>
  <c r="K60" i="46"/>
  <c r="J60" i="46"/>
  <c r="I60" i="46"/>
  <c r="H60" i="46"/>
  <c r="G60" i="46"/>
  <c r="F60" i="46"/>
  <c r="E60" i="46"/>
  <c r="D60" i="46"/>
  <c r="M57" i="46"/>
  <c r="L57" i="46"/>
  <c r="K57" i="46"/>
  <c r="J57" i="46"/>
  <c r="I57" i="46"/>
  <c r="H57" i="46"/>
  <c r="G57" i="46"/>
  <c r="F57" i="46"/>
  <c r="E57" i="46"/>
  <c r="D57" i="46"/>
  <c r="M54" i="46"/>
  <c r="L54" i="46"/>
  <c r="K54" i="46"/>
  <c r="J54" i="46"/>
  <c r="I54" i="46"/>
  <c r="H54" i="46"/>
  <c r="G54" i="46"/>
  <c r="F54" i="46"/>
  <c r="E54" i="46"/>
  <c r="D54" i="46"/>
  <c r="M51" i="46"/>
  <c r="L51" i="46"/>
  <c r="K51" i="46"/>
  <c r="J51" i="46"/>
  <c r="I51" i="46"/>
  <c r="H51" i="46"/>
  <c r="G51" i="46"/>
  <c r="F51" i="46"/>
  <c r="E51" i="46"/>
  <c r="D51" i="46"/>
  <c r="M47" i="46"/>
  <c r="L47" i="46"/>
  <c r="K47" i="46"/>
  <c r="J47" i="46"/>
  <c r="I47" i="46"/>
  <c r="H47" i="46"/>
  <c r="G47" i="46"/>
  <c r="F47" i="46"/>
  <c r="E47" i="46"/>
  <c r="D47" i="46"/>
  <c r="M44" i="46"/>
  <c r="L44" i="46"/>
  <c r="K44" i="46"/>
  <c r="J44" i="46"/>
  <c r="I44" i="46"/>
  <c r="H44" i="46"/>
  <c r="G44" i="46"/>
  <c r="F44" i="46"/>
  <c r="E44" i="46"/>
  <c r="D44" i="46"/>
  <c r="M41" i="46"/>
  <c r="L41" i="46"/>
  <c r="K41" i="46"/>
  <c r="J41" i="46"/>
  <c r="I41" i="46"/>
  <c r="H41" i="46"/>
  <c r="G41" i="46"/>
  <c r="F41" i="46"/>
  <c r="E41" i="46"/>
  <c r="D41" i="46"/>
  <c r="M38" i="46"/>
  <c r="L38" i="46"/>
  <c r="K38" i="46"/>
  <c r="J38" i="46"/>
  <c r="I38" i="46"/>
  <c r="H38" i="46"/>
  <c r="G38" i="46"/>
  <c r="F38" i="46"/>
  <c r="E38" i="46"/>
  <c r="D38" i="46"/>
  <c r="M35" i="46"/>
  <c r="L35" i="46"/>
  <c r="K35" i="46"/>
  <c r="J35" i="46"/>
  <c r="I35" i="46"/>
  <c r="H35" i="46"/>
  <c r="G35" i="46"/>
  <c r="F35" i="46"/>
  <c r="E35" i="46"/>
  <c r="D35" i="46"/>
  <c r="M32" i="46"/>
  <c r="L32" i="46"/>
  <c r="K32" i="46"/>
  <c r="J32" i="46"/>
  <c r="I32" i="46"/>
  <c r="H32" i="46"/>
  <c r="G32" i="46"/>
  <c r="F32" i="46"/>
  <c r="E32" i="46"/>
  <c r="D32" i="46"/>
  <c r="M29" i="46"/>
  <c r="L29" i="46"/>
  <c r="K29" i="46"/>
  <c r="J29" i="46"/>
  <c r="I29" i="46"/>
  <c r="H29" i="46"/>
  <c r="G29" i="46"/>
  <c r="F29" i="46"/>
  <c r="E29" i="46"/>
  <c r="D29" i="46"/>
  <c r="M26" i="46"/>
  <c r="L26" i="46"/>
  <c r="K26" i="46"/>
  <c r="J26" i="46"/>
  <c r="I26" i="46"/>
  <c r="H26" i="46"/>
  <c r="G26" i="46"/>
  <c r="F26" i="46"/>
  <c r="E26" i="46"/>
  <c r="D26" i="46"/>
  <c r="M23" i="46"/>
  <c r="L23" i="46"/>
  <c r="K23" i="46"/>
  <c r="J23" i="46"/>
  <c r="I23" i="46"/>
  <c r="H23" i="46"/>
  <c r="G23" i="46"/>
  <c r="F23" i="46"/>
  <c r="E23" i="46"/>
  <c r="D23" i="46"/>
  <c r="M253" i="46"/>
  <c r="L253" i="46"/>
  <c r="K253" i="46"/>
  <c r="J253" i="46"/>
  <c r="I253" i="46"/>
  <c r="H253" i="46"/>
  <c r="G253" i="46"/>
  <c r="F253" i="46"/>
  <c r="E253" i="46"/>
  <c r="D253" i="46"/>
  <c r="M250" i="46"/>
  <c r="L250" i="46"/>
  <c r="K250" i="46"/>
  <c r="J250" i="46"/>
  <c r="I250" i="46"/>
  <c r="H250" i="46"/>
  <c r="G250" i="46"/>
  <c r="F250" i="46"/>
  <c r="E250" i="46"/>
  <c r="D250" i="46"/>
  <c r="M247" i="46"/>
  <c r="L247" i="46"/>
  <c r="K247" i="46"/>
  <c r="J247" i="46"/>
  <c r="I247" i="46"/>
  <c r="H247" i="46"/>
  <c r="G247" i="46"/>
  <c r="F247" i="46"/>
  <c r="E247" i="46"/>
  <c r="D247" i="46"/>
  <c r="M243" i="46"/>
  <c r="L243" i="46"/>
  <c r="K243" i="46"/>
  <c r="J243" i="46"/>
  <c r="I243" i="46"/>
  <c r="H243" i="46"/>
  <c r="G243" i="46"/>
  <c r="F243" i="46"/>
  <c r="E243" i="46"/>
  <c r="D243" i="46"/>
  <c r="M240" i="46"/>
  <c r="L240" i="46"/>
  <c r="K240" i="46"/>
  <c r="J240" i="46"/>
  <c r="I240" i="46"/>
  <c r="H240" i="46"/>
  <c r="G240" i="46"/>
  <c r="F240" i="46"/>
  <c r="E240" i="46"/>
  <c r="D240" i="46"/>
  <c r="M237" i="46"/>
  <c r="L237" i="46"/>
  <c r="K237" i="46"/>
  <c r="J237" i="46"/>
  <c r="I237" i="46"/>
  <c r="H237" i="46"/>
  <c r="G237" i="46"/>
  <c r="F237" i="46"/>
  <c r="E237" i="46"/>
  <c r="D237" i="46"/>
  <c r="M234" i="46"/>
  <c r="L234" i="46"/>
  <c r="K234" i="46"/>
  <c r="J234" i="46"/>
  <c r="I234" i="46"/>
  <c r="H234" i="46"/>
  <c r="G234" i="46"/>
  <c r="F234" i="46"/>
  <c r="E234" i="46"/>
  <c r="D234" i="46"/>
  <c r="M231" i="46"/>
  <c r="L231" i="46"/>
  <c r="K231" i="46"/>
  <c r="J231" i="46"/>
  <c r="I231" i="46"/>
  <c r="H231" i="46"/>
  <c r="G231" i="46"/>
  <c r="F231" i="46"/>
  <c r="E231" i="46"/>
  <c r="D231" i="46"/>
  <c r="M220" i="46"/>
  <c r="L220" i="46"/>
  <c r="K220" i="46"/>
  <c r="J220" i="46"/>
  <c r="I220" i="46"/>
  <c r="H220" i="46"/>
  <c r="G220" i="46"/>
  <c r="F220" i="46"/>
  <c r="E220" i="46"/>
  <c r="D220" i="46"/>
  <c r="M210" i="46"/>
  <c r="L210" i="46"/>
  <c r="K210" i="46"/>
  <c r="J210" i="46"/>
  <c r="I210" i="46"/>
  <c r="H210" i="46"/>
  <c r="G210" i="46"/>
  <c r="F210" i="46"/>
  <c r="E210" i="46"/>
  <c r="D210" i="46"/>
  <c r="M207" i="46"/>
  <c r="L207" i="46"/>
  <c r="K207" i="46"/>
  <c r="J207" i="46"/>
  <c r="I207" i="46"/>
  <c r="H207" i="46"/>
  <c r="G207" i="46"/>
  <c r="F207" i="46"/>
  <c r="E207" i="46"/>
  <c r="D207" i="46"/>
  <c r="M204" i="46"/>
  <c r="L204" i="46"/>
  <c r="K204" i="46"/>
  <c r="J204" i="46"/>
  <c r="I204" i="46"/>
  <c r="H204" i="46"/>
  <c r="G204" i="46"/>
  <c r="F204" i="46"/>
  <c r="E204" i="46"/>
  <c r="D204" i="46"/>
  <c r="M200" i="46"/>
  <c r="L200" i="46"/>
  <c r="K200" i="46"/>
  <c r="J200" i="46"/>
  <c r="I200" i="46"/>
  <c r="H200" i="46"/>
  <c r="G200" i="46"/>
  <c r="F200" i="46"/>
  <c r="E200" i="46"/>
  <c r="D200" i="46"/>
  <c r="M197" i="46"/>
  <c r="L197" i="46"/>
  <c r="K197" i="46"/>
  <c r="J197" i="46"/>
  <c r="I197" i="46"/>
  <c r="H197" i="46"/>
  <c r="G197" i="46"/>
  <c r="F197" i="46"/>
  <c r="E197" i="46"/>
  <c r="D197" i="46"/>
  <c r="M194" i="46"/>
  <c r="L194" i="46"/>
  <c r="K194" i="46"/>
  <c r="J194" i="46"/>
  <c r="I194" i="46"/>
  <c r="H194" i="46"/>
  <c r="G194" i="46"/>
  <c r="F194" i="46"/>
  <c r="E194" i="46"/>
  <c r="D194" i="46"/>
  <c r="M191" i="46"/>
  <c r="L191" i="46"/>
  <c r="K191" i="46"/>
  <c r="J191" i="46"/>
  <c r="I191" i="46"/>
  <c r="H191" i="46"/>
  <c r="G191" i="46"/>
  <c r="F191" i="46"/>
  <c r="E191" i="46"/>
  <c r="D191" i="46"/>
  <c r="M188" i="46"/>
  <c r="L188" i="46"/>
  <c r="K188" i="46"/>
  <c r="J188" i="46"/>
  <c r="I188" i="46"/>
  <c r="H188" i="46"/>
  <c r="G188" i="46"/>
  <c r="F188" i="46"/>
  <c r="E188" i="46"/>
  <c r="D188" i="46"/>
  <c r="M185" i="46"/>
  <c r="L185" i="46"/>
  <c r="K185" i="46"/>
  <c r="J185" i="46"/>
  <c r="I185" i="46"/>
  <c r="H185" i="46"/>
  <c r="G185" i="46"/>
  <c r="F185" i="46"/>
  <c r="E185" i="46"/>
  <c r="D185" i="46"/>
  <c r="M182" i="46"/>
  <c r="L182" i="46"/>
  <c r="K182" i="46"/>
  <c r="J182" i="46"/>
  <c r="I182" i="46"/>
  <c r="H182" i="46"/>
  <c r="G182" i="46"/>
  <c r="F182" i="46"/>
  <c r="E182" i="46"/>
  <c r="D182" i="46"/>
  <c r="M179" i="46"/>
  <c r="L179" i="46"/>
  <c r="K179" i="46"/>
  <c r="J179" i="46"/>
  <c r="I179" i="46"/>
  <c r="H179" i="46"/>
  <c r="G179" i="46"/>
  <c r="F179" i="46"/>
  <c r="E179" i="46"/>
  <c r="D179" i="46"/>
  <c r="M175" i="46"/>
  <c r="L175" i="46"/>
  <c r="K175" i="46"/>
  <c r="J175" i="46"/>
  <c r="I175" i="46"/>
  <c r="H175" i="46"/>
  <c r="G175" i="46"/>
  <c r="F175" i="46"/>
  <c r="E175" i="46"/>
  <c r="D175" i="46"/>
  <c r="M172" i="46"/>
  <c r="L172" i="46"/>
  <c r="K172" i="46"/>
  <c r="J172" i="46"/>
  <c r="I172" i="46"/>
  <c r="H172" i="46"/>
  <c r="G172" i="46"/>
  <c r="F172" i="46"/>
  <c r="E172" i="46"/>
  <c r="D172" i="46"/>
  <c r="M169" i="46"/>
  <c r="L169" i="46"/>
  <c r="K169" i="46"/>
  <c r="J169" i="46"/>
  <c r="I169" i="46"/>
  <c r="H169" i="46"/>
  <c r="G169" i="46"/>
  <c r="F169" i="46"/>
  <c r="E169" i="46"/>
  <c r="D169" i="46"/>
  <c r="M166" i="46"/>
  <c r="L166" i="46"/>
  <c r="K166" i="46"/>
  <c r="J166" i="46"/>
  <c r="I166" i="46"/>
  <c r="H166" i="46"/>
  <c r="G166" i="46"/>
  <c r="F166" i="46"/>
  <c r="E166" i="46"/>
  <c r="D166" i="46"/>
  <c r="M163" i="46"/>
  <c r="L163" i="46"/>
  <c r="K163" i="46"/>
  <c r="J163" i="46"/>
  <c r="I163" i="46"/>
  <c r="H163" i="46"/>
  <c r="G163" i="46"/>
  <c r="F163" i="46"/>
  <c r="E163" i="46"/>
  <c r="D163" i="46"/>
  <c r="M160" i="46"/>
  <c r="L160" i="46"/>
  <c r="K160" i="46"/>
  <c r="J160" i="46"/>
  <c r="I160" i="46"/>
  <c r="H160" i="46"/>
  <c r="G160" i="46"/>
  <c r="F160" i="46"/>
  <c r="E160" i="46"/>
  <c r="D160" i="46"/>
  <c r="M157" i="46"/>
  <c r="L157" i="46"/>
  <c r="K157" i="46"/>
  <c r="J157" i="46"/>
  <c r="I157" i="46"/>
  <c r="H157" i="46"/>
  <c r="G157" i="46"/>
  <c r="F157" i="46"/>
  <c r="E157" i="46"/>
  <c r="D157" i="46"/>
  <c r="M154" i="46"/>
  <c r="L154" i="46"/>
  <c r="K154" i="46"/>
  <c r="J154" i="46"/>
  <c r="I154" i="46"/>
  <c r="H154" i="46"/>
  <c r="G154" i="46"/>
  <c r="F154" i="46"/>
  <c r="E154" i="46"/>
  <c r="D154" i="46"/>
  <c r="M151" i="46"/>
  <c r="L151" i="46"/>
  <c r="K151" i="46"/>
  <c r="J151" i="46"/>
  <c r="I151" i="46"/>
  <c r="H151" i="46"/>
  <c r="G151" i="46"/>
  <c r="F151" i="46"/>
  <c r="E151" i="46"/>
  <c r="D151" i="46"/>
  <c r="X511" i="46"/>
  <c r="W511" i="46"/>
  <c r="V511" i="46"/>
  <c r="U511" i="46"/>
  <c r="T511" i="46"/>
  <c r="S511" i="46"/>
  <c r="R511" i="46"/>
  <c r="Q511" i="46"/>
  <c r="P511" i="46"/>
  <c r="O511" i="46"/>
  <c r="X508" i="46"/>
  <c r="W508" i="46"/>
  <c r="V508" i="46"/>
  <c r="U508" i="46"/>
  <c r="T508" i="46"/>
  <c r="S508" i="46"/>
  <c r="R508" i="46"/>
  <c r="Q508" i="46"/>
  <c r="P508" i="46"/>
  <c r="O508" i="46"/>
  <c r="X505" i="46"/>
  <c r="W505" i="46"/>
  <c r="V505" i="46"/>
  <c r="U505" i="46"/>
  <c r="T505" i="46"/>
  <c r="S505" i="46"/>
  <c r="R505" i="46"/>
  <c r="Q505" i="46"/>
  <c r="P505" i="46"/>
  <c r="O505" i="46"/>
  <c r="X501" i="46"/>
  <c r="W501" i="46"/>
  <c r="V501" i="46"/>
  <c r="U501" i="46"/>
  <c r="T501" i="46"/>
  <c r="S501" i="46"/>
  <c r="R501" i="46"/>
  <c r="Q501" i="46"/>
  <c r="P501" i="46"/>
  <c r="O501" i="46"/>
  <c r="X498" i="46"/>
  <c r="W498" i="46"/>
  <c r="V498" i="46"/>
  <c r="U498" i="46"/>
  <c r="T498" i="46"/>
  <c r="S498" i="46"/>
  <c r="R498" i="46"/>
  <c r="Q498" i="46"/>
  <c r="P498" i="46"/>
  <c r="O498" i="46"/>
  <c r="X495" i="46"/>
  <c r="W495" i="46"/>
  <c r="V495" i="46"/>
  <c r="U495" i="46"/>
  <c r="T495" i="46"/>
  <c r="S495" i="46"/>
  <c r="R495" i="46"/>
  <c r="Q495" i="46"/>
  <c r="P495" i="46"/>
  <c r="O495" i="46"/>
  <c r="X492" i="46"/>
  <c r="W492" i="46"/>
  <c r="V492" i="46"/>
  <c r="U492" i="46"/>
  <c r="T492" i="46"/>
  <c r="S492" i="46"/>
  <c r="R492" i="46"/>
  <c r="Q492" i="46"/>
  <c r="P492" i="46"/>
  <c r="O492" i="46"/>
  <c r="X489" i="46"/>
  <c r="W489" i="46"/>
  <c r="V489" i="46"/>
  <c r="U489" i="46"/>
  <c r="T489" i="46"/>
  <c r="S489" i="46"/>
  <c r="R489" i="46"/>
  <c r="Q489" i="46"/>
  <c r="P489" i="46"/>
  <c r="O489" i="46"/>
  <c r="X478" i="46"/>
  <c r="W478" i="46"/>
  <c r="V478" i="46"/>
  <c r="U478" i="46"/>
  <c r="T478" i="46"/>
  <c r="S478" i="46"/>
  <c r="R478" i="46"/>
  <c r="Q478" i="46"/>
  <c r="P478" i="46"/>
  <c r="O478" i="46"/>
  <c r="X468" i="46"/>
  <c r="W468" i="46"/>
  <c r="V468" i="46"/>
  <c r="U468" i="46"/>
  <c r="T468" i="46"/>
  <c r="S468" i="46"/>
  <c r="R468" i="46"/>
  <c r="Q468" i="46"/>
  <c r="P468" i="46"/>
  <c r="O468" i="46"/>
  <c r="X465" i="46"/>
  <c r="W465" i="46"/>
  <c r="V465" i="46"/>
  <c r="U465" i="46"/>
  <c r="T465" i="46"/>
  <c r="S465" i="46"/>
  <c r="R465" i="46"/>
  <c r="Q465" i="46"/>
  <c r="P465" i="46"/>
  <c r="O465" i="46"/>
  <c r="X462" i="46"/>
  <c r="W462" i="46"/>
  <c r="V462" i="46"/>
  <c r="U462" i="46"/>
  <c r="T462" i="46"/>
  <c r="S462" i="46"/>
  <c r="R462" i="46"/>
  <c r="Q462" i="46"/>
  <c r="P462" i="46"/>
  <c r="O462" i="46"/>
  <c r="M511" i="46"/>
  <c r="L511" i="46"/>
  <c r="K511" i="46"/>
  <c r="J511" i="46"/>
  <c r="I511" i="46"/>
  <c r="H511" i="46"/>
  <c r="G511" i="46"/>
  <c r="F511" i="46"/>
  <c r="E511" i="46"/>
  <c r="D511" i="46"/>
  <c r="M510" i="46"/>
  <c r="L510" i="46"/>
  <c r="K510" i="46"/>
  <c r="J510" i="46"/>
  <c r="I510" i="46"/>
  <c r="H510" i="46"/>
  <c r="G510" i="46"/>
  <c r="F510" i="46"/>
  <c r="E510" i="46"/>
  <c r="D510" i="46"/>
  <c r="M508" i="46"/>
  <c r="L508" i="46"/>
  <c r="K508" i="46"/>
  <c r="J508" i="46"/>
  <c r="I508" i="46"/>
  <c r="H508" i="46"/>
  <c r="G508" i="46"/>
  <c r="F508" i="46"/>
  <c r="E508" i="46"/>
  <c r="D508" i="46"/>
  <c r="M507" i="46"/>
  <c r="L507" i="46"/>
  <c r="K507" i="46"/>
  <c r="J507" i="46"/>
  <c r="I507" i="46"/>
  <c r="H507" i="46"/>
  <c r="G507" i="46"/>
  <c r="F507" i="46"/>
  <c r="E507" i="46"/>
  <c r="D507" i="46"/>
  <c r="M505" i="46"/>
  <c r="L505" i="46"/>
  <c r="K505" i="46"/>
  <c r="J505" i="46"/>
  <c r="I505" i="46"/>
  <c r="H505" i="46"/>
  <c r="G505" i="46"/>
  <c r="F505" i="46"/>
  <c r="E505" i="46"/>
  <c r="D505" i="46"/>
  <c r="M504" i="46"/>
  <c r="L504" i="46"/>
  <c r="K504" i="46"/>
  <c r="J504" i="46"/>
  <c r="I504" i="46"/>
  <c r="H504" i="46"/>
  <c r="G504" i="46"/>
  <c r="F504" i="46"/>
  <c r="E504" i="46"/>
  <c r="D504" i="46"/>
  <c r="M501" i="46"/>
  <c r="L501" i="46"/>
  <c r="K501" i="46"/>
  <c r="J501" i="46"/>
  <c r="I501" i="46"/>
  <c r="H501" i="46"/>
  <c r="G501" i="46"/>
  <c r="F501" i="46"/>
  <c r="E501" i="46"/>
  <c r="D501" i="46"/>
  <c r="M500" i="46"/>
  <c r="L500" i="46"/>
  <c r="K500" i="46"/>
  <c r="J500" i="46"/>
  <c r="I500" i="46"/>
  <c r="H500" i="46"/>
  <c r="G500" i="46"/>
  <c r="F500" i="46"/>
  <c r="E500" i="46"/>
  <c r="D500" i="46"/>
  <c r="M498" i="46"/>
  <c r="L498" i="46"/>
  <c r="K498" i="46"/>
  <c r="J498" i="46"/>
  <c r="I498" i="46"/>
  <c r="H498" i="46"/>
  <c r="G498" i="46"/>
  <c r="F498" i="46"/>
  <c r="E498" i="46"/>
  <c r="D498" i="46"/>
  <c r="M497" i="46"/>
  <c r="L497" i="46"/>
  <c r="K497" i="46"/>
  <c r="J497" i="46"/>
  <c r="I497" i="46"/>
  <c r="H497" i="46"/>
  <c r="G497" i="46"/>
  <c r="F497" i="46"/>
  <c r="E497" i="46"/>
  <c r="D497" i="46"/>
  <c r="M495" i="46"/>
  <c r="L495" i="46"/>
  <c r="K495" i="46"/>
  <c r="J495" i="46"/>
  <c r="I495" i="46"/>
  <c r="H495" i="46"/>
  <c r="G495" i="46"/>
  <c r="F495" i="46"/>
  <c r="E495" i="46"/>
  <c r="D495" i="46"/>
  <c r="M494" i="46"/>
  <c r="L494" i="46"/>
  <c r="K494" i="46"/>
  <c r="J494" i="46"/>
  <c r="I494" i="46"/>
  <c r="H494" i="46"/>
  <c r="G494" i="46"/>
  <c r="F494" i="46"/>
  <c r="E494" i="46"/>
  <c r="D494" i="46"/>
  <c r="M492" i="46"/>
  <c r="L492" i="46"/>
  <c r="K492" i="46"/>
  <c r="J492" i="46"/>
  <c r="I492" i="46"/>
  <c r="H492" i="46"/>
  <c r="G492" i="46"/>
  <c r="F492" i="46"/>
  <c r="E492" i="46"/>
  <c r="D492" i="46"/>
  <c r="M491" i="46"/>
  <c r="L491" i="46"/>
  <c r="K491" i="46"/>
  <c r="J491" i="46"/>
  <c r="I491" i="46"/>
  <c r="H491" i="46"/>
  <c r="G491" i="46"/>
  <c r="F491" i="46"/>
  <c r="E491" i="46"/>
  <c r="D491" i="46"/>
  <c r="M489" i="46"/>
  <c r="L489" i="46"/>
  <c r="K489" i="46"/>
  <c r="J489" i="46"/>
  <c r="I489" i="46"/>
  <c r="H489" i="46"/>
  <c r="G489" i="46"/>
  <c r="F489" i="46"/>
  <c r="E489" i="46"/>
  <c r="M488" i="46"/>
  <c r="L488" i="46"/>
  <c r="K488" i="46"/>
  <c r="J488" i="46"/>
  <c r="I488" i="46"/>
  <c r="H488" i="46"/>
  <c r="G488" i="46"/>
  <c r="F488" i="46"/>
  <c r="E488" i="46"/>
  <c r="D489" i="46"/>
  <c r="M478" i="46"/>
  <c r="L478" i="46"/>
  <c r="K478" i="46"/>
  <c r="J478" i="46"/>
  <c r="I478" i="46"/>
  <c r="H478" i="46"/>
  <c r="G478" i="46"/>
  <c r="F478" i="46"/>
  <c r="E478" i="46"/>
  <c r="D478" i="46"/>
  <c r="M477" i="46"/>
  <c r="L477" i="46"/>
  <c r="K477" i="46"/>
  <c r="J477" i="46"/>
  <c r="I477" i="46"/>
  <c r="H477" i="46"/>
  <c r="G477" i="46"/>
  <c r="F477" i="46"/>
  <c r="E477" i="46"/>
  <c r="D477" i="46"/>
  <c r="M468" i="46"/>
  <c r="L468" i="46"/>
  <c r="K468" i="46"/>
  <c r="J468" i="46"/>
  <c r="I468" i="46"/>
  <c r="H468" i="46"/>
  <c r="G468" i="46"/>
  <c r="F468" i="46"/>
  <c r="E468" i="46"/>
  <c r="D468" i="46"/>
  <c r="M467" i="46"/>
  <c r="L467" i="46"/>
  <c r="K467" i="46"/>
  <c r="J467" i="46"/>
  <c r="I467" i="46"/>
  <c r="H467" i="46"/>
  <c r="G467" i="46"/>
  <c r="F467" i="46"/>
  <c r="E467" i="46"/>
  <c r="D467" i="46"/>
  <c r="M465" i="46"/>
  <c r="L465" i="46"/>
  <c r="K465" i="46"/>
  <c r="J465" i="46"/>
  <c r="I465" i="46"/>
  <c r="H465" i="46"/>
  <c r="G465" i="46"/>
  <c r="F465" i="46"/>
  <c r="E465" i="46"/>
  <c r="D465" i="46"/>
  <c r="M464" i="46"/>
  <c r="L464" i="46"/>
  <c r="K464" i="46"/>
  <c r="J464" i="46"/>
  <c r="I464" i="46"/>
  <c r="H464" i="46"/>
  <c r="G464" i="46"/>
  <c r="F464" i="46"/>
  <c r="E464" i="46"/>
  <c r="D464" i="46"/>
  <c r="M462" i="46"/>
  <c r="L462" i="46"/>
  <c r="K462" i="46"/>
  <c r="J462" i="46"/>
  <c r="I462" i="46"/>
  <c r="H462" i="46"/>
  <c r="G462" i="46"/>
  <c r="F462" i="46"/>
  <c r="E462" i="46"/>
  <c r="D462" i="46"/>
  <c r="M461" i="46"/>
  <c r="L461" i="46"/>
  <c r="K461" i="46"/>
  <c r="J461" i="46"/>
  <c r="I461" i="46"/>
  <c r="H461" i="46"/>
  <c r="G461" i="46"/>
  <c r="F461" i="46"/>
  <c r="E461" i="46"/>
  <c r="D461" i="46"/>
  <c r="X449" i="46"/>
  <c r="W449" i="46"/>
  <c r="V449" i="46"/>
  <c r="U449" i="46"/>
  <c r="T449" i="46"/>
  <c r="S449" i="46"/>
  <c r="R449" i="46"/>
  <c r="Q449" i="46"/>
  <c r="P449" i="46"/>
  <c r="O449" i="46"/>
  <c r="X448" i="46"/>
  <c r="W448" i="46"/>
  <c r="V448" i="46"/>
  <c r="U448" i="46"/>
  <c r="T448" i="46"/>
  <c r="S448" i="46"/>
  <c r="R448" i="46"/>
  <c r="Q448" i="46"/>
  <c r="P448" i="46"/>
  <c r="O448" i="46"/>
  <c r="X446" i="46"/>
  <c r="W446" i="46"/>
  <c r="V446" i="46"/>
  <c r="U446" i="46"/>
  <c r="T446" i="46"/>
  <c r="S446" i="46"/>
  <c r="R446" i="46"/>
  <c r="Q446" i="46"/>
  <c r="P446" i="46"/>
  <c r="O446" i="46"/>
  <c r="X445" i="46"/>
  <c r="W445" i="46"/>
  <c r="V445" i="46"/>
  <c r="U445" i="46"/>
  <c r="T445" i="46"/>
  <c r="S445" i="46"/>
  <c r="R445" i="46"/>
  <c r="Q445" i="46"/>
  <c r="P445" i="46"/>
  <c r="O445" i="46"/>
  <c r="X443" i="46"/>
  <c r="W443" i="46"/>
  <c r="V443" i="46"/>
  <c r="U443" i="46"/>
  <c r="T443" i="46"/>
  <c r="S443" i="46"/>
  <c r="R443" i="46"/>
  <c r="Q443" i="46"/>
  <c r="P443" i="46"/>
  <c r="O443" i="46"/>
  <c r="X442" i="46"/>
  <c r="W442" i="46"/>
  <c r="V442" i="46"/>
  <c r="U442" i="46"/>
  <c r="T442" i="46"/>
  <c r="S442" i="46"/>
  <c r="R442" i="46"/>
  <c r="Q442" i="46"/>
  <c r="P442" i="46"/>
  <c r="O442" i="46"/>
  <c r="X440" i="46"/>
  <c r="W440" i="46"/>
  <c r="V440" i="46"/>
  <c r="U440" i="46"/>
  <c r="T440" i="46"/>
  <c r="S440" i="46"/>
  <c r="R440" i="46"/>
  <c r="Q440" i="46"/>
  <c r="P440" i="46"/>
  <c r="O440" i="46"/>
  <c r="X439" i="46"/>
  <c r="W439" i="46"/>
  <c r="V439" i="46"/>
  <c r="U439" i="46"/>
  <c r="T439" i="46"/>
  <c r="S439" i="46"/>
  <c r="R439" i="46"/>
  <c r="Q439" i="46"/>
  <c r="P439" i="46"/>
  <c r="O439" i="46"/>
  <c r="X437" i="46"/>
  <c r="W437" i="46"/>
  <c r="V437" i="46"/>
  <c r="U437" i="46"/>
  <c r="T437" i="46"/>
  <c r="S437" i="46"/>
  <c r="R437" i="46"/>
  <c r="Q437" i="46"/>
  <c r="P437" i="46"/>
  <c r="O437" i="46"/>
  <c r="X436" i="46"/>
  <c r="W436" i="46"/>
  <c r="V436" i="46"/>
  <c r="U436" i="46"/>
  <c r="T436" i="46"/>
  <c r="S436" i="46"/>
  <c r="R436" i="46"/>
  <c r="Q436" i="46"/>
  <c r="P436" i="46"/>
  <c r="O436" i="46"/>
  <c r="M449" i="46"/>
  <c r="L449" i="46"/>
  <c r="K449" i="46"/>
  <c r="J449" i="46"/>
  <c r="I449" i="46"/>
  <c r="H449" i="46"/>
  <c r="G449" i="46"/>
  <c r="F449" i="46"/>
  <c r="E449" i="46"/>
  <c r="D449" i="46"/>
  <c r="M448" i="46"/>
  <c r="L448" i="46"/>
  <c r="K448" i="46"/>
  <c r="J448" i="46"/>
  <c r="I448" i="46"/>
  <c r="H448" i="46"/>
  <c r="G448" i="46"/>
  <c r="F448" i="46"/>
  <c r="E448" i="46"/>
  <c r="D448" i="46"/>
  <c r="M446" i="46"/>
  <c r="L446" i="46"/>
  <c r="K446" i="46"/>
  <c r="J446" i="46"/>
  <c r="I446" i="46"/>
  <c r="H446" i="46"/>
  <c r="G446" i="46"/>
  <c r="F446" i="46"/>
  <c r="E446" i="46"/>
  <c r="D446" i="46"/>
  <c r="M445" i="46"/>
  <c r="L445" i="46"/>
  <c r="K445" i="46"/>
  <c r="J445" i="46"/>
  <c r="I445" i="46"/>
  <c r="H445" i="46"/>
  <c r="G445" i="46"/>
  <c r="F445" i="46"/>
  <c r="E445" i="46"/>
  <c r="D445" i="46"/>
  <c r="M443" i="46"/>
  <c r="L443" i="46"/>
  <c r="K443" i="46"/>
  <c r="J443" i="46"/>
  <c r="I443" i="46"/>
  <c r="H443" i="46"/>
  <c r="G443" i="46"/>
  <c r="F443" i="46"/>
  <c r="E443" i="46"/>
  <c r="D443" i="46"/>
  <c r="M442" i="46"/>
  <c r="L442" i="46"/>
  <c r="K442" i="46"/>
  <c r="J442" i="46"/>
  <c r="I442" i="46"/>
  <c r="H442" i="46"/>
  <c r="G442" i="46"/>
  <c r="F442" i="46"/>
  <c r="E442" i="46"/>
  <c r="D442" i="46"/>
  <c r="M440" i="46"/>
  <c r="L440" i="46"/>
  <c r="K440" i="46"/>
  <c r="J440" i="46"/>
  <c r="I440" i="46"/>
  <c r="H440" i="46"/>
  <c r="G440" i="46"/>
  <c r="F440" i="46"/>
  <c r="E440" i="46"/>
  <c r="D440" i="46"/>
  <c r="M439" i="46"/>
  <c r="L439" i="46"/>
  <c r="K439" i="46"/>
  <c r="J439" i="46"/>
  <c r="I439" i="46"/>
  <c r="H439" i="46"/>
  <c r="G439" i="46"/>
  <c r="F439" i="46"/>
  <c r="E439" i="46"/>
  <c r="D439" i="46"/>
  <c r="M437" i="46"/>
  <c r="L437" i="46"/>
  <c r="K437" i="46"/>
  <c r="J437" i="46"/>
  <c r="I437" i="46"/>
  <c r="H437" i="46"/>
  <c r="G437" i="46"/>
  <c r="F437" i="46"/>
  <c r="E437" i="46"/>
  <c r="D437" i="46"/>
  <c r="M436" i="46"/>
  <c r="L436" i="46"/>
  <c r="K436" i="46"/>
  <c r="J436" i="46"/>
  <c r="I436" i="46"/>
  <c r="H436" i="46"/>
  <c r="G436" i="46"/>
  <c r="F436" i="46"/>
  <c r="E436" i="46"/>
  <c r="D436" i="46"/>
  <c r="X477" i="46"/>
  <c r="W477" i="46"/>
  <c r="V477" i="46"/>
  <c r="U477" i="46"/>
  <c r="T477" i="46"/>
  <c r="S477" i="46"/>
  <c r="R477" i="46"/>
  <c r="Q477" i="46"/>
  <c r="P477" i="46"/>
  <c r="O477" i="46"/>
  <c r="X458" i="46"/>
  <c r="W458" i="46"/>
  <c r="V458" i="46"/>
  <c r="U458" i="46"/>
  <c r="T458" i="46"/>
  <c r="S458" i="46"/>
  <c r="R458" i="46"/>
  <c r="Q458" i="46"/>
  <c r="P458" i="46"/>
  <c r="O458" i="46"/>
  <c r="M458" i="46"/>
  <c r="L458" i="46"/>
  <c r="K458" i="46"/>
  <c r="J458" i="46"/>
  <c r="I458" i="46"/>
  <c r="H458" i="46"/>
  <c r="G458" i="46"/>
  <c r="F458" i="46"/>
  <c r="E458" i="46"/>
  <c r="D458" i="46"/>
  <c r="X457" i="46"/>
  <c r="W457" i="46"/>
  <c r="V457" i="46"/>
  <c r="U457" i="46"/>
  <c r="T457" i="46"/>
  <c r="S457" i="46"/>
  <c r="R457" i="46"/>
  <c r="Q457" i="46"/>
  <c r="P457" i="46"/>
  <c r="O457" i="46"/>
  <c r="M457" i="46"/>
  <c r="L457" i="46"/>
  <c r="K457" i="46"/>
  <c r="J457" i="46"/>
  <c r="I457" i="46"/>
  <c r="H457" i="46"/>
  <c r="G457" i="46"/>
  <c r="F457" i="46"/>
  <c r="E457" i="46"/>
  <c r="D457" i="46"/>
  <c r="X455" i="46"/>
  <c r="W455" i="46"/>
  <c r="V455" i="46"/>
  <c r="U455" i="46"/>
  <c r="T455" i="46"/>
  <c r="S455" i="46"/>
  <c r="R455" i="46"/>
  <c r="Q455" i="46"/>
  <c r="P455" i="46"/>
  <c r="O455" i="46"/>
  <c r="M455" i="46"/>
  <c r="L455" i="46"/>
  <c r="K455" i="46"/>
  <c r="J455" i="46"/>
  <c r="I455" i="46"/>
  <c r="H455" i="46"/>
  <c r="G455" i="46"/>
  <c r="F455" i="46"/>
  <c r="E455" i="46"/>
  <c r="D455" i="46"/>
  <c r="X454" i="46"/>
  <c r="W454" i="46"/>
  <c r="V454" i="46"/>
  <c r="U454" i="46"/>
  <c r="T454" i="46"/>
  <c r="S454" i="46"/>
  <c r="R454" i="46"/>
  <c r="Q454" i="46"/>
  <c r="P454" i="46"/>
  <c r="O454" i="46"/>
  <c r="M454" i="46"/>
  <c r="L454" i="46"/>
  <c r="K454" i="46"/>
  <c r="J454" i="46"/>
  <c r="I454" i="46"/>
  <c r="H454" i="46"/>
  <c r="G454" i="46"/>
  <c r="F454" i="46"/>
  <c r="E454" i="46"/>
  <c r="D454" i="46"/>
  <c r="X452" i="46"/>
  <c r="W452" i="46"/>
  <c r="V452" i="46"/>
  <c r="U452" i="46"/>
  <c r="T452" i="46"/>
  <c r="S452" i="46"/>
  <c r="R452" i="46"/>
  <c r="Q452" i="46"/>
  <c r="P452" i="46"/>
  <c r="O452" i="46"/>
  <c r="M452" i="46"/>
  <c r="L452" i="46"/>
  <c r="K452" i="46"/>
  <c r="J452" i="46"/>
  <c r="I452" i="46"/>
  <c r="H452" i="46"/>
  <c r="G452" i="46"/>
  <c r="F452" i="46"/>
  <c r="E452" i="46"/>
  <c r="D452" i="46"/>
  <c r="X451" i="46"/>
  <c r="W451" i="46"/>
  <c r="V451" i="46"/>
  <c r="U451" i="46"/>
  <c r="T451" i="46"/>
  <c r="S451" i="46"/>
  <c r="R451" i="46"/>
  <c r="Q451" i="46"/>
  <c r="P451" i="46"/>
  <c r="O451" i="46"/>
  <c r="M451" i="46"/>
  <c r="L451" i="46"/>
  <c r="K451" i="46"/>
  <c r="J451" i="46"/>
  <c r="I451" i="46"/>
  <c r="H451" i="46"/>
  <c r="G451" i="46"/>
  <c r="F451" i="46"/>
  <c r="E451" i="46"/>
  <c r="D451" i="46"/>
  <c r="X433" i="46"/>
  <c r="W433" i="46"/>
  <c r="V433" i="46"/>
  <c r="U433" i="46"/>
  <c r="T433" i="46"/>
  <c r="S433" i="46"/>
  <c r="R433" i="46"/>
  <c r="Q433" i="46"/>
  <c r="P433" i="46"/>
  <c r="O433" i="46"/>
  <c r="M433" i="46"/>
  <c r="L433" i="46"/>
  <c r="K433" i="46"/>
  <c r="J433" i="46"/>
  <c r="I433" i="46"/>
  <c r="H433" i="46"/>
  <c r="G433" i="46"/>
  <c r="F433" i="46"/>
  <c r="E433" i="46"/>
  <c r="D433" i="46"/>
  <c r="X432" i="46"/>
  <c r="W432" i="46"/>
  <c r="V432" i="46"/>
  <c r="U432" i="46"/>
  <c r="T432" i="46"/>
  <c r="S432" i="46"/>
  <c r="R432" i="46"/>
  <c r="Q432" i="46"/>
  <c r="P432" i="46"/>
  <c r="O432" i="46"/>
  <c r="M432" i="46"/>
  <c r="L432" i="46"/>
  <c r="K432" i="46"/>
  <c r="J432" i="46"/>
  <c r="I432" i="46"/>
  <c r="H432" i="46"/>
  <c r="G432" i="46"/>
  <c r="F432" i="46"/>
  <c r="E432" i="46"/>
  <c r="D432" i="46"/>
  <c r="X430" i="46"/>
  <c r="W430" i="46"/>
  <c r="V430" i="46"/>
  <c r="U430" i="46"/>
  <c r="T430" i="46"/>
  <c r="S430" i="46"/>
  <c r="R430" i="46"/>
  <c r="Q430" i="46"/>
  <c r="P430" i="46"/>
  <c r="O430" i="46"/>
  <c r="M430" i="46"/>
  <c r="L430" i="46"/>
  <c r="K430" i="46"/>
  <c r="J430" i="46"/>
  <c r="I430" i="46"/>
  <c r="H430" i="46"/>
  <c r="G430" i="46"/>
  <c r="F430" i="46"/>
  <c r="E430" i="46"/>
  <c r="D430" i="46"/>
  <c r="X429" i="46"/>
  <c r="W429" i="46"/>
  <c r="V429" i="46"/>
  <c r="U429" i="46"/>
  <c r="T429" i="46"/>
  <c r="S429" i="46"/>
  <c r="R429" i="46"/>
  <c r="Q429" i="46"/>
  <c r="P429" i="46"/>
  <c r="O429" i="46"/>
  <c r="M429" i="46"/>
  <c r="L429" i="46"/>
  <c r="K429" i="46"/>
  <c r="J429" i="46"/>
  <c r="I429" i="46"/>
  <c r="H429" i="46"/>
  <c r="G429" i="46"/>
  <c r="F429" i="46"/>
  <c r="E429" i="46"/>
  <c r="D429" i="46"/>
  <c r="X427" i="46"/>
  <c r="W427" i="46"/>
  <c r="V427" i="46"/>
  <c r="U427" i="46"/>
  <c r="T427" i="46"/>
  <c r="S427" i="46"/>
  <c r="R427" i="46"/>
  <c r="Q427" i="46"/>
  <c r="P427" i="46"/>
  <c r="O427" i="46"/>
  <c r="M427" i="46"/>
  <c r="L427" i="46"/>
  <c r="K427" i="46"/>
  <c r="J427" i="46"/>
  <c r="I427" i="46"/>
  <c r="H427" i="46"/>
  <c r="G427" i="46"/>
  <c r="F427" i="46"/>
  <c r="E427" i="46"/>
  <c r="D427" i="46"/>
  <c r="X426" i="46"/>
  <c r="W426" i="46"/>
  <c r="V426" i="46"/>
  <c r="U426" i="46"/>
  <c r="T426" i="46"/>
  <c r="S426" i="46"/>
  <c r="R426" i="46"/>
  <c r="Q426" i="46"/>
  <c r="P426" i="46"/>
  <c r="O426" i="46"/>
  <c r="M426" i="46"/>
  <c r="L426" i="46"/>
  <c r="K426" i="46"/>
  <c r="J426" i="46"/>
  <c r="I426" i="46"/>
  <c r="H426" i="46"/>
  <c r="G426" i="46"/>
  <c r="F426" i="46"/>
  <c r="E426" i="46"/>
  <c r="D426" i="46"/>
  <c r="X424" i="46"/>
  <c r="W424" i="46"/>
  <c r="V424" i="46"/>
  <c r="U424" i="46"/>
  <c r="T424" i="46"/>
  <c r="S424" i="46"/>
  <c r="R424" i="46"/>
  <c r="Q424" i="46"/>
  <c r="P424" i="46"/>
  <c r="O424" i="46"/>
  <c r="M424" i="46"/>
  <c r="L424" i="46"/>
  <c r="K424" i="46"/>
  <c r="J424" i="46"/>
  <c r="I424" i="46"/>
  <c r="H424" i="46"/>
  <c r="G424" i="46"/>
  <c r="F424" i="46"/>
  <c r="E424" i="46"/>
  <c r="D424" i="46"/>
  <c r="X423" i="46"/>
  <c r="W423" i="46"/>
  <c r="V423" i="46"/>
  <c r="U423" i="46"/>
  <c r="T423" i="46"/>
  <c r="S423" i="46"/>
  <c r="R423" i="46"/>
  <c r="Q423" i="46"/>
  <c r="P423" i="46"/>
  <c r="O423" i="46"/>
  <c r="M423" i="46"/>
  <c r="L423" i="46"/>
  <c r="K423" i="46"/>
  <c r="J423" i="46"/>
  <c r="I423" i="46"/>
  <c r="H423" i="46"/>
  <c r="G423" i="46"/>
  <c r="F423" i="46"/>
  <c r="E423" i="46"/>
  <c r="D423" i="46"/>
  <c r="X421" i="46"/>
  <c r="W421" i="46"/>
  <c r="V421" i="46"/>
  <c r="U421" i="46"/>
  <c r="T421" i="46"/>
  <c r="S421" i="46"/>
  <c r="R421" i="46"/>
  <c r="Q421" i="46"/>
  <c r="P421" i="46"/>
  <c r="O421" i="46"/>
  <c r="M421" i="46"/>
  <c r="L421" i="46"/>
  <c r="K421" i="46"/>
  <c r="J421" i="46"/>
  <c r="I421" i="46"/>
  <c r="H421" i="46"/>
  <c r="G421" i="46"/>
  <c r="F421" i="46"/>
  <c r="E421" i="46"/>
  <c r="D421" i="46"/>
  <c r="X420" i="46"/>
  <c r="W420" i="46"/>
  <c r="V420" i="46"/>
  <c r="U420" i="46"/>
  <c r="T420" i="46"/>
  <c r="S420" i="46"/>
  <c r="R420" i="46"/>
  <c r="Q420" i="46"/>
  <c r="P420" i="46"/>
  <c r="O420" i="46"/>
  <c r="M420" i="46"/>
  <c r="L420" i="46"/>
  <c r="K420" i="46"/>
  <c r="J420" i="46"/>
  <c r="I420" i="46"/>
  <c r="H420" i="46"/>
  <c r="G420" i="46"/>
  <c r="F420" i="46"/>
  <c r="E420" i="46"/>
  <c r="D420" i="46"/>
  <c r="X418" i="46"/>
  <c r="W418" i="46"/>
  <c r="V418" i="46"/>
  <c r="U418" i="46"/>
  <c r="T418" i="46"/>
  <c r="S418" i="46"/>
  <c r="R418" i="46"/>
  <c r="Q418" i="46"/>
  <c r="P418" i="46"/>
  <c r="O418" i="46"/>
  <c r="M418" i="46"/>
  <c r="L418" i="46"/>
  <c r="K418" i="46"/>
  <c r="J418" i="46"/>
  <c r="I418" i="46"/>
  <c r="H418" i="46"/>
  <c r="G418" i="46"/>
  <c r="F418" i="46"/>
  <c r="E418" i="46"/>
  <c r="D418" i="46"/>
  <c r="X417" i="46"/>
  <c r="W417" i="46"/>
  <c r="V417" i="46"/>
  <c r="U417" i="46"/>
  <c r="T417" i="46"/>
  <c r="S417" i="46"/>
  <c r="R417" i="46"/>
  <c r="Q417" i="46"/>
  <c r="P417" i="46"/>
  <c r="O417" i="46"/>
  <c r="M417" i="46"/>
  <c r="L417" i="46"/>
  <c r="K417" i="46"/>
  <c r="J417" i="46"/>
  <c r="I417" i="46"/>
  <c r="H417" i="46"/>
  <c r="G417" i="46"/>
  <c r="F417" i="46"/>
  <c r="E417" i="46"/>
  <c r="D417" i="46"/>
  <c r="X415" i="46"/>
  <c r="W415" i="46"/>
  <c r="V415" i="46"/>
  <c r="U415" i="46"/>
  <c r="T415" i="46"/>
  <c r="S415" i="46"/>
  <c r="R415" i="46"/>
  <c r="Q415" i="46"/>
  <c r="P415" i="46"/>
  <c r="O415" i="46"/>
  <c r="M415" i="46"/>
  <c r="L415" i="46"/>
  <c r="K415" i="46"/>
  <c r="J415" i="46"/>
  <c r="I415" i="46"/>
  <c r="H415" i="46"/>
  <c r="G415" i="46"/>
  <c r="F415" i="46"/>
  <c r="E415" i="46"/>
  <c r="D415" i="46"/>
  <c r="X414" i="46"/>
  <c r="W414" i="46"/>
  <c r="V414" i="46"/>
  <c r="U414" i="46"/>
  <c r="T414" i="46"/>
  <c r="S414" i="46"/>
  <c r="R414" i="46"/>
  <c r="Q414" i="46"/>
  <c r="P414" i="46"/>
  <c r="O414" i="46"/>
  <c r="M414" i="46"/>
  <c r="L414" i="46"/>
  <c r="K414" i="46"/>
  <c r="J414" i="46"/>
  <c r="I414" i="46"/>
  <c r="H414" i="46"/>
  <c r="G414" i="46"/>
  <c r="F414" i="46"/>
  <c r="E414" i="46"/>
  <c r="D414" i="46"/>
  <c r="X412" i="46"/>
  <c r="W412" i="46"/>
  <c r="V412" i="46"/>
  <c r="U412" i="46"/>
  <c r="T412" i="46"/>
  <c r="S412" i="46"/>
  <c r="R412" i="46"/>
  <c r="Q412" i="46"/>
  <c r="P412" i="46"/>
  <c r="O412" i="46"/>
  <c r="M412" i="46"/>
  <c r="L412" i="46"/>
  <c r="K412" i="46"/>
  <c r="J412" i="46"/>
  <c r="I412" i="46"/>
  <c r="H412" i="46"/>
  <c r="G412" i="46"/>
  <c r="F412" i="46"/>
  <c r="E412" i="46"/>
  <c r="D412" i="46"/>
  <c r="X411" i="46"/>
  <c r="W411" i="46"/>
  <c r="V411" i="46"/>
  <c r="U411" i="46"/>
  <c r="T411" i="46"/>
  <c r="S411" i="46"/>
  <c r="R411" i="46"/>
  <c r="Q411" i="46"/>
  <c r="P411" i="46"/>
  <c r="O411" i="46"/>
  <c r="M411" i="46"/>
  <c r="L411" i="46"/>
  <c r="K411" i="46"/>
  <c r="J411" i="46"/>
  <c r="I411" i="46"/>
  <c r="H411" i="46"/>
  <c r="G411" i="46"/>
  <c r="F411" i="46"/>
  <c r="E411" i="46"/>
  <c r="D411" i="46"/>
  <c r="X409" i="46"/>
  <c r="W409" i="46"/>
  <c r="V409" i="46"/>
  <c r="U409" i="46"/>
  <c r="T409" i="46"/>
  <c r="S409" i="46"/>
  <c r="R409" i="46"/>
  <c r="Q409" i="46"/>
  <c r="P409" i="46"/>
  <c r="O409" i="46"/>
  <c r="M409" i="46"/>
  <c r="L409" i="46"/>
  <c r="K409" i="46"/>
  <c r="J409" i="46"/>
  <c r="I409" i="46"/>
  <c r="H409" i="46"/>
  <c r="G409" i="46"/>
  <c r="F409" i="46"/>
  <c r="E409" i="46"/>
  <c r="M408" i="46"/>
  <c r="L408" i="46"/>
  <c r="K408" i="46"/>
  <c r="J408" i="46"/>
  <c r="I408" i="46"/>
  <c r="H408" i="46"/>
  <c r="G408" i="46"/>
  <c r="F408" i="46"/>
  <c r="E408" i="46"/>
  <c r="D409" i="46"/>
  <c r="M382" i="46"/>
  <c r="L382" i="46"/>
  <c r="K382" i="46"/>
  <c r="J382" i="46"/>
  <c r="I382" i="46"/>
  <c r="H382" i="46"/>
  <c r="G382" i="46"/>
  <c r="F382" i="46"/>
  <c r="E382" i="46"/>
  <c r="D382" i="46"/>
  <c r="M379" i="46"/>
  <c r="L379" i="46"/>
  <c r="K379" i="46"/>
  <c r="J379" i="46"/>
  <c r="I379" i="46"/>
  <c r="H379" i="46"/>
  <c r="G379" i="46"/>
  <c r="F379" i="46"/>
  <c r="E379" i="46"/>
  <c r="D379" i="46"/>
  <c r="M376" i="46"/>
  <c r="L376" i="46"/>
  <c r="K376" i="46"/>
  <c r="J376" i="46"/>
  <c r="I376" i="46"/>
  <c r="H376" i="46"/>
  <c r="G376" i="46"/>
  <c r="F376" i="46"/>
  <c r="E376" i="46"/>
  <c r="D376" i="46"/>
  <c r="M372" i="46"/>
  <c r="L372" i="46"/>
  <c r="K372" i="46"/>
  <c r="J372" i="46"/>
  <c r="I372" i="46"/>
  <c r="H372" i="46"/>
  <c r="G372" i="46"/>
  <c r="F372" i="46"/>
  <c r="E372" i="46"/>
  <c r="D372" i="46"/>
  <c r="M369" i="46"/>
  <c r="L369" i="46"/>
  <c r="K369" i="46"/>
  <c r="J369" i="46"/>
  <c r="I369" i="46"/>
  <c r="H369" i="46"/>
  <c r="G369" i="46"/>
  <c r="F369" i="46"/>
  <c r="E369" i="46"/>
  <c r="D369" i="46"/>
  <c r="M366" i="46"/>
  <c r="L366" i="46"/>
  <c r="K366" i="46"/>
  <c r="J366" i="46"/>
  <c r="I366" i="46"/>
  <c r="H366" i="46"/>
  <c r="G366" i="46"/>
  <c r="F366" i="46"/>
  <c r="E366" i="46"/>
  <c r="D366" i="46"/>
  <c r="M363" i="46"/>
  <c r="L363" i="46"/>
  <c r="K363" i="46"/>
  <c r="J363" i="46"/>
  <c r="I363" i="46"/>
  <c r="H363" i="46"/>
  <c r="G363" i="46"/>
  <c r="F363" i="46"/>
  <c r="E363" i="46"/>
  <c r="D363" i="46"/>
  <c r="M360" i="46"/>
  <c r="L360" i="46"/>
  <c r="K360" i="46"/>
  <c r="J360" i="46"/>
  <c r="I360" i="46"/>
  <c r="H360" i="46"/>
  <c r="G360" i="46"/>
  <c r="F360" i="46"/>
  <c r="E360" i="46"/>
  <c r="D360" i="46"/>
  <c r="M349" i="46"/>
  <c r="L349" i="46"/>
  <c r="K349" i="46"/>
  <c r="J349" i="46"/>
  <c r="I349" i="46"/>
  <c r="H349" i="46"/>
  <c r="G349" i="46"/>
  <c r="F349" i="46"/>
  <c r="E349" i="46"/>
  <c r="D349" i="46"/>
  <c r="M339" i="46"/>
  <c r="L339" i="46"/>
  <c r="K339" i="46"/>
  <c r="J339" i="46"/>
  <c r="I339" i="46"/>
  <c r="H339" i="46"/>
  <c r="G339" i="46"/>
  <c r="F339" i="46"/>
  <c r="E339" i="46"/>
  <c r="D339" i="46"/>
  <c r="M336" i="46"/>
  <c r="L336" i="46"/>
  <c r="K336" i="46"/>
  <c r="J336" i="46"/>
  <c r="I336" i="46"/>
  <c r="H336" i="46"/>
  <c r="G336" i="46"/>
  <c r="F336" i="46"/>
  <c r="E336" i="46"/>
  <c r="D336" i="46"/>
  <c r="M333" i="46"/>
  <c r="L333" i="46"/>
  <c r="K333" i="46"/>
  <c r="J333" i="46"/>
  <c r="I333" i="46"/>
  <c r="H333" i="46"/>
  <c r="G333" i="46"/>
  <c r="F333" i="46"/>
  <c r="E333" i="46"/>
  <c r="D333" i="46"/>
  <c r="M329" i="46"/>
  <c r="L329" i="46"/>
  <c r="K329" i="46"/>
  <c r="J329" i="46"/>
  <c r="I329" i="46"/>
  <c r="H329" i="46"/>
  <c r="G329" i="46"/>
  <c r="F329" i="46"/>
  <c r="E329" i="46"/>
  <c r="D329" i="46"/>
  <c r="M323" i="46"/>
  <c r="L323" i="46"/>
  <c r="K323" i="46"/>
  <c r="J323" i="46"/>
  <c r="I323" i="46"/>
  <c r="H323" i="46"/>
  <c r="G323" i="46"/>
  <c r="F323" i="46"/>
  <c r="E323" i="46"/>
  <c r="D323" i="46"/>
  <c r="M326" i="46"/>
  <c r="L326" i="46"/>
  <c r="K326" i="46"/>
  <c r="J326" i="46"/>
  <c r="I326" i="46"/>
  <c r="H326" i="46"/>
  <c r="G326" i="46"/>
  <c r="F326" i="46"/>
  <c r="E326" i="46"/>
  <c r="D326" i="46"/>
  <c r="M320" i="46"/>
  <c r="L320" i="46"/>
  <c r="K320" i="46"/>
  <c r="J320" i="46"/>
  <c r="I320" i="46"/>
  <c r="H320" i="46"/>
  <c r="G320" i="46"/>
  <c r="F320" i="46"/>
  <c r="E320" i="46"/>
  <c r="D320" i="46"/>
  <c r="M317" i="46"/>
  <c r="L317" i="46"/>
  <c r="K317" i="46"/>
  <c r="J317" i="46"/>
  <c r="I317" i="46"/>
  <c r="H317" i="46"/>
  <c r="G317" i="46"/>
  <c r="F317" i="46"/>
  <c r="E317" i="46"/>
  <c r="D317" i="46"/>
  <c r="M314" i="46"/>
  <c r="L314" i="46"/>
  <c r="K314" i="46"/>
  <c r="J314" i="46"/>
  <c r="I314" i="46"/>
  <c r="H314" i="46"/>
  <c r="G314" i="46"/>
  <c r="F314" i="46"/>
  <c r="E314" i="46"/>
  <c r="D314" i="46"/>
  <c r="M311" i="46"/>
  <c r="L311" i="46"/>
  <c r="K311" i="46"/>
  <c r="J311" i="46"/>
  <c r="I311" i="46"/>
  <c r="H311" i="46"/>
  <c r="G311" i="46"/>
  <c r="F311" i="46"/>
  <c r="E311" i="46"/>
  <c r="D311" i="46"/>
  <c r="M308" i="46"/>
  <c r="L308" i="46"/>
  <c r="K308" i="46"/>
  <c r="J308" i="46"/>
  <c r="I308" i="46"/>
  <c r="H308" i="46"/>
  <c r="G308" i="46"/>
  <c r="F308" i="46"/>
  <c r="E308" i="46"/>
  <c r="D308" i="46"/>
  <c r="M304" i="46"/>
  <c r="L304" i="46"/>
  <c r="K304" i="46"/>
  <c r="J304" i="46"/>
  <c r="I304" i="46"/>
  <c r="H304" i="46"/>
  <c r="G304" i="46"/>
  <c r="F304" i="46"/>
  <c r="E304" i="46"/>
  <c r="D304" i="46"/>
  <c r="M301" i="46"/>
  <c r="L301" i="46"/>
  <c r="K301" i="46"/>
  <c r="J301" i="46"/>
  <c r="I301" i="46"/>
  <c r="H301" i="46"/>
  <c r="G301" i="46"/>
  <c r="F301" i="46"/>
  <c r="E301" i="46"/>
  <c r="D301" i="46"/>
  <c r="M298" i="46"/>
  <c r="L298" i="46"/>
  <c r="K298" i="46"/>
  <c r="J298" i="46"/>
  <c r="I298" i="46"/>
  <c r="H298" i="46"/>
  <c r="G298" i="46"/>
  <c r="F298" i="46"/>
  <c r="E298" i="46"/>
  <c r="D298" i="46"/>
  <c r="M295" i="46"/>
  <c r="L295" i="46"/>
  <c r="K295" i="46"/>
  <c r="J295" i="46"/>
  <c r="I295" i="46"/>
  <c r="H295" i="46"/>
  <c r="G295" i="46"/>
  <c r="F295" i="46"/>
  <c r="E295" i="46"/>
  <c r="D295" i="46"/>
  <c r="M292" i="46"/>
  <c r="L292" i="46"/>
  <c r="K292" i="46"/>
  <c r="J292" i="46"/>
  <c r="I292" i="46"/>
  <c r="H292" i="46"/>
  <c r="G292" i="46"/>
  <c r="F292" i="46"/>
  <c r="E292" i="46"/>
  <c r="D292" i="46"/>
  <c r="M289" i="46"/>
  <c r="L289" i="46"/>
  <c r="K289" i="46"/>
  <c r="J289" i="46"/>
  <c r="I289" i="46"/>
  <c r="H289" i="46"/>
  <c r="G289" i="46"/>
  <c r="F289" i="46"/>
  <c r="E289" i="46"/>
  <c r="D289" i="46"/>
  <c r="M286" i="46"/>
  <c r="L286" i="46"/>
  <c r="K286" i="46"/>
  <c r="J286" i="46"/>
  <c r="I286" i="46"/>
  <c r="H286" i="46"/>
  <c r="G286" i="46"/>
  <c r="F286" i="46"/>
  <c r="E286" i="46"/>
  <c r="D286" i="46"/>
  <c r="M283" i="46"/>
  <c r="L283" i="46"/>
  <c r="K283" i="46"/>
  <c r="J283" i="46"/>
  <c r="I283" i="46"/>
  <c r="H283" i="46"/>
  <c r="G283" i="46"/>
  <c r="F283" i="46"/>
  <c r="E283" i="46"/>
  <c r="D283" i="46"/>
  <c r="M280" i="46"/>
  <c r="L280" i="46"/>
  <c r="K280" i="46"/>
  <c r="J280" i="46"/>
  <c r="I280" i="46"/>
  <c r="H280" i="46"/>
  <c r="G280" i="46"/>
  <c r="F280" i="46"/>
  <c r="E280" i="46"/>
  <c r="D280" i="46"/>
  <c r="X125" i="46"/>
  <c r="W125" i="46"/>
  <c r="V125" i="46"/>
  <c r="U125" i="46"/>
  <c r="T125" i="46"/>
  <c r="S125" i="46"/>
  <c r="R125" i="46"/>
  <c r="Q125" i="46"/>
  <c r="P125" i="46"/>
  <c r="O125" i="46"/>
  <c r="X124" i="46"/>
  <c r="W124" i="46"/>
  <c r="V124" i="46"/>
  <c r="U124" i="46"/>
  <c r="T124" i="46"/>
  <c r="S124" i="46"/>
  <c r="R124" i="46"/>
  <c r="Q124" i="46"/>
  <c r="P124" i="46"/>
  <c r="O124" i="46"/>
  <c r="X122" i="46"/>
  <c r="W122" i="46"/>
  <c r="V122" i="46"/>
  <c r="U122" i="46"/>
  <c r="T122" i="46"/>
  <c r="S122" i="46"/>
  <c r="R122" i="46"/>
  <c r="Q122" i="46"/>
  <c r="P122" i="46"/>
  <c r="O122" i="46"/>
  <c r="X121" i="46"/>
  <c r="W121" i="46"/>
  <c r="V121" i="46"/>
  <c r="U121" i="46"/>
  <c r="T121" i="46"/>
  <c r="S121" i="46"/>
  <c r="R121" i="46"/>
  <c r="Q121" i="46"/>
  <c r="P121" i="46"/>
  <c r="O121" i="46"/>
  <c r="X119" i="46"/>
  <c r="W119" i="46"/>
  <c r="V119" i="46"/>
  <c r="U119" i="46"/>
  <c r="T119" i="46"/>
  <c r="S119" i="46"/>
  <c r="R119" i="46"/>
  <c r="Q119" i="46"/>
  <c r="P119" i="46"/>
  <c r="O119" i="46"/>
  <c r="X118" i="46"/>
  <c r="W118" i="46"/>
  <c r="V118" i="46"/>
  <c r="U118" i="46"/>
  <c r="T118" i="46"/>
  <c r="S118" i="46"/>
  <c r="R118" i="46"/>
  <c r="Q118" i="46"/>
  <c r="P118" i="46"/>
  <c r="O118" i="46"/>
  <c r="X115" i="46"/>
  <c r="W115" i="46"/>
  <c r="V115" i="46"/>
  <c r="U115" i="46"/>
  <c r="T115" i="46"/>
  <c r="S115" i="46"/>
  <c r="R115" i="46"/>
  <c r="Q115" i="46"/>
  <c r="P115" i="46"/>
  <c r="O115" i="46"/>
  <c r="X114" i="46"/>
  <c r="W114" i="46"/>
  <c r="V114" i="46"/>
  <c r="U114" i="46"/>
  <c r="T114" i="46"/>
  <c r="S114" i="46"/>
  <c r="R114" i="46"/>
  <c r="Q114" i="46"/>
  <c r="P114" i="46"/>
  <c r="O114" i="46"/>
  <c r="X112" i="46"/>
  <c r="W112" i="46"/>
  <c r="V112" i="46"/>
  <c r="U112" i="46"/>
  <c r="T112" i="46"/>
  <c r="S112" i="46"/>
  <c r="R112" i="46"/>
  <c r="Q112" i="46"/>
  <c r="P112" i="46"/>
  <c r="O112" i="46"/>
  <c r="X111" i="46"/>
  <c r="W111" i="46"/>
  <c r="V111" i="46"/>
  <c r="U111" i="46"/>
  <c r="T111" i="46"/>
  <c r="S111" i="46"/>
  <c r="R111" i="46"/>
  <c r="Q111" i="46"/>
  <c r="P111" i="46"/>
  <c r="O111" i="46"/>
  <c r="X109" i="46"/>
  <c r="W109" i="46"/>
  <c r="V109" i="46"/>
  <c r="U109" i="46"/>
  <c r="T109" i="46"/>
  <c r="S109" i="46"/>
  <c r="R109" i="46"/>
  <c r="Q109" i="46"/>
  <c r="P109" i="46"/>
  <c r="O109" i="46"/>
  <c r="X108" i="46"/>
  <c r="W108" i="46"/>
  <c r="V108" i="46"/>
  <c r="U108" i="46"/>
  <c r="T108" i="46"/>
  <c r="S108" i="46"/>
  <c r="R108" i="46"/>
  <c r="Q108" i="46"/>
  <c r="P108" i="46"/>
  <c r="O108" i="46"/>
  <c r="X92" i="46"/>
  <c r="W92" i="46"/>
  <c r="V92" i="46"/>
  <c r="U92" i="46"/>
  <c r="T92" i="46"/>
  <c r="S92" i="46"/>
  <c r="R92" i="46"/>
  <c r="Q92" i="46"/>
  <c r="P92" i="46"/>
  <c r="O92" i="46"/>
  <c r="X91" i="46"/>
  <c r="W91" i="46"/>
  <c r="V91" i="46"/>
  <c r="U91" i="46"/>
  <c r="T91" i="46"/>
  <c r="S91" i="46"/>
  <c r="R91" i="46"/>
  <c r="Q91" i="46"/>
  <c r="P91" i="46"/>
  <c r="O91" i="46"/>
  <c r="X82" i="46"/>
  <c r="W82" i="46"/>
  <c r="V82" i="46"/>
  <c r="U82" i="46"/>
  <c r="T82" i="46"/>
  <c r="S82" i="46"/>
  <c r="R82" i="46"/>
  <c r="Q82" i="46"/>
  <c r="P82" i="46"/>
  <c r="O82" i="46"/>
  <c r="X81" i="46"/>
  <c r="W81" i="46"/>
  <c r="V81" i="46"/>
  <c r="U81" i="46"/>
  <c r="T81" i="46"/>
  <c r="S81" i="46"/>
  <c r="R81" i="46"/>
  <c r="Q81" i="46"/>
  <c r="P81" i="46"/>
  <c r="O81" i="46"/>
  <c r="X79" i="46"/>
  <c r="W79" i="46"/>
  <c r="V79" i="46"/>
  <c r="U79" i="46"/>
  <c r="T79" i="46"/>
  <c r="S79" i="46"/>
  <c r="R79" i="46"/>
  <c r="Q79" i="46"/>
  <c r="P79" i="46"/>
  <c r="O79" i="46"/>
  <c r="X78" i="46"/>
  <c r="W78" i="46"/>
  <c r="V78" i="46"/>
  <c r="U78" i="46"/>
  <c r="T78" i="46"/>
  <c r="S78" i="46"/>
  <c r="R78" i="46"/>
  <c r="Q78" i="46"/>
  <c r="P78" i="46"/>
  <c r="O78" i="46"/>
  <c r="X76" i="46"/>
  <c r="W76" i="46"/>
  <c r="V76" i="46"/>
  <c r="U76" i="46"/>
  <c r="T76" i="46"/>
  <c r="S76" i="46"/>
  <c r="R76" i="46"/>
  <c r="Q76" i="46"/>
  <c r="P76" i="46"/>
  <c r="O76" i="46"/>
  <c r="X75" i="46"/>
  <c r="W75" i="46"/>
  <c r="V75" i="46"/>
  <c r="U75" i="46"/>
  <c r="T75" i="46"/>
  <c r="S75" i="46"/>
  <c r="R75" i="46"/>
  <c r="Q75" i="46"/>
  <c r="P75" i="46"/>
  <c r="O75" i="46"/>
  <c r="X72" i="46"/>
  <c r="W72" i="46"/>
  <c r="V72" i="46"/>
  <c r="U72" i="46"/>
  <c r="T72" i="46"/>
  <c r="S72" i="46"/>
  <c r="R72" i="46"/>
  <c r="Q72" i="46"/>
  <c r="P72" i="46"/>
  <c r="O72" i="46"/>
  <c r="X71" i="46"/>
  <c r="W71" i="46"/>
  <c r="V71" i="46"/>
  <c r="U71" i="46"/>
  <c r="T71" i="46"/>
  <c r="S71" i="46"/>
  <c r="R71" i="46"/>
  <c r="Q71" i="46"/>
  <c r="P71" i="46"/>
  <c r="O71" i="46"/>
  <c r="X69" i="46"/>
  <c r="W69" i="46"/>
  <c r="V69" i="46"/>
  <c r="U69" i="46"/>
  <c r="T69" i="46"/>
  <c r="S69" i="46"/>
  <c r="R69" i="46"/>
  <c r="Q69" i="46"/>
  <c r="P69" i="46"/>
  <c r="O69" i="46"/>
  <c r="X68" i="46"/>
  <c r="W68" i="46"/>
  <c r="V68" i="46"/>
  <c r="U68" i="46"/>
  <c r="T68" i="46"/>
  <c r="S68" i="46"/>
  <c r="R68" i="46"/>
  <c r="Q68" i="46"/>
  <c r="P68" i="46"/>
  <c r="O68" i="46"/>
  <c r="X66" i="46"/>
  <c r="W66" i="46"/>
  <c r="V66" i="46"/>
  <c r="U66" i="46"/>
  <c r="T66" i="46"/>
  <c r="S66" i="46"/>
  <c r="R66" i="46"/>
  <c r="Q66" i="46"/>
  <c r="P66" i="46"/>
  <c r="O66" i="46"/>
  <c r="X65" i="46"/>
  <c r="W65" i="46"/>
  <c r="V65" i="46"/>
  <c r="U65" i="46"/>
  <c r="T65" i="46"/>
  <c r="S65" i="46"/>
  <c r="R65" i="46"/>
  <c r="Q65" i="46"/>
  <c r="P65" i="46"/>
  <c r="O65" i="46"/>
  <c r="X63" i="46"/>
  <c r="W63" i="46"/>
  <c r="V63" i="46"/>
  <c r="U63" i="46"/>
  <c r="T63" i="46"/>
  <c r="S63" i="46"/>
  <c r="R63" i="46"/>
  <c r="Q63" i="46"/>
  <c r="P63" i="46"/>
  <c r="O63" i="46"/>
  <c r="X62" i="46"/>
  <c r="W62" i="46"/>
  <c r="V62" i="46"/>
  <c r="U62" i="46"/>
  <c r="T62" i="46"/>
  <c r="S62" i="46"/>
  <c r="R62" i="46"/>
  <c r="Q62" i="46"/>
  <c r="P62" i="46"/>
  <c r="O62" i="46"/>
  <c r="X60" i="46"/>
  <c r="W60" i="46"/>
  <c r="V60" i="46"/>
  <c r="U60" i="46"/>
  <c r="T60" i="46"/>
  <c r="S60" i="46"/>
  <c r="R60" i="46"/>
  <c r="Q60" i="46"/>
  <c r="P60" i="46"/>
  <c r="O60" i="46"/>
  <c r="X59" i="46"/>
  <c r="W59" i="46"/>
  <c r="V59" i="46"/>
  <c r="U59" i="46"/>
  <c r="T59" i="46"/>
  <c r="S59" i="46"/>
  <c r="R59" i="46"/>
  <c r="Q59" i="46"/>
  <c r="P59" i="46"/>
  <c r="O59" i="46"/>
  <c r="X57" i="46"/>
  <c r="W57" i="46"/>
  <c r="V57" i="46"/>
  <c r="U57" i="46"/>
  <c r="T57" i="46"/>
  <c r="S57" i="46"/>
  <c r="R57" i="46"/>
  <c r="Q57" i="46"/>
  <c r="P57" i="46"/>
  <c r="O57" i="46"/>
  <c r="X56" i="46"/>
  <c r="W56" i="46"/>
  <c r="V56" i="46"/>
  <c r="U56" i="46"/>
  <c r="T56" i="46"/>
  <c r="S56" i="46"/>
  <c r="R56" i="46"/>
  <c r="Q56" i="46"/>
  <c r="P56" i="46"/>
  <c r="O56" i="46"/>
  <c r="X54" i="46"/>
  <c r="W54" i="46"/>
  <c r="V54" i="46"/>
  <c r="U54" i="46"/>
  <c r="T54" i="46"/>
  <c r="S54" i="46"/>
  <c r="R54" i="46"/>
  <c r="Q54" i="46"/>
  <c r="P54" i="46"/>
  <c r="O54" i="46"/>
  <c r="X53" i="46"/>
  <c r="W53" i="46"/>
  <c r="V53" i="46"/>
  <c r="U53" i="46"/>
  <c r="T53" i="46"/>
  <c r="S53" i="46"/>
  <c r="R53" i="46"/>
  <c r="Q53" i="46"/>
  <c r="P53" i="46"/>
  <c r="O53" i="46"/>
  <c r="X51" i="46"/>
  <c r="W51" i="46"/>
  <c r="V51" i="46"/>
  <c r="U51" i="46"/>
  <c r="T51" i="46"/>
  <c r="S51" i="46"/>
  <c r="R51" i="46"/>
  <c r="Q51" i="46"/>
  <c r="P51" i="46"/>
  <c r="O51" i="46"/>
  <c r="X50" i="46"/>
  <c r="W50" i="46"/>
  <c r="V50" i="46"/>
  <c r="U50" i="46"/>
  <c r="T50" i="46"/>
  <c r="S50" i="46"/>
  <c r="R50" i="46"/>
  <c r="Q50" i="46"/>
  <c r="P50" i="46"/>
  <c r="O50" i="46"/>
  <c r="X47" i="46"/>
  <c r="W47" i="46"/>
  <c r="V47" i="46"/>
  <c r="U47" i="46"/>
  <c r="T47" i="46"/>
  <c r="S47" i="46"/>
  <c r="R47" i="46"/>
  <c r="Q47" i="46"/>
  <c r="P47" i="46"/>
  <c r="O47" i="46"/>
  <c r="X46" i="46"/>
  <c r="W46" i="46"/>
  <c r="V46" i="46"/>
  <c r="U46" i="46"/>
  <c r="T46" i="46"/>
  <c r="S46" i="46"/>
  <c r="R46" i="46"/>
  <c r="Q46" i="46"/>
  <c r="P46" i="46"/>
  <c r="O46" i="46"/>
  <c r="X44" i="46"/>
  <c r="W44" i="46"/>
  <c r="V44" i="46"/>
  <c r="U44" i="46"/>
  <c r="T44" i="46"/>
  <c r="S44" i="46"/>
  <c r="R44" i="46"/>
  <c r="Q44" i="46"/>
  <c r="P44" i="46"/>
  <c r="O44" i="46"/>
  <c r="X43" i="46"/>
  <c r="W43" i="46"/>
  <c r="V43" i="46"/>
  <c r="U43" i="46"/>
  <c r="T43" i="46"/>
  <c r="S43" i="46"/>
  <c r="R43" i="46"/>
  <c r="Q43" i="46"/>
  <c r="P43" i="46"/>
  <c r="O43" i="46"/>
  <c r="X41" i="46"/>
  <c r="W41" i="46"/>
  <c r="V41" i="46"/>
  <c r="U41" i="46"/>
  <c r="T41" i="46"/>
  <c r="S41" i="46"/>
  <c r="R41" i="46"/>
  <c r="Q41" i="46"/>
  <c r="P41" i="46"/>
  <c r="O41" i="46"/>
  <c r="X40" i="46"/>
  <c r="W40" i="46"/>
  <c r="V40" i="46"/>
  <c r="U40" i="46"/>
  <c r="T40" i="46"/>
  <c r="S40" i="46"/>
  <c r="R40" i="46"/>
  <c r="Q40" i="46"/>
  <c r="P40" i="46"/>
  <c r="O40" i="46"/>
  <c r="X38" i="46"/>
  <c r="W38" i="46"/>
  <c r="V38" i="46"/>
  <c r="U38" i="46"/>
  <c r="T38" i="46"/>
  <c r="S38" i="46"/>
  <c r="R38" i="46"/>
  <c r="Q38" i="46"/>
  <c r="P38" i="46"/>
  <c r="O38" i="46"/>
  <c r="X37" i="46"/>
  <c r="W37" i="46"/>
  <c r="V37" i="46"/>
  <c r="U37" i="46"/>
  <c r="T37" i="46"/>
  <c r="S37" i="46"/>
  <c r="R37" i="46"/>
  <c r="Q37" i="46"/>
  <c r="P37" i="46"/>
  <c r="O37" i="46"/>
  <c r="X35" i="46"/>
  <c r="W35" i="46"/>
  <c r="V35" i="46"/>
  <c r="U35" i="46"/>
  <c r="T35" i="46"/>
  <c r="S35" i="46"/>
  <c r="R35" i="46"/>
  <c r="Q35" i="46"/>
  <c r="P35" i="46"/>
  <c r="O35" i="46"/>
  <c r="X34" i="46"/>
  <c r="W34" i="46"/>
  <c r="V34" i="46"/>
  <c r="U34" i="46"/>
  <c r="T34" i="46"/>
  <c r="S34" i="46"/>
  <c r="R34" i="46"/>
  <c r="Q34" i="46"/>
  <c r="P34" i="46"/>
  <c r="O34" i="46"/>
  <c r="X32" i="46"/>
  <c r="W32" i="46"/>
  <c r="V32" i="46"/>
  <c r="U32" i="46"/>
  <c r="T32" i="46"/>
  <c r="S32" i="46"/>
  <c r="R32" i="46"/>
  <c r="Q32" i="46"/>
  <c r="P32" i="46"/>
  <c r="O32" i="46"/>
  <c r="X31" i="46"/>
  <c r="W31" i="46"/>
  <c r="V31" i="46"/>
  <c r="U31" i="46"/>
  <c r="T31" i="46"/>
  <c r="S31" i="46"/>
  <c r="R31" i="46"/>
  <c r="Q31" i="46"/>
  <c r="P31" i="46"/>
  <c r="O31" i="46"/>
  <c r="X29" i="46"/>
  <c r="W29" i="46"/>
  <c r="V29" i="46"/>
  <c r="U29" i="46"/>
  <c r="T29" i="46"/>
  <c r="S29" i="46"/>
  <c r="R29" i="46"/>
  <c r="Q29" i="46"/>
  <c r="P29" i="46"/>
  <c r="O29" i="46"/>
  <c r="X28" i="46"/>
  <c r="W28" i="46"/>
  <c r="V28" i="46"/>
  <c r="U28" i="46"/>
  <c r="T28" i="46"/>
  <c r="S28" i="46"/>
  <c r="R28" i="46"/>
  <c r="Q28" i="46"/>
  <c r="P28" i="46"/>
  <c r="O28" i="46"/>
  <c r="X26" i="46"/>
  <c r="W26" i="46"/>
  <c r="V26" i="46"/>
  <c r="U26" i="46"/>
  <c r="T26" i="46"/>
  <c r="S26" i="46"/>
  <c r="R26" i="46"/>
  <c r="Q26" i="46"/>
  <c r="P26" i="46"/>
  <c r="O26" i="46"/>
  <c r="X25" i="46"/>
  <c r="W25" i="46"/>
  <c r="V25" i="46"/>
  <c r="U25" i="46"/>
  <c r="T25" i="46"/>
  <c r="S25" i="46"/>
  <c r="R25" i="46"/>
  <c r="Q25" i="46"/>
  <c r="P25" i="46"/>
  <c r="O25" i="46"/>
  <c r="R23" i="46"/>
  <c r="Q23" i="46"/>
  <c r="P23" i="46"/>
  <c r="O23" i="46"/>
  <c r="R22" i="46"/>
  <c r="Q22" i="46"/>
  <c r="O22" i="46"/>
  <c r="X23" i="46"/>
  <c r="W23" i="46"/>
  <c r="V23" i="46"/>
  <c r="U23" i="46"/>
  <c r="T23" i="46"/>
  <c r="X22" i="46"/>
  <c r="W22" i="46"/>
  <c r="V22" i="46"/>
  <c r="U22" i="46"/>
  <c r="T22" i="46"/>
  <c r="S23" i="46"/>
  <c r="S22" i="46"/>
  <c r="M124" i="46"/>
  <c r="L124" i="46"/>
  <c r="K124" i="46"/>
  <c r="J124" i="46"/>
  <c r="I124" i="46"/>
  <c r="H124" i="46"/>
  <c r="G124" i="46"/>
  <c r="F124" i="46"/>
  <c r="E124" i="46"/>
  <c r="D124" i="46"/>
  <c r="M121" i="46"/>
  <c r="L121" i="46"/>
  <c r="K121" i="46"/>
  <c r="J121" i="46"/>
  <c r="I121" i="46"/>
  <c r="H121" i="46"/>
  <c r="G121" i="46"/>
  <c r="F121" i="46"/>
  <c r="E121" i="46"/>
  <c r="D121" i="46"/>
  <c r="M118" i="46"/>
  <c r="L118" i="46"/>
  <c r="K118" i="46"/>
  <c r="J118" i="46"/>
  <c r="I118" i="46"/>
  <c r="H118" i="46"/>
  <c r="G118" i="46"/>
  <c r="F118" i="46"/>
  <c r="E118" i="46"/>
  <c r="D118" i="46"/>
  <c r="M114" i="46"/>
  <c r="L114" i="46"/>
  <c r="K114" i="46"/>
  <c r="J114" i="46"/>
  <c r="I114" i="46"/>
  <c r="H114" i="46"/>
  <c r="G114" i="46"/>
  <c r="F114" i="46"/>
  <c r="E114" i="46"/>
  <c r="D114" i="46"/>
  <c r="M111" i="46"/>
  <c r="L111" i="46"/>
  <c r="K111" i="46"/>
  <c r="J111" i="46"/>
  <c r="I111" i="46"/>
  <c r="H111" i="46"/>
  <c r="G111" i="46"/>
  <c r="F111" i="46"/>
  <c r="E111" i="46"/>
  <c r="D111" i="46"/>
  <c r="M108" i="46"/>
  <c r="L108" i="46"/>
  <c r="K108" i="46"/>
  <c r="J108" i="46"/>
  <c r="I108" i="46"/>
  <c r="H108" i="46"/>
  <c r="G108" i="46"/>
  <c r="F108" i="46"/>
  <c r="E108" i="46"/>
  <c r="D108" i="46"/>
  <c r="M105" i="46"/>
  <c r="L105" i="46"/>
  <c r="K105" i="46"/>
  <c r="J105" i="46"/>
  <c r="I105" i="46"/>
  <c r="H105" i="46"/>
  <c r="G105" i="46"/>
  <c r="F105" i="46"/>
  <c r="E105" i="46"/>
  <c r="D105" i="46"/>
  <c r="M102" i="46"/>
  <c r="M91" i="46"/>
  <c r="L91" i="46"/>
  <c r="K91" i="46"/>
  <c r="J91" i="46"/>
  <c r="I91" i="46"/>
  <c r="H91" i="46"/>
  <c r="G91" i="46"/>
  <c r="F91" i="46"/>
  <c r="E91" i="46"/>
  <c r="D91" i="46"/>
  <c r="M81" i="46"/>
  <c r="L81" i="46"/>
  <c r="K81" i="46"/>
  <c r="J81" i="46"/>
  <c r="I81" i="46"/>
  <c r="H81" i="46"/>
  <c r="G81" i="46"/>
  <c r="F81" i="46"/>
  <c r="E81" i="46"/>
  <c r="D81" i="46"/>
  <c r="M78" i="46"/>
  <c r="L78" i="46"/>
  <c r="K78" i="46"/>
  <c r="J78" i="46"/>
  <c r="I78" i="46"/>
  <c r="H78" i="46"/>
  <c r="G78" i="46"/>
  <c r="F78" i="46"/>
  <c r="E78" i="46"/>
  <c r="D78" i="46"/>
  <c r="M75" i="46"/>
  <c r="L75" i="46"/>
  <c r="K75" i="46"/>
  <c r="J75" i="46"/>
  <c r="I75" i="46"/>
  <c r="H75" i="46"/>
  <c r="G75" i="46"/>
  <c r="F75" i="46"/>
  <c r="E75" i="46"/>
  <c r="D75" i="46"/>
  <c r="M71" i="46"/>
  <c r="L71" i="46"/>
  <c r="K71" i="46"/>
  <c r="J71" i="46"/>
  <c r="I71" i="46"/>
  <c r="H71" i="46"/>
  <c r="G71" i="46"/>
  <c r="F71" i="46"/>
  <c r="E71" i="46"/>
  <c r="D71" i="46"/>
  <c r="M68" i="46"/>
  <c r="L68" i="46"/>
  <c r="K68" i="46"/>
  <c r="J68" i="46"/>
  <c r="I68" i="46"/>
  <c r="H68" i="46"/>
  <c r="G68" i="46"/>
  <c r="F68" i="46"/>
  <c r="E68" i="46"/>
  <c r="D68" i="46"/>
  <c r="M65" i="46"/>
  <c r="L65" i="46"/>
  <c r="K65" i="46"/>
  <c r="J65" i="46"/>
  <c r="I65" i="46"/>
  <c r="H65" i="46"/>
  <c r="G65" i="46"/>
  <c r="F65" i="46"/>
  <c r="E65" i="46"/>
  <c r="D65" i="46"/>
  <c r="M62" i="46"/>
  <c r="L62" i="46"/>
  <c r="K62" i="46"/>
  <c r="J62" i="46"/>
  <c r="I62" i="46"/>
  <c r="H62" i="46"/>
  <c r="G62" i="46"/>
  <c r="F62" i="46"/>
  <c r="E62" i="46"/>
  <c r="D62" i="46"/>
  <c r="M59" i="46"/>
  <c r="L59" i="46"/>
  <c r="K59" i="46"/>
  <c r="J59" i="46"/>
  <c r="I59" i="46"/>
  <c r="H59" i="46"/>
  <c r="G59" i="46"/>
  <c r="F59" i="46"/>
  <c r="E59" i="46"/>
  <c r="D59" i="46"/>
  <c r="M56" i="46"/>
  <c r="L56" i="46"/>
  <c r="K56" i="46"/>
  <c r="J56" i="46"/>
  <c r="I56" i="46"/>
  <c r="H56" i="46"/>
  <c r="G56" i="46"/>
  <c r="F56" i="46"/>
  <c r="E56" i="46"/>
  <c r="D56" i="46"/>
  <c r="M53" i="46"/>
  <c r="L53" i="46"/>
  <c r="K53" i="46"/>
  <c r="J53" i="46"/>
  <c r="I53" i="46"/>
  <c r="H53" i="46"/>
  <c r="G53" i="46"/>
  <c r="F53" i="46"/>
  <c r="E53" i="46"/>
  <c r="D53" i="46"/>
  <c r="M50" i="46"/>
  <c r="L50" i="46"/>
  <c r="K50" i="46"/>
  <c r="J50" i="46"/>
  <c r="I50" i="46"/>
  <c r="H50" i="46"/>
  <c r="G50" i="46"/>
  <c r="F50" i="46"/>
  <c r="E50" i="46"/>
  <c r="D50" i="46"/>
  <c r="M46" i="46"/>
  <c r="L46" i="46"/>
  <c r="K46" i="46"/>
  <c r="J46" i="46"/>
  <c r="I46" i="46"/>
  <c r="H46" i="46"/>
  <c r="G46" i="46"/>
  <c r="F46" i="46"/>
  <c r="E46" i="46"/>
  <c r="D46" i="46"/>
  <c r="M43" i="46"/>
  <c r="L43" i="46"/>
  <c r="K43" i="46"/>
  <c r="J43" i="46"/>
  <c r="I43" i="46"/>
  <c r="H43" i="46"/>
  <c r="G43" i="46"/>
  <c r="F43" i="46"/>
  <c r="E43" i="46"/>
  <c r="D43" i="46"/>
  <c r="M40" i="46"/>
  <c r="L40" i="46"/>
  <c r="K40" i="46"/>
  <c r="J40" i="46"/>
  <c r="I40" i="46"/>
  <c r="H40" i="46"/>
  <c r="G40" i="46"/>
  <c r="F40" i="46"/>
  <c r="E40" i="46"/>
  <c r="D40" i="46"/>
  <c r="M37" i="46"/>
  <c r="L37" i="46"/>
  <c r="K37" i="46"/>
  <c r="J37" i="46"/>
  <c r="I37" i="46"/>
  <c r="H37" i="46"/>
  <c r="G37" i="46"/>
  <c r="F37" i="46"/>
  <c r="E37" i="46"/>
  <c r="D37" i="46"/>
  <c r="M34" i="46"/>
  <c r="L34" i="46"/>
  <c r="K34" i="46"/>
  <c r="J34" i="46"/>
  <c r="I34" i="46"/>
  <c r="H34" i="46"/>
  <c r="G34" i="46"/>
  <c r="F34" i="46"/>
  <c r="E34" i="46"/>
  <c r="D34" i="46"/>
  <c r="M31" i="46"/>
  <c r="L31" i="46"/>
  <c r="K31" i="46"/>
  <c r="J31" i="46"/>
  <c r="I31" i="46"/>
  <c r="H31" i="46"/>
  <c r="G31" i="46"/>
  <c r="F31" i="46"/>
  <c r="E31" i="46"/>
  <c r="D31" i="46"/>
  <c r="M28" i="46"/>
  <c r="L28" i="46"/>
  <c r="K28" i="46"/>
  <c r="J28" i="46"/>
  <c r="I28" i="46"/>
  <c r="H28" i="46"/>
  <c r="G28" i="46"/>
  <c r="F28" i="46"/>
  <c r="E28" i="46"/>
  <c r="D28" i="46"/>
  <c r="M25" i="46"/>
  <c r="L25" i="46"/>
  <c r="K25" i="46"/>
  <c r="J25" i="46"/>
  <c r="I25" i="46"/>
  <c r="H25" i="46"/>
  <c r="G25" i="46"/>
  <c r="F25" i="46"/>
  <c r="E25" i="46"/>
  <c r="D25" i="46"/>
  <c r="M22" i="46"/>
  <c r="L22" i="46"/>
  <c r="K22" i="46"/>
  <c r="J22" i="46"/>
  <c r="I22" i="46"/>
  <c r="H22" i="46"/>
  <c r="G22" i="46"/>
  <c r="F22" i="46"/>
  <c r="E22" i="46"/>
  <c r="D22" i="46"/>
  <c r="X253" i="46"/>
  <c r="W253" i="46"/>
  <c r="V253" i="46"/>
  <c r="U253" i="46"/>
  <c r="T253" i="46"/>
  <c r="S253" i="46"/>
  <c r="R253" i="46"/>
  <c r="Q253" i="46"/>
  <c r="P253" i="46"/>
  <c r="O253" i="46"/>
  <c r="X252" i="46"/>
  <c r="W252" i="46"/>
  <c r="V252" i="46"/>
  <c r="U252" i="46"/>
  <c r="T252" i="46"/>
  <c r="S252" i="46"/>
  <c r="R252" i="46"/>
  <c r="Q252" i="46"/>
  <c r="P252" i="46"/>
  <c r="O252" i="46"/>
  <c r="X250" i="46"/>
  <c r="W250" i="46"/>
  <c r="V250" i="46"/>
  <c r="U250" i="46"/>
  <c r="T250" i="46"/>
  <c r="S250" i="46"/>
  <c r="R250" i="46"/>
  <c r="Q250" i="46"/>
  <c r="P250" i="46"/>
  <c r="O250" i="46"/>
  <c r="X249" i="46"/>
  <c r="W249" i="46"/>
  <c r="V249" i="46"/>
  <c r="U249" i="46"/>
  <c r="T249" i="46"/>
  <c r="S249" i="46"/>
  <c r="R249" i="46"/>
  <c r="Q249" i="46"/>
  <c r="P249" i="46"/>
  <c r="O249" i="46"/>
  <c r="X247" i="46"/>
  <c r="W247" i="46"/>
  <c r="V247" i="46"/>
  <c r="U247" i="46"/>
  <c r="T247" i="46"/>
  <c r="S247" i="46"/>
  <c r="R247" i="46"/>
  <c r="Q247" i="46"/>
  <c r="P247" i="46"/>
  <c r="O247" i="46"/>
  <c r="X246" i="46"/>
  <c r="W246" i="46"/>
  <c r="V246" i="46"/>
  <c r="U246" i="46"/>
  <c r="T246" i="46"/>
  <c r="S246" i="46"/>
  <c r="R246" i="46"/>
  <c r="Q246" i="46"/>
  <c r="P246" i="46"/>
  <c r="O246" i="46"/>
  <c r="X243" i="46"/>
  <c r="W243" i="46"/>
  <c r="V243" i="46"/>
  <c r="U243" i="46"/>
  <c r="T243" i="46"/>
  <c r="S243" i="46"/>
  <c r="R243" i="46"/>
  <c r="Q243" i="46"/>
  <c r="P243" i="46"/>
  <c r="O243" i="46"/>
  <c r="X242" i="46"/>
  <c r="W242" i="46"/>
  <c r="V242" i="46"/>
  <c r="U242" i="46"/>
  <c r="T242" i="46"/>
  <c r="S242" i="46"/>
  <c r="R242" i="46"/>
  <c r="Q242" i="46"/>
  <c r="P242" i="46"/>
  <c r="O242" i="46"/>
  <c r="X240" i="46"/>
  <c r="W240" i="46"/>
  <c r="V240" i="46"/>
  <c r="U240" i="46"/>
  <c r="T240" i="46"/>
  <c r="S240" i="46"/>
  <c r="R240" i="46"/>
  <c r="Q240" i="46"/>
  <c r="P240" i="46"/>
  <c r="O240" i="46"/>
  <c r="X239" i="46"/>
  <c r="W239" i="46"/>
  <c r="V239" i="46"/>
  <c r="U239" i="46"/>
  <c r="T239" i="46"/>
  <c r="S239" i="46"/>
  <c r="R239" i="46"/>
  <c r="Q239" i="46"/>
  <c r="P239" i="46"/>
  <c r="O239" i="46"/>
  <c r="X237" i="46"/>
  <c r="W237" i="46"/>
  <c r="V237" i="46"/>
  <c r="U237" i="46"/>
  <c r="T237" i="46"/>
  <c r="S237" i="46"/>
  <c r="R237" i="46"/>
  <c r="Q237" i="46"/>
  <c r="P237" i="46"/>
  <c r="O237" i="46"/>
  <c r="X236" i="46"/>
  <c r="W236" i="46"/>
  <c r="V236" i="46"/>
  <c r="U236" i="46"/>
  <c r="T236" i="46"/>
  <c r="S236" i="46"/>
  <c r="R236" i="46"/>
  <c r="Q236" i="46"/>
  <c r="P236" i="46"/>
  <c r="O236" i="46"/>
  <c r="X234" i="46"/>
  <c r="W234" i="46"/>
  <c r="V234" i="46"/>
  <c r="U234" i="46"/>
  <c r="T234" i="46"/>
  <c r="S234" i="46"/>
  <c r="R234" i="46"/>
  <c r="Q234" i="46"/>
  <c r="P234" i="46"/>
  <c r="O234" i="46"/>
  <c r="X233" i="46"/>
  <c r="W233" i="46"/>
  <c r="V233" i="46"/>
  <c r="U233" i="46"/>
  <c r="T233" i="46"/>
  <c r="S233" i="46"/>
  <c r="R233" i="46"/>
  <c r="Q233" i="46"/>
  <c r="P233" i="46"/>
  <c r="O233" i="46"/>
  <c r="X231" i="46"/>
  <c r="W231" i="46"/>
  <c r="V231" i="46"/>
  <c r="U231" i="46"/>
  <c r="T231" i="46"/>
  <c r="S231" i="46"/>
  <c r="R231" i="46"/>
  <c r="Q231" i="46"/>
  <c r="P231" i="46"/>
  <c r="X230" i="46"/>
  <c r="W230" i="46"/>
  <c r="V230" i="46"/>
  <c r="U230" i="46"/>
  <c r="T230" i="46"/>
  <c r="S230" i="46"/>
  <c r="R230" i="46"/>
  <c r="Q230" i="46"/>
  <c r="P230" i="46"/>
  <c r="O231" i="46"/>
  <c r="O230" i="46"/>
  <c r="X220" i="46"/>
  <c r="W220" i="46"/>
  <c r="V220" i="46"/>
  <c r="U220" i="46"/>
  <c r="T220" i="46"/>
  <c r="S220" i="46"/>
  <c r="R220" i="46"/>
  <c r="Q220" i="46"/>
  <c r="P220" i="46"/>
  <c r="O220" i="46"/>
  <c r="X219" i="46"/>
  <c r="W219" i="46"/>
  <c r="V219" i="46"/>
  <c r="U219" i="46"/>
  <c r="T219" i="46"/>
  <c r="S219" i="46"/>
  <c r="R219" i="46"/>
  <c r="Q219" i="46"/>
  <c r="P219" i="46"/>
  <c r="O219" i="46"/>
  <c r="X210" i="46"/>
  <c r="W210" i="46"/>
  <c r="V210" i="46"/>
  <c r="U210" i="46"/>
  <c r="T210" i="46"/>
  <c r="S210" i="46"/>
  <c r="R210" i="46"/>
  <c r="Q210" i="46"/>
  <c r="P210" i="46"/>
  <c r="O210" i="46"/>
  <c r="X209" i="46"/>
  <c r="W209" i="46"/>
  <c r="V209" i="46"/>
  <c r="U209" i="46"/>
  <c r="T209" i="46"/>
  <c r="S209" i="46"/>
  <c r="R209" i="46"/>
  <c r="Q209" i="46"/>
  <c r="P209" i="46"/>
  <c r="O209" i="46"/>
  <c r="X207" i="46"/>
  <c r="W207" i="46"/>
  <c r="V207" i="46"/>
  <c r="U207" i="46"/>
  <c r="T207" i="46"/>
  <c r="S207" i="46"/>
  <c r="R207" i="46"/>
  <c r="Q207" i="46"/>
  <c r="P207" i="46"/>
  <c r="O207" i="46"/>
  <c r="X206" i="46"/>
  <c r="W206" i="46"/>
  <c r="V206" i="46"/>
  <c r="U206" i="46"/>
  <c r="T206" i="46"/>
  <c r="S206" i="46"/>
  <c r="R206" i="46"/>
  <c r="Q206" i="46"/>
  <c r="P206" i="46"/>
  <c r="O206" i="46"/>
  <c r="X204" i="46"/>
  <c r="W204" i="46"/>
  <c r="V204" i="46"/>
  <c r="U204" i="46"/>
  <c r="T204" i="46"/>
  <c r="S204" i="46"/>
  <c r="R204" i="46"/>
  <c r="Q204" i="46"/>
  <c r="P204" i="46"/>
  <c r="O204" i="46"/>
  <c r="X203" i="46"/>
  <c r="W203" i="46"/>
  <c r="V203" i="46"/>
  <c r="U203" i="46"/>
  <c r="T203" i="46"/>
  <c r="S203" i="46"/>
  <c r="R203" i="46"/>
  <c r="Q203" i="46"/>
  <c r="P203" i="46"/>
  <c r="O203" i="46"/>
  <c r="X200" i="46"/>
  <c r="W200" i="46"/>
  <c r="V200" i="46"/>
  <c r="U200" i="46"/>
  <c r="T200" i="46"/>
  <c r="S200" i="46"/>
  <c r="R200" i="46"/>
  <c r="Q200" i="46"/>
  <c r="P200" i="46"/>
  <c r="O200" i="46"/>
  <c r="X199" i="46"/>
  <c r="W199" i="46"/>
  <c r="V199" i="46"/>
  <c r="U199" i="46"/>
  <c r="T199" i="46"/>
  <c r="S199" i="46"/>
  <c r="R199" i="46"/>
  <c r="Q199" i="46"/>
  <c r="P199" i="46"/>
  <c r="O199" i="46"/>
  <c r="X197" i="46"/>
  <c r="W197" i="46"/>
  <c r="V197" i="46"/>
  <c r="U197" i="46"/>
  <c r="T197" i="46"/>
  <c r="S197" i="46"/>
  <c r="R197" i="46"/>
  <c r="Q197" i="46"/>
  <c r="P197" i="46"/>
  <c r="O197" i="46"/>
  <c r="X196" i="46"/>
  <c r="W196" i="46"/>
  <c r="V196" i="46"/>
  <c r="U196" i="46"/>
  <c r="T196" i="46"/>
  <c r="S196" i="46"/>
  <c r="R196" i="46"/>
  <c r="Q196" i="46"/>
  <c r="P196" i="46"/>
  <c r="O196" i="46"/>
  <c r="X194" i="46"/>
  <c r="W194" i="46"/>
  <c r="V194" i="46"/>
  <c r="U194" i="46"/>
  <c r="T194" i="46"/>
  <c r="S194" i="46"/>
  <c r="R194" i="46"/>
  <c r="Q194" i="46"/>
  <c r="P194" i="46"/>
  <c r="O194" i="46"/>
  <c r="X193" i="46"/>
  <c r="W193" i="46"/>
  <c r="V193" i="46"/>
  <c r="U193" i="46"/>
  <c r="T193" i="46"/>
  <c r="S193" i="46"/>
  <c r="R193" i="46"/>
  <c r="Q193" i="46"/>
  <c r="P193" i="46"/>
  <c r="O193" i="46"/>
  <c r="X191" i="46"/>
  <c r="W191" i="46"/>
  <c r="V191" i="46"/>
  <c r="U191" i="46"/>
  <c r="T191" i="46"/>
  <c r="S191" i="46"/>
  <c r="R191" i="46"/>
  <c r="Q191" i="46"/>
  <c r="P191" i="46"/>
  <c r="O191" i="46"/>
  <c r="X190" i="46"/>
  <c r="W190" i="46"/>
  <c r="V190" i="46"/>
  <c r="U190" i="46"/>
  <c r="T190" i="46"/>
  <c r="S190" i="46"/>
  <c r="R190" i="46"/>
  <c r="Q190" i="46"/>
  <c r="P190" i="46"/>
  <c r="O190" i="46"/>
  <c r="X188" i="46"/>
  <c r="W188" i="46"/>
  <c r="V188" i="46"/>
  <c r="U188" i="46"/>
  <c r="T188" i="46"/>
  <c r="S188" i="46"/>
  <c r="R188" i="46"/>
  <c r="Q188" i="46"/>
  <c r="P188" i="46"/>
  <c r="O188" i="46"/>
  <c r="X187" i="46"/>
  <c r="W187" i="46"/>
  <c r="V187" i="46"/>
  <c r="U187" i="46"/>
  <c r="T187" i="46"/>
  <c r="S187" i="46"/>
  <c r="R187" i="46"/>
  <c r="Q187" i="46"/>
  <c r="P187" i="46"/>
  <c r="O187" i="46"/>
  <c r="X185" i="46"/>
  <c r="W185" i="46"/>
  <c r="V185" i="46"/>
  <c r="U185" i="46"/>
  <c r="T185" i="46"/>
  <c r="S185" i="46"/>
  <c r="R185" i="46"/>
  <c r="Q185" i="46"/>
  <c r="P185" i="46"/>
  <c r="O185" i="46"/>
  <c r="X184" i="46"/>
  <c r="W184" i="46"/>
  <c r="V184" i="46"/>
  <c r="U184" i="46"/>
  <c r="T184" i="46"/>
  <c r="S184" i="46"/>
  <c r="R184" i="46"/>
  <c r="Q184" i="46"/>
  <c r="P184" i="46"/>
  <c r="O184" i="46"/>
  <c r="X182" i="46"/>
  <c r="W182" i="46"/>
  <c r="V182" i="46"/>
  <c r="U182" i="46"/>
  <c r="T182" i="46"/>
  <c r="S182" i="46"/>
  <c r="R182" i="46"/>
  <c r="Q182" i="46"/>
  <c r="P182" i="46"/>
  <c r="O182" i="46"/>
  <c r="X181" i="46"/>
  <c r="W181" i="46"/>
  <c r="V181" i="46"/>
  <c r="U181" i="46"/>
  <c r="T181" i="46"/>
  <c r="S181" i="46"/>
  <c r="R181" i="46"/>
  <c r="Q181" i="46"/>
  <c r="P181" i="46"/>
  <c r="O181" i="46"/>
  <c r="X179" i="46"/>
  <c r="W179" i="46"/>
  <c r="V179" i="46"/>
  <c r="U179" i="46"/>
  <c r="T179" i="46"/>
  <c r="S179" i="46"/>
  <c r="R179" i="46"/>
  <c r="Q179" i="46"/>
  <c r="P179" i="46"/>
  <c r="O179" i="46"/>
  <c r="X178" i="46"/>
  <c r="W178" i="46"/>
  <c r="V178" i="46"/>
  <c r="U178" i="46"/>
  <c r="T178" i="46"/>
  <c r="S178" i="46"/>
  <c r="R178" i="46"/>
  <c r="Q178" i="46"/>
  <c r="P178" i="46"/>
  <c r="O178" i="46"/>
  <c r="X175" i="46"/>
  <c r="W175" i="46"/>
  <c r="V175" i="46"/>
  <c r="U175" i="46"/>
  <c r="T175" i="46"/>
  <c r="S175" i="46"/>
  <c r="R175" i="46"/>
  <c r="Q175" i="46"/>
  <c r="P175" i="46"/>
  <c r="O175" i="46"/>
  <c r="X174" i="46"/>
  <c r="W174" i="46"/>
  <c r="V174" i="46"/>
  <c r="U174" i="46"/>
  <c r="T174" i="46"/>
  <c r="S174" i="46"/>
  <c r="R174" i="46"/>
  <c r="Q174" i="46"/>
  <c r="P174" i="46"/>
  <c r="O174" i="46"/>
  <c r="X172" i="46"/>
  <c r="W172" i="46"/>
  <c r="V172" i="46"/>
  <c r="U172" i="46"/>
  <c r="T172" i="46"/>
  <c r="S172" i="46"/>
  <c r="R172" i="46"/>
  <c r="Q172" i="46"/>
  <c r="P172" i="46"/>
  <c r="O172" i="46"/>
  <c r="X171" i="46"/>
  <c r="W171" i="46"/>
  <c r="V171" i="46"/>
  <c r="U171" i="46"/>
  <c r="T171" i="46"/>
  <c r="S171" i="46"/>
  <c r="R171" i="46"/>
  <c r="Q171" i="46"/>
  <c r="P171" i="46"/>
  <c r="O171" i="46"/>
  <c r="X169" i="46"/>
  <c r="W169" i="46"/>
  <c r="V169" i="46"/>
  <c r="U169" i="46"/>
  <c r="T169" i="46"/>
  <c r="S169" i="46"/>
  <c r="R169" i="46"/>
  <c r="Q169" i="46"/>
  <c r="P169" i="46"/>
  <c r="O169" i="46"/>
  <c r="X168" i="46"/>
  <c r="W168" i="46"/>
  <c r="V168" i="46"/>
  <c r="U168" i="46"/>
  <c r="T168" i="46"/>
  <c r="S168" i="46"/>
  <c r="R168" i="46"/>
  <c r="Q168" i="46"/>
  <c r="P168" i="46"/>
  <c r="O168" i="46"/>
  <c r="X166" i="46"/>
  <c r="W166" i="46"/>
  <c r="V166" i="46"/>
  <c r="U166" i="46"/>
  <c r="T166" i="46"/>
  <c r="S166" i="46"/>
  <c r="R166" i="46"/>
  <c r="Q166" i="46"/>
  <c r="P166" i="46"/>
  <c r="O166" i="46"/>
  <c r="X165" i="46"/>
  <c r="W165" i="46"/>
  <c r="V165" i="46"/>
  <c r="U165" i="46"/>
  <c r="T165" i="46"/>
  <c r="S165" i="46"/>
  <c r="R165" i="46"/>
  <c r="Q165" i="46"/>
  <c r="P165" i="46"/>
  <c r="O165" i="46"/>
  <c r="X163" i="46"/>
  <c r="W163" i="46"/>
  <c r="V163" i="46"/>
  <c r="U163" i="46"/>
  <c r="T163" i="46"/>
  <c r="S163" i="46"/>
  <c r="R163" i="46"/>
  <c r="Q163" i="46"/>
  <c r="P163" i="46"/>
  <c r="O163" i="46"/>
  <c r="X162" i="46"/>
  <c r="W162" i="46"/>
  <c r="V162" i="46"/>
  <c r="U162" i="46"/>
  <c r="T162" i="46"/>
  <c r="S162" i="46"/>
  <c r="R162" i="46"/>
  <c r="Q162" i="46"/>
  <c r="P162" i="46"/>
  <c r="O162" i="46"/>
  <c r="X160" i="46"/>
  <c r="W160" i="46"/>
  <c r="V160" i="46"/>
  <c r="U160" i="46"/>
  <c r="T160" i="46"/>
  <c r="S160" i="46"/>
  <c r="R160" i="46"/>
  <c r="Q160" i="46"/>
  <c r="P160" i="46"/>
  <c r="O160" i="46"/>
  <c r="X159" i="46"/>
  <c r="W159" i="46"/>
  <c r="V159" i="46"/>
  <c r="U159" i="46"/>
  <c r="T159" i="46"/>
  <c r="S159" i="46"/>
  <c r="R159" i="46"/>
  <c r="Q159" i="46"/>
  <c r="P159" i="46"/>
  <c r="O159" i="46"/>
  <c r="X157" i="46"/>
  <c r="W157" i="46"/>
  <c r="V157" i="46"/>
  <c r="U157" i="46"/>
  <c r="T157" i="46"/>
  <c r="S157" i="46"/>
  <c r="R157" i="46"/>
  <c r="Q157" i="46"/>
  <c r="P157" i="46"/>
  <c r="O157" i="46"/>
  <c r="X156" i="46"/>
  <c r="W156" i="46"/>
  <c r="V156" i="46"/>
  <c r="U156" i="46"/>
  <c r="T156" i="46"/>
  <c r="S156" i="46"/>
  <c r="R156" i="46"/>
  <c r="Q156" i="46"/>
  <c r="P156" i="46"/>
  <c r="O156" i="46"/>
  <c r="X154" i="46"/>
  <c r="W154" i="46"/>
  <c r="V154" i="46"/>
  <c r="U154" i="46"/>
  <c r="T154" i="46"/>
  <c r="S154" i="46"/>
  <c r="R154" i="46"/>
  <c r="Q154" i="46"/>
  <c r="P154" i="46"/>
  <c r="O154" i="46"/>
  <c r="X153" i="46"/>
  <c r="W153" i="46"/>
  <c r="V153" i="46"/>
  <c r="U153" i="46"/>
  <c r="T153" i="46"/>
  <c r="S153" i="46"/>
  <c r="R153" i="46"/>
  <c r="Q153" i="46"/>
  <c r="P153" i="46"/>
  <c r="O153" i="46"/>
  <c r="X151" i="46"/>
  <c r="W151" i="46"/>
  <c r="V151" i="46"/>
  <c r="U151" i="46"/>
  <c r="T151" i="46"/>
  <c r="S151" i="46"/>
  <c r="X150" i="46"/>
  <c r="W150" i="46"/>
  <c r="V150" i="46"/>
  <c r="U150" i="46"/>
  <c r="T150" i="46"/>
  <c r="S150" i="46"/>
  <c r="Q151" i="46"/>
  <c r="P151" i="46"/>
  <c r="O151" i="46"/>
  <c r="Q150" i="46"/>
  <c r="P150" i="46"/>
  <c r="O150" i="46"/>
  <c r="R151" i="46"/>
  <c r="R150" i="46"/>
  <c r="X382" i="46"/>
  <c r="W382" i="46"/>
  <c r="V382" i="46"/>
  <c r="U382" i="46"/>
  <c r="T382" i="46"/>
  <c r="S382" i="46"/>
  <c r="R382" i="46"/>
  <c r="Q382" i="46"/>
  <c r="P382" i="46"/>
  <c r="O382" i="46"/>
  <c r="X381" i="46"/>
  <c r="W381" i="46"/>
  <c r="V381" i="46"/>
  <c r="U381" i="46"/>
  <c r="T381" i="46"/>
  <c r="S381" i="46"/>
  <c r="R381" i="46"/>
  <c r="Q381" i="46"/>
  <c r="P381" i="46"/>
  <c r="O381" i="46"/>
  <c r="X379" i="46"/>
  <c r="W379" i="46"/>
  <c r="V379" i="46"/>
  <c r="U379" i="46"/>
  <c r="T379" i="46"/>
  <c r="S379" i="46"/>
  <c r="R379" i="46"/>
  <c r="Q379" i="46"/>
  <c r="P379" i="46"/>
  <c r="O379" i="46"/>
  <c r="X378" i="46"/>
  <c r="W378" i="46"/>
  <c r="V378" i="46"/>
  <c r="U378" i="46"/>
  <c r="T378" i="46"/>
  <c r="S378" i="46"/>
  <c r="R378" i="46"/>
  <c r="Q378" i="46"/>
  <c r="P378" i="46"/>
  <c r="O378" i="46"/>
  <c r="X376" i="46"/>
  <c r="W376" i="46"/>
  <c r="V376" i="46"/>
  <c r="U376" i="46"/>
  <c r="T376" i="46"/>
  <c r="S376" i="46"/>
  <c r="R376" i="46"/>
  <c r="Q376" i="46"/>
  <c r="P376" i="46"/>
  <c r="O376" i="46"/>
  <c r="X375" i="46"/>
  <c r="W375" i="46"/>
  <c r="V375" i="46"/>
  <c r="U375" i="46"/>
  <c r="T375" i="46"/>
  <c r="S375" i="46"/>
  <c r="R375" i="46"/>
  <c r="Q375" i="46"/>
  <c r="P375" i="46"/>
  <c r="O375" i="46"/>
  <c r="X372" i="46"/>
  <c r="W372" i="46"/>
  <c r="V372" i="46"/>
  <c r="U372" i="46"/>
  <c r="T372" i="46"/>
  <c r="S372" i="46"/>
  <c r="R372" i="46"/>
  <c r="Q372" i="46"/>
  <c r="P372" i="46"/>
  <c r="O372" i="46"/>
  <c r="X371" i="46"/>
  <c r="W371" i="46"/>
  <c r="V371" i="46"/>
  <c r="U371" i="46"/>
  <c r="T371" i="46"/>
  <c r="S371" i="46"/>
  <c r="R371" i="46"/>
  <c r="Q371" i="46"/>
  <c r="P371" i="46"/>
  <c r="O371" i="46"/>
  <c r="X369" i="46"/>
  <c r="W369" i="46"/>
  <c r="V369" i="46"/>
  <c r="U369" i="46"/>
  <c r="T369" i="46"/>
  <c r="S369" i="46"/>
  <c r="R369" i="46"/>
  <c r="Q369" i="46"/>
  <c r="P369" i="46"/>
  <c r="O369" i="46"/>
  <c r="X368" i="46"/>
  <c r="W368" i="46"/>
  <c r="V368" i="46"/>
  <c r="U368" i="46"/>
  <c r="T368" i="46"/>
  <c r="S368" i="46"/>
  <c r="R368" i="46"/>
  <c r="Q368" i="46"/>
  <c r="P368" i="46"/>
  <c r="O368" i="46"/>
  <c r="X366" i="46"/>
  <c r="W366" i="46"/>
  <c r="V366" i="46"/>
  <c r="U366" i="46"/>
  <c r="T366" i="46"/>
  <c r="S366" i="46"/>
  <c r="R366" i="46"/>
  <c r="Q366" i="46"/>
  <c r="P366" i="46"/>
  <c r="O366" i="46"/>
  <c r="X365" i="46"/>
  <c r="W365" i="46"/>
  <c r="V365" i="46"/>
  <c r="U365" i="46"/>
  <c r="T365" i="46"/>
  <c r="S365" i="46"/>
  <c r="R365" i="46"/>
  <c r="Q365" i="46"/>
  <c r="P365" i="46"/>
  <c r="O365" i="46"/>
  <c r="X363" i="46"/>
  <c r="W363" i="46"/>
  <c r="V363" i="46"/>
  <c r="U363" i="46"/>
  <c r="T363" i="46"/>
  <c r="S363" i="46"/>
  <c r="R363" i="46"/>
  <c r="Q363" i="46"/>
  <c r="P363" i="46"/>
  <c r="O363" i="46"/>
  <c r="X362" i="46"/>
  <c r="W362" i="46"/>
  <c r="V362" i="46"/>
  <c r="U362" i="46"/>
  <c r="T362" i="46"/>
  <c r="S362" i="46"/>
  <c r="R362" i="46"/>
  <c r="Q362" i="46"/>
  <c r="P362" i="46"/>
  <c r="O362" i="46"/>
  <c r="X360" i="46"/>
  <c r="W360" i="46"/>
  <c r="V360" i="46"/>
  <c r="U360" i="46"/>
  <c r="T360" i="46"/>
  <c r="S360" i="46"/>
  <c r="R360" i="46"/>
  <c r="Q360" i="46"/>
  <c r="P360" i="46"/>
  <c r="X359" i="46"/>
  <c r="W359" i="46"/>
  <c r="V359" i="46"/>
  <c r="U359" i="46"/>
  <c r="T359" i="46"/>
  <c r="S359" i="46"/>
  <c r="R359" i="46"/>
  <c r="Q359" i="46"/>
  <c r="P359" i="46"/>
  <c r="O360" i="46"/>
  <c r="O359" i="46"/>
  <c r="X349" i="46"/>
  <c r="W349" i="46"/>
  <c r="V349" i="46"/>
  <c r="U349" i="46"/>
  <c r="T349" i="46"/>
  <c r="S349" i="46"/>
  <c r="R349" i="46"/>
  <c r="Q349" i="46"/>
  <c r="P349" i="46"/>
  <c r="O349" i="46"/>
  <c r="X348" i="46"/>
  <c r="W348" i="46"/>
  <c r="V348" i="46"/>
  <c r="U348" i="46"/>
  <c r="T348" i="46"/>
  <c r="S348" i="46"/>
  <c r="R348" i="46"/>
  <c r="Q348" i="46"/>
  <c r="P348" i="46"/>
  <c r="O348" i="46"/>
  <c r="X339" i="46"/>
  <c r="W339" i="46"/>
  <c r="V339" i="46"/>
  <c r="U339" i="46"/>
  <c r="T339" i="46"/>
  <c r="S339" i="46"/>
  <c r="R339" i="46"/>
  <c r="Q339" i="46"/>
  <c r="P339" i="46"/>
  <c r="O339" i="46"/>
  <c r="X338" i="46"/>
  <c r="W338" i="46"/>
  <c r="V338" i="46"/>
  <c r="U338" i="46"/>
  <c r="T338" i="46"/>
  <c r="S338" i="46"/>
  <c r="R338" i="46"/>
  <c r="Q338" i="46"/>
  <c r="P338" i="46"/>
  <c r="O338" i="46"/>
  <c r="X336" i="46"/>
  <c r="W336" i="46"/>
  <c r="V336" i="46"/>
  <c r="U336" i="46"/>
  <c r="T336" i="46"/>
  <c r="S336" i="46"/>
  <c r="R336" i="46"/>
  <c r="Q336" i="46"/>
  <c r="P336" i="46"/>
  <c r="O336" i="46"/>
  <c r="X335" i="46"/>
  <c r="W335" i="46"/>
  <c r="V335" i="46"/>
  <c r="U335" i="46"/>
  <c r="T335" i="46"/>
  <c r="S335" i="46"/>
  <c r="R335" i="46"/>
  <c r="Q335" i="46"/>
  <c r="P335" i="46"/>
  <c r="O335" i="46"/>
  <c r="X333" i="46"/>
  <c r="W333" i="46"/>
  <c r="V333" i="46"/>
  <c r="U333" i="46"/>
  <c r="T333" i="46"/>
  <c r="S333" i="46"/>
  <c r="R333" i="46"/>
  <c r="Q333" i="46"/>
  <c r="P333" i="46"/>
  <c r="O333" i="46"/>
  <c r="X332" i="46"/>
  <c r="W332" i="46"/>
  <c r="V332" i="46"/>
  <c r="U332" i="46"/>
  <c r="T332" i="46"/>
  <c r="S332" i="46"/>
  <c r="R332" i="46"/>
  <c r="Q332" i="46"/>
  <c r="P332" i="46"/>
  <c r="O332" i="46"/>
  <c r="X329" i="46"/>
  <c r="W329" i="46"/>
  <c r="V329" i="46"/>
  <c r="U329" i="46"/>
  <c r="T329" i="46"/>
  <c r="S329" i="46"/>
  <c r="R329" i="46"/>
  <c r="Q329" i="46"/>
  <c r="P329" i="46"/>
  <c r="O329" i="46"/>
  <c r="X328" i="46"/>
  <c r="W328" i="46"/>
  <c r="V328" i="46"/>
  <c r="U328" i="46"/>
  <c r="T328" i="46"/>
  <c r="S328" i="46"/>
  <c r="R328" i="46"/>
  <c r="Q328" i="46"/>
  <c r="P328" i="46"/>
  <c r="O328" i="46"/>
  <c r="X326" i="46"/>
  <c r="W326" i="46"/>
  <c r="V326" i="46"/>
  <c r="U326" i="46"/>
  <c r="T326" i="46"/>
  <c r="S326" i="46"/>
  <c r="R326" i="46"/>
  <c r="Q326" i="46"/>
  <c r="P326" i="46"/>
  <c r="O326" i="46"/>
  <c r="X325" i="46"/>
  <c r="W325" i="46"/>
  <c r="V325" i="46"/>
  <c r="U325" i="46"/>
  <c r="T325" i="46"/>
  <c r="S325" i="46"/>
  <c r="R325" i="46"/>
  <c r="Q325" i="46"/>
  <c r="P325" i="46"/>
  <c r="O325" i="46"/>
  <c r="X323" i="46"/>
  <c r="W323" i="46"/>
  <c r="V323" i="46"/>
  <c r="U323" i="46"/>
  <c r="T323" i="46"/>
  <c r="S323" i="46"/>
  <c r="R323" i="46"/>
  <c r="Q323" i="46"/>
  <c r="P323" i="46"/>
  <c r="O323" i="46"/>
  <c r="X322" i="46"/>
  <c r="W322" i="46"/>
  <c r="V322" i="46"/>
  <c r="U322" i="46"/>
  <c r="T322" i="46"/>
  <c r="S322" i="46"/>
  <c r="R322" i="46"/>
  <c r="Q322" i="46"/>
  <c r="P322" i="46"/>
  <c r="O322" i="46"/>
  <c r="X320" i="46"/>
  <c r="W320" i="46"/>
  <c r="V320" i="46"/>
  <c r="U320" i="46"/>
  <c r="T320" i="46"/>
  <c r="S320" i="46"/>
  <c r="R320" i="46"/>
  <c r="Q320" i="46"/>
  <c r="P320" i="46"/>
  <c r="O320" i="46"/>
  <c r="X319" i="46"/>
  <c r="W319" i="46"/>
  <c r="V319" i="46"/>
  <c r="U319" i="46"/>
  <c r="T319" i="46"/>
  <c r="S319" i="46"/>
  <c r="R319" i="46"/>
  <c r="Q319" i="46"/>
  <c r="P319" i="46"/>
  <c r="O319" i="46"/>
  <c r="X317" i="46"/>
  <c r="W317" i="46"/>
  <c r="V317" i="46"/>
  <c r="U317" i="46"/>
  <c r="T317" i="46"/>
  <c r="S317" i="46"/>
  <c r="R317" i="46"/>
  <c r="Q317" i="46"/>
  <c r="P317" i="46"/>
  <c r="O317" i="46"/>
  <c r="X316" i="46"/>
  <c r="W316" i="46"/>
  <c r="V316" i="46"/>
  <c r="U316" i="46"/>
  <c r="T316" i="46"/>
  <c r="S316" i="46"/>
  <c r="R316" i="46"/>
  <c r="Q316" i="46"/>
  <c r="P316" i="46"/>
  <c r="O316" i="46"/>
  <c r="X314" i="46"/>
  <c r="W314" i="46"/>
  <c r="V314" i="46"/>
  <c r="U314" i="46"/>
  <c r="T314" i="46"/>
  <c r="S314" i="46"/>
  <c r="R314" i="46"/>
  <c r="Q314" i="46"/>
  <c r="P314" i="46"/>
  <c r="O314" i="46"/>
  <c r="X313" i="46"/>
  <c r="W313" i="46"/>
  <c r="V313" i="46"/>
  <c r="U313" i="46"/>
  <c r="T313" i="46"/>
  <c r="S313" i="46"/>
  <c r="R313" i="46"/>
  <c r="Q313" i="46"/>
  <c r="P313" i="46"/>
  <c r="O313" i="46"/>
  <c r="X311" i="46"/>
  <c r="W311" i="46"/>
  <c r="V311" i="46"/>
  <c r="U311" i="46"/>
  <c r="T311" i="46"/>
  <c r="S311" i="46"/>
  <c r="R311" i="46"/>
  <c r="Q311" i="46"/>
  <c r="P311" i="46"/>
  <c r="O311" i="46"/>
  <c r="X310" i="46"/>
  <c r="W310" i="46"/>
  <c r="V310" i="46"/>
  <c r="U310" i="46"/>
  <c r="T310" i="46"/>
  <c r="S310" i="46"/>
  <c r="R310" i="46"/>
  <c r="Q310" i="46"/>
  <c r="P310" i="46"/>
  <c r="O310" i="46"/>
  <c r="X308" i="46"/>
  <c r="W308" i="46"/>
  <c r="V308" i="46"/>
  <c r="U308" i="46"/>
  <c r="T308" i="46"/>
  <c r="S308" i="46"/>
  <c r="R308" i="46"/>
  <c r="Q308" i="46"/>
  <c r="P308" i="46"/>
  <c r="O308" i="46"/>
  <c r="X307" i="46"/>
  <c r="W307" i="46"/>
  <c r="V307" i="46"/>
  <c r="U307" i="46"/>
  <c r="T307" i="46"/>
  <c r="S307" i="46"/>
  <c r="R307" i="46"/>
  <c r="Q307" i="46"/>
  <c r="P307" i="46"/>
  <c r="O307" i="46"/>
  <c r="X304" i="46"/>
  <c r="W304" i="46"/>
  <c r="V304" i="46"/>
  <c r="U304" i="46"/>
  <c r="T304" i="46"/>
  <c r="S304" i="46"/>
  <c r="R304" i="46"/>
  <c r="Q304" i="46"/>
  <c r="P304" i="46"/>
  <c r="O304" i="46"/>
  <c r="X303" i="46"/>
  <c r="W303" i="46"/>
  <c r="V303" i="46"/>
  <c r="U303" i="46"/>
  <c r="T303" i="46"/>
  <c r="S303" i="46"/>
  <c r="R303" i="46"/>
  <c r="Q303" i="46"/>
  <c r="P303" i="46"/>
  <c r="O303" i="46"/>
  <c r="X301" i="46"/>
  <c r="W301" i="46"/>
  <c r="V301" i="46"/>
  <c r="U301" i="46"/>
  <c r="T301" i="46"/>
  <c r="S301" i="46"/>
  <c r="R301" i="46"/>
  <c r="Q301" i="46"/>
  <c r="P301" i="46"/>
  <c r="O301" i="46"/>
  <c r="X300" i="46"/>
  <c r="W300" i="46"/>
  <c r="V300" i="46"/>
  <c r="U300" i="46"/>
  <c r="T300" i="46"/>
  <c r="S300" i="46"/>
  <c r="R300" i="46"/>
  <c r="Q300" i="46"/>
  <c r="P300" i="46"/>
  <c r="O300" i="46"/>
  <c r="X298" i="46"/>
  <c r="W298" i="46"/>
  <c r="V298" i="46"/>
  <c r="U298" i="46"/>
  <c r="T298" i="46"/>
  <c r="S298" i="46"/>
  <c r="R298" i="46"/>
  <c r="Q298" i="46"/>
  <c r="P298" i="46"/>
  <c r="O298" i="46"/>
  <c r="X297" i="46"/>
  <c r="W297" i="46"/>
  <c r="V297" i="46"/>
  <c r="U297" i="46"/>
  <c r="T297" i="46"/>
  <c r="S297" i="46"/>
  <c r="R297" i="46"/>
  <c r="Q297" i="46"/>
  <c r="P297" i="46"/>
  <c r="O297" i="46"/>
  <c r="X295" i="46"/>
  <c r="W295" i="46"/>
  <c r="V295" i="46"/>
  <c r="U295" i="46"/>
  <c r="T295" i="46"/>
  <c r="S295" i="46"/>
  <c r="R295" i="46"/>
  <c r="Q295" i="46"/>
  <c r="P295" i="46"/>
  <c r="O295" i="46"/>
  <c r="X294" i="46"/>
  <c r="W294" i="46"/>
  <c r="V294" i="46"/>
  <c r="U294" i="46"/>
  <c r="T294" i="46"/>
  <c r="S294" i="46"/>
  <c r="R294" i="46"/>
  <c r="Q294" i="46"/>
  <c r="P294" i="46"/>
  <c r="O294" i="46"/>
  <c r="X292" i="46"/>
  <c r="W292" i="46"/>
  <c r="V292" i="46"/>
  <c r="U292" i="46"/>
  <c r="T292" i="46"/>
  <c r="S292" i="46"/>
  <c r="R292" i="46"/>
  <c r="Q292" i="46"/>
  <c r="P292" i="46"/>
  <c r="O292" i="46"/>
  <c r="X291" i="46"/>
  <c r="W291" i="46"/>
  <c r="V291" i="46"/>
  <c r="U291" i="46"/>
  <c r="T291" i="46"/>
  <c r="S291" i="46"/>
  <c r="R291" i="46"/>
  <c r="Q291" i="46"/>
  <c r="P291" i="46"/>
  <c r="O291" i="46"/>
  <c r="X289" i="46"/>
  <c r="W289" i="46"/>
  <c r="V289" i="46"/>
  <c r="U289" i="46"/>
  <c r="T289" i="46"/>
  <c r="S289" i="46"/>
  <c r="R289" i="46"/>
  <c r="Q289" i="46"/>
  <c r="P289" i="46"/>
  <c r="O289" i="46"/>
  <c r="X288" i="46"/>
  <c r="W288" i="46"/>
  <c r="V288" i="46"/>
  <c r="U288" i="46"/>
  <c r="T288" i="46"/>
  <c r="S288" i="46"/>
  <c r="R288" i="46"/>
  <c r="Q288" i="46"/>
  <c r="P288" i="46"/>
  <c r="O288" i="46"/>
  <c r="X286" i="46"/>
  <c r="W286" i="46"/>
  <c r="V286" i="46"/>
  <c r="U286" i="46"/>
  <c r="T286" i="46"/>
  <c r="S286" i="46"/>
  <c r="R286" i="46"/>
  <c r="Q286" i="46"/>
  <c r="P286" i="46"/>
  <c r="O286" i="46"/>
  <c r="X285" i="46"/>
  <c r="W285" i="46"/>
  <c r="V285" i="46"/>
  <c r="U285" i="46"/>
  <c r="T285" i="46"/>
  <c r="S285" i="46"/>
  <c r="R285" i="46"/>
  <c r="Q285" i="46"/>
  <c r="P285" i="46"/>
  <c r="O285" i="46"/>
  <c r="X283" i="46"/>
  <c r="W283" i="46"/>
  <c r="V283" i="46"/>
  <c r="U283" i="46"/>
  <c r="T283" i="46"/>
  <c r="S283" i="46"/>
  <c r="R283" i="46"/>
  <c r="Q283" i="46"/>
  <c r="P283" i="46"/>
  <c r="O283" i="46"/>
  <c r="X282" i="46"/>
  <c r="W282" i="46"/>
  <c r="V282" i="46"/>
  <c r="U282" i="46"/>
  <c r="T282" i="46"/>
  <c r="S282" i="46"/>
  <c r="R282" i="46"/>
  <c r="Q282" i="46"/>
  <c r="P282" i="46"/>
  <c r="O282" i="46"/>
  <c r="X280" i="46"/>
  <c r="W280" i="46"/>
  <c r="V280" i="46"/>
  <c r="U280" i="46"/>
  <c r="T280" i="46"/>
  <c r="S280" i="46"/>
  <c r="R280" i="46"/>
  <c r="X279" i="46"/>
  <c r="W279" i="46"/>
  <c r="V279" i="46"/>
  <c r="U279" i="46"/>
  <c r="T279" i="46"/>
  <c r="S279" i="46"/>
  <c r="R279" i="46"/>
  <c r="P280" i="46"/>
  <c r="O280" i="46"/>
  <c r="P279" i="46"/>
  <c r="O279" i="46"/>
  <c r="Q280" i="46"/>
  <c r="Q279" i="46"/>
  <c r="X510" i="46"/>
  <c r="W510" i="46"/>
  <c r="V510" i="46"/>
  <c r="U510" i="46"/>
  <c r="T510" i="46"/>
  <c r="S510" i="46"/>
  <c r="R510" i="46"/>
  <c r="Q510" i="46"/>
  <c r="P510" i="46"/>
  <c r="O510" i="46"/>
  <c r="X507" i="46"/>
  <c r="W507" i="46"/>
  <c r="V507" i="46"/>
  <c r="U507" i="46"/>
  <c r="T507" i="46"/>
  <c r="S507" i="46"/>
  <c r="R507" i="46"/>
  <c r="Q507" i="46"/>
  <c r="P507" i="46"/>
  <c r="O507" i="46"/>
  <c r="X504" i="46"/>
  <c r="W504" i="46"/>
  <c r="V504" i="46"/>
  <c r="U504" i="46"/>
  <c r="T504" i="46"/>
  <c r="S504" i="46"/>
  <c r="R504" i="46"/>
  <c r="Q504" i="46"/>
  <c r="P504" i="46"/>
  <c r="O504" i="46"/>
  <c r="X500" i="46"/>
  <c r="W500" i="46"/>
  <c r="V500" i="46"/>
  <c r="U500" i="46"/>
  <c r="T500" i="46"/>
  <c r="S500" i="46"/>
  <c r="R500" i="46"/>
  <c r="Q500" i="46"/>
  <c r="P500" i="46"/>
  <c r="O500" i="46"/>
  <c r="X497" i="46"/>
  <c r="W497" i="46"/>
  <c r="V497" i="46"/>
  <c r="U497" i="46"/>
  <c r="T497" i="46"/>
  <c r="S497" i="46"/>
  <c r="R497" i="46"/>
  <c r="Q497" i="46"/>
  <c r="P497" i="46"/>
  <c r="O497" i="46"/>
  <c r="X494" i="46"/>
  <c r="W494" i="46"/>
  <c r="V494" i="46"/>
  <c r="U494" i="46"/>
  <c r="T494" i="46"/>
  <c r="S494" i="46"/>
  <c r="R494" i="46"/>
  <c r="Q494" i="46"/>
  <c r="P494" i="46"/>
  <c r="O494" i="46"/>
  <c r="X491" i="46"/>
  <c r="W491" i="46"/>
  <c r="V491" i="46"/>
  <c r="U491" i="46"/>
  <c r="T491" i="46"/>
  <c r="S491" i="46"/>
  <c r="R491" i="46"/>
  <c r="Q491" i="46"/>
  <c r="P491" i="46"/>
  <c r="O491" i="46"/>
  <c r="X488" i="46"/>
  <c r="W488" i="46"/>
  <c r="V488" i="46"/>
  <c r="U488" i="46"/>
  <c r="T488" i="46"/>
  <c r="S488" i="46"/>
  <c r="R488" i="46"/>
  <c r="Q488" i="46"/>
  <c r="P488" i="46"/>
  <c r="O488" i="46"/>
  <c r="X467" i="46"/>
  <c r="W467" i="46"/>
  <c r="V467" i="46"/>
  <c r="U467" i="46"/>
  <c r="T467" i="46"/>
  <c r="S467" i="46"/>
  <c r="R467" i="46"/>
  <c r="Q467" i="46"/>
  <c r="P467" i="46"/>
  <c r="O467" i="46"/>
  <c r="X464" i="46"/>
  <c r="W464" i="46"/>
  <c r="V464" i="46"/>
  <c r="U464" i="46"/>
  <c r="T464" i="46"/>
  <c r="S464" i="46"/>
  <c r="R464" i="46"/>
  <c r="Q464" i="46"/>
  <c r="P464" i="46"/>
  <c r="O464" i="46"/>
  <c r="X461" i="46"/>
  <c r="W461" i="46"/>
  <c r="V461" i="46"/>
  <c r="U461" i="46"/>
  <c r="T461" i="46"/>
  <c r="S461" i="46"/>
  <c r="R461" i="46"/>
  <c r="Q461" i="46"/>
  <c r="P461" i="46"/>
  <c r="O461" i="46"/>
  <c r="X408" i="46"/>
  <c r="W408" i="46"/>
  <c r="V408" i="46"/>
  <c r="U408" i="46"/>
  <c r="T408" i="46"/>
  <c r="S408" i="46"/>
  <c r="R408" i="46"/>
  <c r="Q408" i="46"/>
  <c r="P408" i="46"/>
  <c r="O408" i="46" l="1"/>
  <c r="D488" i="46"/>
  <c r="D408" i="46"/>
  <c r="M381" i="46"/>
  <c r="L381" i="46"/>
  <c r="K381" i="46"/>
  <c r="J381" i="46"/>
  <c r="I381" i="46"/>
  <c r="H381" i="46"/>
  <c r="G381" i="46"/>
  <c r="F381" i="46"/>
  <c r="E381" i="46"/>
  <c r="D381" i="46"/>
  <c r="M378" i="46"/>
  <c r="L378" i="46"/>
  <c r="K378" i="46"/>
  <c r="J378" i="46"/>
  <c r="I378" i="46"/>
  <c r="H378" i="46"/>
  <c r="G378" i="46"/>
  <c r="F378" i="46"/>
  <c r="E378" i="46"/>
  <c r="D378" i="46"/>
  <c r="M375" i="46"/>
  <c r="L375" i="46"/>
  <c r="K375" i="46"/>
  <c r="J375" i="46"/>
  <c r="I375" i="46"/>
  <c r="H375" i="46"/>
  <c r="G375" i="46"/>
  <c r="F375" i="46"/>
  <c r="E375" i="46"/>
  <c r="D375" i="46"/>
  <c r="M371" i="46"/>
  <c r="L371" i="46"/>
  <c r="K371" i="46"/>
  <c r="J371" i="46"/>
  <c r="I371" i="46"/>
  <c r="H371" i="46"/>
  <c r="G371" i="46"/>
  <c r="F371" i="46"/>
  <c r="E371" i="46"/>
  <c r="D371" i="46"/>
  <c r="M368" i="46"/>
  <c r="L368" i="46"/>
  <c r="K368" i="46"/>
  <c r="J368" i="46"/>
  <c r="I368" i="46"/>
  <c r="H368" i="46"/>
  <c r="G368" i="46"/>
  <c r="F368" i="46"/>
  <c r="E368" i="46"/>
  <c r="D368" i="46"/>
  <c r="M365" i="46"/>
  <c r="L365" i="46"/>
  <c r="K365" i="46"/>
  <c r="J365" i="46"/>
  <c r="I365" i="46"/>
  <c r="H365" i="46"/>
  <c r="G365" i="46"/>
  <c r="F365" i="46"/>
  <c r="E365" i="46"/>
  <c r="D365" i="46"/>
  <c r="M362" i="46"/>
  <c r="L362" i="46"/>
  <c r="K362" i="46"/>
  <c r="J362" i="46"/>
  <c r="I362" i="46"/>
  <c r="H362" i="46"/>
  <c r="G362" i="46"/>
  <c r="F362" i="46"/>
  <c r="E362" i="46"/>
  <c r="D362" i="46"/>
  <c r="M359" i="46"/>
  <c r="L359" i="46"/>
  <c r="K359" i="46"/>
  <c r="J359" i="46"/>
  <c r="I359" i="46"/>
  <c r="H359" i="46"/>
  <c r="G359" i="46"/>
  <c r="F359" i="46"/>
  <c r="E359" i="46"/>
  <c r="D359" i="46"/>
  <c r="M348" i="46"/>
  <c r="L348" i="46"/>
  <c r="K348" i="46"/>
  <c r="J348" i="46"/>
  <c r="I348" i="46"/>
  <c r="H348" i="46"/>
  <c r="G348" i="46"/>
  <c r="F348" i="46"/>
  <c r="E348" i="46"/>
  <c r="D348" i="46"/>
  <c r="M338" i="46"/>
  <c r="L338" i="46"/>
  <c r="K338" i="46"/>
  <c r="J338" i="46"/>
  <c r="I338" i="46"/>
  <c r="H338" i="46"/>
  <c r="G338" i="46"/>
  <c r="F338" i="46"/>
  <c r="E338" i="46"/>
  <c r="D338" i="46"/>
  <c r="M335" i="46"/>
  <c r="L335" i="46"/>
  <c r="K335" i="46"/>
  <c r="J335" i="46"/>
  <c r="I335" i="46"/>
  <c r="H335" i="46"/>
  <c r="G335" i="46"/>
  <c r="F335" i="46"/>
  <c r="E335" i="46"/>
  <c r="D335" i="46"/>
  <c r="M332" i="46"/>
  <c r="L332" i="46"/>
  <c r="K332" i="46"/>
  <c r="J332" i="46"/>
  <c r="I332" i="46"/>
  <c r="H332" i="46"/>
  <c r="G332" i="46"/>
  <c r="F332" i="46"/>
  <c r="E332" i="46"/>
  <c r="D332" i="46"/>
  <c r="M328" i="46"/>
  <c r="L328" i="46"/>
  <c r="K328" i="46"/>
  <c r="J328" i="46"/>
  <c r="I328" i="46"/>
  <c r="H328" i="46"/>
  <c r="G328" i="46"/>
  <c r="F328" i="46"/>
  <c r="E328" i="46"/>
  <c r="D328" i="46"/>
  <c r="M325" i="46"/>
  <c r="L325" i="46"/>
  <c r="K325" i="46"/>
  <c r="J325" i="46"/>
  <c r="I325" i="46"/>
  <c r="H325" i="46"/>
  <c r="G325" i="46"/>
  <c r="F325" i="46"/>
  <c r="E325" i="46"/>
  <c r="D325" i="46"/>
  <c r="M322" i="46"/>
  <c r="L322" i="46"/>
  <c r="K322" i="46"/>
  <c r="J322" i="46"/>
  <c r="I322" i="46"/>
  <c r="H322" i="46"/>
  <c r="G322" i="46"/>
  <c r="F322" i="46"/>
  <c r="E322" i="46"/>
  <c r="D322" i="46"/>
  <c r="M319" i="46"/>
  <c r="L319" i="46"/>
  <c r="K319" i="46"/>
  <c r="J319" i="46"/>
  <c r="I319" i="46"/>
  <c r="H319" i="46"/>
  <c r="G319" i="46"/>
  <c r="F319" i="46"/>
  <c r="E319" i="46"/>
  <c r="D319" i="46"/>
  <c r="M316" i="46"/>
  <c r="L316" i="46"/>
  <c r="K316" i="46"/>
  <c r="J316" i="46"/>
  <c r="I316" i="46"/>
  <c r="H316" i="46"/>
  <c r="G316" i="46"/>
  <c r="F316" i="46"/>
  <c r="E316" i="46"/>
  <c r="D316" i="46"/>
  <c r="M313" i="46"/>
  <c r="L313" i="46"/>
  <c r="K313" i="46"/>
  <c r="J313" i="46"/>
  <c r="I313" i="46"/>
  <c r="H313" i="46"/>
  <c r="G313" i="46"/>
  <c r="F313" i="46"/>
  <c r="E313" i="46"/>
  <c r="D313" i="46"/>
  <c r="M310" i="46"/>
  <c r="L310" i="46"/>
  <c r="K310" i="46"/>
  <c r="J310" i="46"/>
  <c r="I310" i="46"/>
  <c r="H310" i="46"/>
  <c r="G310" i="46"/>
  <c r="F310" i="46"/>
  <c r="E310" i="46"/>
  <c r="D310" i="46"/>
  <c r="M307" i="46"/>
  <c r="L307" i="46"/>
  <c r="K307" i="46"/>
  <c r="J307" i="46"/>
  <c r="I307" i="46"/>
  <c r="H307" i="46"/>
  <c r="G307" i="46"/>
  <c r="F307" i="46"/>
  <c r="E307" i="46"/>
  <c r="D307" i="46"/>
  <c r="M303" i="46"/>
  <c r="L303" i="46"/>
  <c r="K303" i="46"/>
  <c r="J303" i="46"/>
  <c r="I303" i="46"/>
  <c r="H303" i="46"/>
  <c r="G303" i="46"/>
  <c r="F303" i="46"/>
  <c r="E303" i="46"/>
  <c r="D303" i="46"/>
  <c r="M300" i="46"/>
  <c r="L300" i="46"/>
  <c r="K300" i="46"/>
  <c r="J300" i="46"/>
  <c r="I300" i="46"/>
  <c r="H300" i="46"/>
  <c r="G300" i="46"/>
  <c r="F300" i="46"/>
  <c r="E300" i="46"/>
  <c r="D300" i="46"/>
  <c r="M297" i="46"/>
  <c r="L297" i="46"/>
  <c r="K297" i="46"/>
  <c r="J297" i="46"/>
  <c r="I297" i="46"/>
  <c r="H297" i="46"/>
  <c r="G297" i="46"/>
  <c r="F297" i="46"/>
  <c r="E297" i="46"/>
  <c r="D297" i="46"/>
  <c r="M294" i="46"/>
  <c r="L294" i="46"/>
  <c r="K294" i="46"/>
  <c r="J294" i="46"/>
  <c r="I294" i="46"/>
  <c r="H294" i="46"/>
  <c r="G294" i="46"/>
  <c r="F294" i="46"/>
  <c r="E294" i="46"/>
  <c r="D294" i="46"/>
  <c r="M291" i="46"/>
  <c r="L291" i="46"/>
  <c r="K291" i="46"/>
  <c r="J291" i="46"/>
  <c r="I291" i="46"/>
  <c r="H291" i="46"/>
  <c r="G291" i="46"/>
  <c r="F291" i="46"/>
  <c r="E291" i="46"/>
  <c r="D291" i="46"/>
  <c r="M288" i="46"/>
  <c r="L288" i="46"/>
  <c r="K288" i="46"/>
  <c r="J288" i="46"/>
  <c r="I288" i="46"/>
  <c r="H288" i="46"/>
  <c r="G288" i="46"/>
  <c r="F288" i="46"/>
  <c r="E288" i="46"/>
  <c r="D288" i="46"/>
  <c r="M285" i="46"/>
  <c r="L285" i="46"/>
  <c r="K285" i="46"/>
  <c r="J285" i="46"/>
  <c r="I285" i="46"/>
  <c r="H285" i="46"/>
  <c r="G285" i="46"/>
  <c r="F285" i="46"/>
  <c r="E285" i="46"/>
  <c r="D285" i="46"/>
  <c r="M282" i="46"/>
  <c r="L282" i="46"/>
  <c r="K282" i="46"/>
  <c r="J282" i="46"/>
  <c r="I282" i="46"/>
  <c r="H282" i="46"/>
  <c r="G282" i="46"/>
  <c r="F282" i="46"/>
  <c r="E282" i="46"/>
  <c r="D282" i="46"/>
  <c r="E279" i="46"/>
  <c r="D279" i="46"/>
  <c r="M279" i="46"/>
  <c r="L279" i="46"/>
  <c r="K279" i="46"/>
  <c r="J279" i="46"/>
  <c r="I279" i="46"/>
  <c r="H279" i="46"/>
  <c r="G279" i="46"/>
  <c r="F279" i="46"/>
  <c r="M252" i="46"/>
  <c r="L252" i="46"/>
  <c r="K252" i="46"/>
  <c r="J252" i="46"/>
  <c r="I252" i="46"/>
  <c r="H252" i="46"/>
  <c r="G252" i="46"/>
  <c r="F252" i="46"/>
  <c r="E252" i="46"/>
  <c r="D252" i="46"/>
  <c r="M249" i="46"/>
  <c r="L249" i="46"/>
  <c r="K249" i="46"/>
  <c r="J249" i="46"/>
  <c r="I249" i="46"/>
  <c r="H249" i="46"/>
  <c r="G249" i="46"/>
  <c r="F249" i="46"/>
  <c r="E249" i="46"/>
  <c r="D249" i="46"/>
  <c r="M246" i="46"/>
  <c r="L246" i="46"/>
  <c r="K246" i="46"/>
  <c r="J246" i="46"/>
  <c r="I246" i="46"/>
  <c r="H246" i="46"/>
  <c r="G246" i="46"/>
  <c r="F246" i="46"/>
  <c r="E246" i="46"/>
  <c r="D246" i="46"/>
  <c r="M242" i="46"/>
  <c r="L242" i="46"/>
  <c r="K242" i="46"/>
  <c r="J242" i="46"/>
  <c r="I242" i="46"/>
  <c r="H242" i="46"/>
  <c r="G242" i="46"/>
  <c r="F242" i="46"/>
  <c r="E242" i="46"/>
  <c r="D242" i="46"/>
  <c r="M239" i="46"/>
  <c r="L239" i="46"/>
  <c r="K239" i="46"/>
  <c r="J239" i="46"/>
  <c r="I239" i="46"/>
  <c r="H239" i="46"/>
  <c r="G239" i="46"/>
  <c r="F239" i="46"/>
  <c r="E239" i="46"/>
  <c r="D239" i="46"/>
  <c r="M236" i="46"/>
  <c r="L236" i="46"/>
  <c r="K236" i="46"/>
  <c r="J236" i="46"/>
  <c r="I236" i="46"/>
  <c r="H236" i="46"/>
  <c r="G236" i="46"/>
  <c r="F236" i="46"/>
  <c r="E236" i="46"/>
  <c r="D236" i="46"/>
  <c r="M233" i="46"/>
  <c r="L233" i="46"/>
  <c r="K233" i="46"/>
  <c r="J233" i="46"/>
  <c r="I233" i="46"/>
  <c r="H233" i="46"/>
  <c r="G233" i="46"/>
  <c r="F233" i="46"/>
  <c r="E233" i="46"/>
  <c r="D233" i="46"/>
  <c r="M230" i="46"/>
  <c r="L230" i="46"/>
  <c r="K230" i="46"/>
  <c r="J230" i="46"/>
  <c r="I230" i="46"/>
  <c r="H230" i="46"/>
  <c r="G230" i="46"/>
  <c r="F230" i="46"/>
  <c r="E230" i="46"/>
  <c r="D230" i="46"/>
  <c r="M219" i="46"/>
  <c r="L219" i="46"/>
  <c r="K219" i="46"/>
  <c r="J219" i="46"/>
  <c r="I219" i="46"/>
  <c r="H219" i="46"/>
  <c r="G219" i="46"/>
  <c r="F219" i="46"/>
  <c r="E219" i="46"/>
  <c r="D219" i="46"/>
  <c r="M209" i="46"/>
  <c r="L209" i="46"/>
  <c r="K209" i="46"/>
  <c r="J209" i="46"/>
  <c r="I209" i="46"/>
  <c r="H209" i="46"/>
  <c r="G209" i="46"/>
  <c r="F209" i="46"/>
  <c r="E209" i="46"/>
  <c r="D209" i="46"/>
  <c r="M206" i="46"/>
  <c r="L206" i="46"/>
  <c r="K206" i="46"/>
  <c r="J206" i="46"/>
  <c r="I206" i="46"/>
  <c r="H206" i="46"/>
  <c r="G206" i="46"/>
  <c r="F206" i="46"/>
  <c r="E206" i="46"/>
  <c r="D206" i="46"/>
  <c r="M203" i="46"/>
  <c r="L203" i="46"/>
  <c r="K203" i="46"/>
  <c r="J203" i="46"/>
  <c r="I203" i="46"/>
  <c r="H203" i="46"/>
  <c r="G203" i="46"/>
  <c r="F203" i="46"/>
  <c r="E203" i="46"/>
  <c r="D203" i="46"/>
  <c r="M199" i="46"/>
  <c r="L199" i="46"/>
  <c r="K199" i="46"/>
  <c r="J199" i="46"/>
  <c r="I199" i="46"/>
  <c r="H199" i="46"/>
  <c r="G199" i="46"/>
  <c r="F199" i="46"/>
  <c r="E199" i="46"/>
  <c r="D199" i="46"/>
  <c r="M196" i="46"/>
  <c r="L196" i="46"/>
  <c r="K196" i="46"/>
  <c r="J196" i="46"/>
  <c r="I196" i="46"/>
  <c r="H196" i="46"/>
  <c r="G196" i="46"/>
  <c r="F196" i="46"/>
  <c r="E196" i="46"/>
  <c r="D196" i="46"/>
  <c r="M193" i="46"/>
  <c r="L193" i="46"/>
  <c r="K193" i="46"/>
  <c r="J193" i="46"/>
  <c r="I193" i="46"/>
  <c r="H193" i="46"/>
  <c r="G193" i="46"/>
  <c r="F193" i="46"/>
  <c r="E193" i="46"/>
  <c r="D193" i="46"/>
  <c r="M190" i="46"/>
  <c r="L190" i="46"/>
  <c r="K190" i="46"/>
  <c r="J190" i="46"/>
  <c r="I190" i="46"/>
  <c r="H190" i="46"/>
  <c r="G190" i="46"/>
  <c r="F190" i="46"/>
  <c r="E190" i="46"/>
  <c r="D190" i="46"/>
  <c r="M187" i="46"/>
  <c r="L187" i="46"/>
  <c r="K187" i="46"/>
  <c r="J187" i="46"/>
  <c r="I187" i="46"/>
  <c r="H187" i="46"/>
  <c r="G187" i="46"/>
  <c r="F187" i="46"/>
  <c r="E187" i="46"/>
  <c r="D187" i="46"/>
  <c r="M184" i="46"/>
  <c r="L184" i="46"/>
  <c r="K184" i="46"/>
  <c r="J184" i="46"/>
  <c r="I184" i="46"/>
  <c r="H184" i="46"/>
  <c r="G184" i="46"/>
  <c r="F184" i="46"/>
  <c r="E184" i="46"/>
  <c r="D184" i="46"/>
  <c r="M181" i="46"/>
  <c r="L181" i="46"/>
  <c r="K181" i="46"/>
  <c r="J181" i="46"/>
  <c r="I181" i="46"/>
  <c r="H181" i="46"/>
  <c r="G181" i="46"/>
  <c r="F181" i="46"/>
  <c r="E181" i="46"/>
  <c r="D181" i="46"/>
  <c r="M178" i="46"/>
  <c r="L178" i="46"/>
  <c r="K178" i="46"/>
  <c r="J178" i="46"/>
  <c r="I178" i="46"/>
  <c r="H178" i="46"/>
  <c r="G178" i="46"/>
  <c r="F178" i="46"/>
  <c r="E178" i="46"/>
  <c r="D178" i="46"/>
  <c r="M174" i="46"/>
  <c r="L174" i="46"/>
  <c r="K174" i="46"/>
  <c r="J174" i="46"/>
  <c r="I174" i="46"/>
  <c r="H174" i="46"/>
  <c r="G174" i="46"/>
  <c r="F174" i="46"/>
  <c r="E174" i="46"/>
  <c r="D174" i="46"/>
  <c r="M171" i="46"/>
  <c r="L171" i="46"/>
  <c r="K171" i="46"/>
  <c r="J171" i="46"/>
  <c r="I171" i="46"/>
  <c r="H171" i="46"/>
  <c r="G171" i="46"/>
  <c r="F171" i="46"/>
  <c r="E171" i="46"/>
  <c r="D171" i="46"/>
  <c r="M168" i="46"/>
  <c r="L168" i="46"/>
  <c r="K168" i="46"/>
  <c r="J168" i="46"/>
  <c r="I168" i="46"/>
  <c r="H168" i="46"/>
  <c r="G168" i="46"/>
  <c r="F168" i="46"/>
  <c r="E168" i="46"/>
  <c r="D168" i="46"/>
  <c r="M165" i="46"/>
  <c r="L165" i="46"/>
  <c r="K165" i="46"/>
  <c r="J165" i="46"/>
  <c r="I165" i="46"/>
  <c r="H165" i="46"/>
  <c r="G165" i="46"/>
  <c r="F165" i="46"/>
  <c r="E165" i="46"/>
  <c r="D165" i="46"/>
  <c r="M162" i="46"/>
  <c r="L162" i="46"/>
  <c r="K162" i="46"/>
  <c r="J162" i="46"/>
  <c r="I162" i="46"/>
  <c r="H162" i="46"/>
  <c r="G162" i="46"/>
  <c r="F162" i="46"/>
  <c r="E162" i="46"/>
  <c r="D162" i="46"/>
  <c r="M159" i="46"/>
  <c r="L159" i="46"/>
  <c r="K159" i="46"/>
  <c r="J159" i="46"/>
  <c r="I159" i="46"/>
  <c r="H159" i="46"/>
  <c r="G159" i="46"/>
  <c r="F159" i="46"/>
  <c r="E159" i="46"/>
  <c r="D159" i="46"/>
  <c r="M156" i="46"/>
  <c r="L156" i="46"/>
  <c r="K156" i="46"/>
  <c r="J156" i="46"/>
  <c r="I156" i="46"/>
  <c r="H156" i="46"/>
  <c r="G156" i="46"/>
  <c r="F156" i="46"/>
  <c r="E156" i="46"/>
  <c r="D156" i="46"/>
  <c r="M150" i="46"/>
  <c r="L150" i="46"/>
  <c r="K150" i="46"/>
  <c r="J150" i="46"/>
  <c r="I150" i="46"/>
  <c r="H150" i="46"/>
  <c r="G150" i="46"/>
  <c r="F150" i="46"/>
  <c r="E150" i="46"/>
  <c r="D150" i="46"/>
  <c r="M153" i="46"/>
  <c r="L153" i="46"/>
  <c r="K153" i="46"/>
  <c r="J153" i="46"/>
  <c r="I153" i="46"/>
  <c r="H153" i="46"/>
  <c r="F153" i="46"/>
  <c r="E153" i="46"/>
  <c r="D153" i="46"/>
  <c r="G153" i="46"/>
  <c r="N151" i="46"/>
  <c r="N150" i="46"/>
  <c r="AA252" i="46"/>
  <c r="Z252" i="46"/>
  <c r="Y252" i="46"/>
  <c r="AA249" i="46"/>
  <c r="Z249" i="46"/>
  <c r="Y249" i="46"/>
  <c r="AA246" i="46"/>
  <c r="Z246" i="46"/>
  <c r="Y246" i="46"/>
  <c r="AA242" i="46"/>
  <c r="Z242" i="46"/>
  <c r="Y242" i="46"/>
  <c r="AA239" i="46"/>
  <c r="Z239" i="46"/>
  <c r="Y239" i="46"/>
  <c r="AA236" i="46"/>
  <c r="Z236" i="46"/>
  <c r="Y236" i="46"/>
  <c r="AA233" i="46"/>
  <c r="Z233" i="46"/>
  <c r="Y233" i="46"/>
  <c r="AA230" i="46"/>
  <c r="Z230" i="46"/>
  <c r="Y230" i="46"/>
  <c r="AA219" i="46"/>
  <c r="Z219" i="46"/>
  <c r="Y219" i="46"/>
  <c r="AA215" i="46"/>
  <c r="Z215" i="46"/>
  <c r="Y215" i="46"/>
  <c r="AA212" i="46"/>
  <c r="Z212" i="46"/>
  <c r="Y212" i="46"/>
  <c r="AA209" i="46"/>
  <c r="Z209" i="46"/>
  <c r="Y209" i="46"/>
  <c r="AA206" i="46"/>
  <c r="Z206" i="46"/>
  <c r="Y206" i="46"/>
  <c r="AA203" i="46"/>
  <c r="Z203" i="46"/>
  <c r="Y203" i="46"/>
  <c r="AA199" i="46"/>
  <c r="Z199" i="46"/>
  <c r="Y199" i="46"/>
  <c r="AA196" i="46"/>
  <c r="Z196" i="46"/>
  <c r="Y196" i="46"/>
  <c r="AA193" i="46"/>
  <c r="Z193" i="46"/>
  <c r="Y193" i="46"/>
  <c r="AA190" i="46"/>
  <c r="Z190" i="46"/>
  <c r="Y190" i="46"/>
  <c r="AA187" i="46"/>
  <c r="Z187" i="46"/>
  <c r="Y187" i="46"/>
  <c r="AA184" i="46"/>
  <c r="Z184" i="46"/>
  <c r="Y184" i="46"/>
  <c r="AA181" i="46"/>
  <c r="Z181" i="46"/>
  <c r="Y181" i="46"/>
  <c r="AA178" i="46"/>
  <c r="Z178" i="46"/>
  <c r="Y178" i="46"/>
  <c r="AA174" i="46"/>
  <c r="Z174" i="46"/>
  <c r="Y174" i="46"/>
  <c r="AA171" i="46"/>
  <c r="Z171" i="46"/>
  <c r="Y171" i="46"/>
  <c r="AA168" i="46"/>
  <c r="Z168" i="46"/>
  <c r="Y168" i="46"/>
  <c r="AA165" i="46"/>
  <c r="Z165" i="46"/>
  <c r="Y165" i="46"/>
  <c r="AA162" i="46"/>
  <c r="Z162" i="46"/>
  <c r="Y162" i="46"/>
  <c r="AA159" i="46"/>
  <c r="Z159" i="46"/>
  <c r="Y159" i="46"/>
  <c r="AA156" i="46"/>
  <c r="Z156" i="46"/>
  <c r="Y156" i="46"/>
  <c r="AA153" i="46"/>
  <c r="Z153" i="46"/>
  <c r="Y153" i="46"/>
  <c r="AA150" i="46"/>
  <c r="Z150" i="46"/>
  <c r="Y150" i="46"/>
  <c r="AA124" i="46"/>
  <c r="Z124" i="46"/>
  <c r="Y124" i="46"/>
  <c r="AA121" i="46"/>
  <c r="Z121" i="46"/>
  <c r="Y121" i="46"/>
  <c r="AA118" i="46"/>
  <c r="Z118" i="46"/>
  <c r="Y118" i="46"/>
  <c r="AA114" i="46"/>
  <c r="Z114" i="46"/>
  <c r="Y114" i="46"/>
  <c r="AA111" i="46"/>
  <c r="Z111" i="46"/>
  <c r="Y111" i="46"/>
  <c r="AA108" i="46"/>
  <c r="Z108" i="46"/>
  <c r="Y108" i="46"/>
  <c r="AA105" i="46"/>
  <c r="Z105" i="46"/>
  <c r="Y105" i="46"/>
  <c r="AA102" i="46"/>
  <c r="Z102" i="46"/>
  <c r="Y102" i="46"/>
  <c r="AA91" i="46"/>
  <c r="Z91" i="46"/>
  <c r="Y91" i="46"/>
  <c r="AA87" i="46"/>
  <c r="Z87" i="46"/>
  <c r="Y87" i="46"/>
  <c r="AA84" i="46"/>
  <c r="Z84" i="46"/>
  <c r="Y84" i="46"/>
  <c r="AA81" i="46"/>
  <c r="Z81" i="46"/>
  <c r="Y81" i="46"/>
  <c r="AA78" i="46"/>
  <c r="Z78" i="46"/>
  <c r="Y78" i="46"/>
  <c r="AA75" i="46"/>
  <c r="Z75" i="46"/>
  <c r="Y75" i="46"/>
  <c r="AA71" i="46"/>
  <c r="Z71" i="46"/>
  <c r="Y71" i="46"/>
  <c r="AA68" i="46"/>
  <c r="Z68" i="46"/>
  <c r="Y68" i="46"/>
  <c r="AA65" i="46"/>
  <c r="Z65" i="46"/>
  <c r="Y65" i="46"/>
  <c r="AA62" i="46"/>
  <c r="Z62" i="46"/>
  <c r="Y62" i="46"/>
  <c r="AA59" i="46"/>
  <c r="Z59" i="46"/>
  <c r="Y59" i="46"/>
  <c r="AA56" i="46"/>
  <c r="Z56" i="46"/>
  <c r="Y56" i="46"/>
  <c r="AA53" i="46"/>
  <c r="Z53" i="46"/>
  <c r="Y53" i="46"/>
  <c r="AA50" i="46"/>
  <c r="Z50" i="46"/>
  <c r="Y50" i="46"/>
  <c r="AA46" i="46"/>
  <c r="Z46" i="46"/>
  <c r="Y46" i="46"/>
  <c r="AA43" i="46"/>
  <c r="Z43" i="46"/>
  <c r="Y43" i="46"/>
  <c r="AA40" i="46"/>
  <c r="Z40" i="46"/>
  <c r="Y40" i="46"/>
  <c r="AA37" i="46"/>
  <c r="Z37" i="46"/>
  <c r="Y37" i="46"/>
  <c r="AA34" i="46"/>
  <c r="Z34" i="46"/>
  <c r="Y34" i="46"/>
  <c r="AA31" i="46"/>
  <c r="Z31" i="46"/>
  <c r="Y31" i="46"/>
  <c r="AA28" i="46"/>
  <c r="Z28" i="46"/>
  <c r="Y28" i="46"/>
  <c r="AA25" i="46"/>
  <c r="Z25" i="46"/>
  <c r="Y25" i="46"/>
  <c r="AA22" i="46"/>
  <c r="Z22" i="46"/>
  <c r="Y22" i="46"/>
  <c r="AA510" i="46" l="1"/>
  <c r="Z510" i="46"/>
  <c r="Y510" i="46"/>
  <c r="AA507" i="46"/>
  <c r="Z507" i="46"/>
  <c r="Y507" i="46"/>
  <c r="AA504" i="46"/>
  <c r="Z504" i="46"/>
  <c r="Y504" i="46"/>
  <c r="AA500" i="46"/>
  <c r="Z500" i="46"/>
  <c r="Y500" i="46"/>
  <c r="AA497" i="46"/>
  <c r="Z497" i="46"/>
  <c r="Y497" i="46"/>
  <c r="AA494" i="46"/>
  <c r="Z494" i="46"/>
  <c r="Y494" i="46"/>
  <c r="AA491" i="46"/>
  <c r="Z491" i="46"/>
  <c r="Y491" i="46"/>
  <c r="AA488" i="46"/>
  <c r="Z488" i="46"/>
  <c r="Y488" i="46"/>
  <c r="AA477" i="46"/>
  <c r="Z477" i="46"/>
  <c r="Y477" i="46"/>
  <c r="AA473" i="46"/>
  <c r="Z473" i="46"/>
  <c r="Y473" i="46"/>
  <c r="AA470" i="46"/>
  <c r="Z470" i="46"/>
  <c r="Y470" i="46"/>
  <c r="AA467" i="46"/>
  <c r="Z467" i="46"/>
  <c r="Y467" i="46"/>
  <c r="AA464" i="46"/>
  <c r="Z464" i="46"/>
  <c r="Y464" i="46"/>
  <c r="AA461" i="46"/>
  <c r="Z461" i="46"/>
  <c r="Y461" i="46"/>
  <c r="AA457" i="46"/>
  <c r="Z457" i="46"/>
  <c r="Y457" i="46"/>
  <c r="AA454" i="46"/>
  <c r="Z454" i="46"/>
  <c r="Y454" i="46"/>
  <c r="AA451" i="46"/>
  <c r="Z451" i="46"/>
  <c r="Y451" i="46"/>
  <c r="AA448" i="46"/>
  <c r="Z448" i="46"/>
  <c r="Y448" i="46"/>
  <c r="AA445" i="46"/>
  <c r="Z445" i="46"/>
  <c r="Y445" i="46"/>
  <c r="AA442" i="46"/>
  <c r="Z442" i="46"/>
  <c r="Y442" i="46"/>
  <c r="AA439" i="46"/>
  <c r="Z439" i="46"/>
  <c r="Y439" i="46"/>
  <c r="AA436" i="46"/>
  <c r="Z436" i="46"/>
  <c r="Y436" i="46"/>
  <c r="AA432" i="46"/>
  <c r="Z432" i="46"/>
  <c r="Y432" i="46"/>
  <c r="AA429" i="46"/>
  <c r="Z429" i="46"/>
  <c r="Y429" i="46"/>
  <c r="AA426" i="46"/>
  <c r="Z426" i="46"/>
  <c r="Y426" i="46"/>
  <c r="AA423" i="46"/>
  <c r="Z423" i="46"/>
  <c r="Y423" i="46"/>
  <c r="AA420" i="46"/>
  <c r="Z420" i="46"/>
  <c r="Y420" i="46"/>
  <c r="AA417" i="46"/>
  <c r="Z417" i="46"/>
  <c r="Y417" i="46"/>
  <c r="AA414" i="46"/>
  <c r="Z414" i="46"/>
  <c r="Y414" i="46"/>
  <c r="AA411" i="46"/>
  <c r="Z411" i="46"/>
  <c r="Y411" i="46"/>
  <c r="AA408" i="46"/>
  <c r="Z408" i="46"/>
  <c r="Y408" i="46"/>
  <c r="Y395" i="46" l="1"/>
  <c r="D513" i="46" l="1"/>
  <c r="P27" i="85" l="1"/>
  <c r="P49" i="85" s="1"/>
  <c r="C28" i="85" s="1"/>
  <c r="K27" i="85"/>
  <c r="K49" i="85" s="1"/>
  <c r="C27" i="85" s="1"/>
  <c r="D28" i="85" l="1"/>
  <c r="F28" i="85" s="1"/>
  <c r="F39" i="85" s="1"/>
  <c r="Z576" i="79" l="1"/>
  <c r="I50" i="44" l="1"/>
  <c r="H50" i="44"/>
  <c r="G50" i="44"/>
  <c r="F50" i="44"/>
  <c r="E50" i="44"/>
  <c r="D50" i="44"/>
  <c r="N184" i="79" l="1"/>
  <c r="D22" i="45" l="1"/>
  <c r="O927" i="79" l="1"/>
  <c r="E44" i="44" l="1"/>
  <c r="AM139" i="79" l="1"/>
  <c r="Q46" i="44"/>
  <c r="P46" i="44"/>
  <c r="O46" i="44"/>
  <c r="N46" i="44"/>
  <c r="M46" i="44"/>
  <c r="L46" i="44"/>
  <c r="K46" i="44"/>
  <c r="J46" i="44"/>
  <c r="I46" i="44"/>
  <c r="H46" i="44"/>
  <c r="G46" i="44"/>
  <c r="F46" i="44"/>
  <c r="E46" i="44"/>
  <c r="D46" i="44"/>
  <c r="O1110" i="79" l="1"/>
  <c r="O744" i="79"/>
  <c r="O561" i="79"/>
  <c r="O378" i="79"/>
  <c r="O195" i="79"/>
  <c r="O513" i="46"/>
  <c r="O127" i="46"/>
  <c r="D195" i="79"/>
  <c r="N620"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0" i="79" l="1"/>
  <c r="Y944" i="79"/>
  <c r="Y268" i="46"/>
  <c r="Y265" i="46"/>
  <c r="Y526"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53" i="44" s="1"/>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AB135" i="46" s="1"/>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C578" i="79" l="1"/>
  <c r="AC577" i="79"/>
  <c r="AC576"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J127" i="45"/>
  <c r="H130" i="45"/>
  <c r="C133" i="45"/>
  <c r="Y1113" i="79" s="1"/>
  <c r="N130" i="45"/>
  <c r="AG258" i="46"/>
  <c r="AG259" i="46" s="1"/>
  <c r="K125" i="45"/>
  <c r="K128" i="45"/>
  <c r="AJ516" i="46"/>
  <c r="AJ520" i="46" s="1"/>
  <c r="N127" i="45"/>
  <c r="K126" i="45"/>
  <c r="AG387" i="46" s="1"/>
  <c r="G129" i="45"/>
  <c r="E129" i="45"/>
  <c r="AA381" i="79" s="1"/>
  <c r="AA382" i="79" s="1"/>
  <c r="J125" i="45"/>
  <c r="AF258" i="46" s="1"/>
  <c r="Y258" i="46"/>
  <c r="Y259" i="46" s="1"/>
  <c r="F128" i="45"/>
  <c r="E130" i="45"/>
  <c r="L130" i="45"/>
  <c r="J128" i="45"/>
  <c r="K127" i="45"/>
  <c r="AG516" i="46" s="1"/>
  <c r="AG520" i="46" s="1"/>
  <c r="J124" i="45"/>
  <c r="AF130" i="46" s="1"/>
  <c r="AF131" i="46" s="1"/>
  <c r="K54" i="43" s="1"/>
  <c r="I129" i="45"/>
  <c r="K124" i="45"/>
  <c r="AG130" i="46" s="1"/>
  <c r="AG131" i="46" s="1"/>
  <c r="L54" i="43" s="1"/>
  <c r="G128" i="45"/>
  <c r="E128" i="45"/>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Y519" i="46" s="1"/>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E198" i="79" l="1"/>
  <c r="AE202" i="79" s="1"/>
  <c r="AK564" i="79"/>
  <c r="AK573" i="79" s="1"/>
  <c r="P73" i="43" s="1"/>
  <c r="Y522" i="46"/>
  <c r="D64" i="43" s="1"/>
  <c r="AD522" i="46"/>
  <c r="I64" i="43" s="1"/>
  <c r="Y1117" i="79"/>
  <c r="Y1123" i="79"/>
  <c r="AI517" i="46"/>
  <c r="AI520" i="46"/>
  <c r="AF518" i="46"/>
  <c r="AF520" i="46"/>
  <c r="Y518" i="46"/>
  <c r="Y517" i="46"/>
  <c r="Y520" i="46"/>
  <c r="AA522" i="46"/>
  <c r="F64" i="43" s="1"/>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H132" i="46"/>
  <c r="M55" i="43" s="1"/>
  <c r="AG198" i="79"/>
  <c r="AG202" i="79" s="1"/>
  <c r="AF564" i="79"/>
  <c r="AF568"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AJ522" i="46"/>
  <c r="O64" i="43" s="1"/>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K58" i="43" s="1"/>
  <c r="Y1125" i="79"/>
  <c r="AF517" i="46"/>
  <c r="AK387" i="46"/>
  <c r="AK389" i="46" s="1"/>
  <c r="AH262" i="46"/>
  <c r="M58" i="43" s="1"/>
  <c r="AH387" i="46"/>
  <c r="AH392" i="46" s="1"/>
  <c r="M61" i="43" s="1"/>
  <c r="AG132" i="46"/>
  <c r="L55" i="43" s="1"/>
  <c r="AA389" i="79"/>
  <c r="F70" i="43" s="1"/>
  <c r="AF522" i="46"/>
  <c r="K64" i="43" s="1"/>
  <c r="AF519" i="46"/>
  <c r="AI381" i="79"/>
  <c r="AI383" i="79" s="1"/>
  <c r="AG522" i="46"/>
  <c r="L64" i="43" s="1"/>
  <c r="Y757" i="79"/>
  <c r="AJ390" i="46"/>
  <c r="AI390" i="46"/>
  <c r="Y202" i="79"/>
  <c r="Y200" i="79"/>
  <c r="Y201" i="79"/>
  <c r="AJ388" i="46"/>
  <c r="Y205"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AK262" i="46"/>
  <c r="P58" i="43" s="1"/>
  <c r="AL262" i="46"/>
  <c r="Q58" i="43" s="1"/>
  <c r="AL522" i="46"/>
  <c r="Q64" i="43" s="1"/>
  <c r="AK517" i="46"/>
  <c r="AL390" i="46"/>
  <c r="AL388" i="46"/>
  <c r="AK522" i="46"/>
  <c r="P64" i="43" s="1"/>
  <c r="AK260" i="46"/>
  <c r="AK259" i="46"/>
  <c r="AL517" i="46"/>
  <c r="AL260" i="46"/>
  <c r="AL259" i="46"/>
  <c r="AK568" i="79"/>
  <c r="AK569" i="79"/>
  <c r="AK565" i="79"/>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K570" i="79" l="1"/>
  <c r="AK567" i="79"/>
  <c r="AK571" i="79"/>
  <c r="AK566" i="79"/>
  <c r="AE200" i="79"/>
  <c r="AE201" i="79"/>
  <c r="Y756" i="79"/>
  <c r="D75" i="43" s="1"/>
  <c r="T18" i="47"/>
  <c r="P20" i="47"/>
  <c r="Q15" i="47"/>
  <c r="S23" i="47"/>
  <c r="U17" i="47"/>
  <c r="R26" i="47"/>
  <c r="AB570" i="79"/>
  <c r="AB569" i="79"/>
  <c r="AB201" i="79"/>
  <c r="AB202" i="79"/>
  <c r="AA199" i="79"/>
  <c r="AA202" i="79"/>
  <c r="AA203" i="79"/>
  <c r="AD569" i="79"/>
  <c r="AD573" i="79"/>
  <c r="I73" i="43" s="1"/>
  <c r="Z202" i="79"/>
  <c r="Z203" i="79"/>
  <c r="AJ570" i="79"/>
  <c r="AJ573" i="79"/>
  <c r="O73" i="43" s="1"/>
  <c r="AM522" i="46"/>
  <c r="F104" i="43" s="1"/>
  <c r="Y567" i="79"/>
  <c r="Y570" i="79"/>
  <c r="Y571" i="79"/>
  <c r="Z568" i="79"/>
  <c r="Z570" i="79"/>
  <c r="Y521" i="46"/>
  <c r="V21" i="47"/>
  <c r="AM259" i="46"/>
  <c r="Z1125" i="79"/>
  <c r="E82" i="43" s="1"/>
  <c r="D70" i="43"/>
  <c r="AM131" i="46"/>
  <c r="C93" i="43" s="1"/>
  <c r="AM262" i="46"/>
  <c r="D104" i="43" s="1"/>
  <c r="AM518" i="46"/>
  <c r="D76" i="43"/>
  <c r="AM132" i="46"/>
  <c r="C104" i="43" s="1"/>
  <c r="AM520" i="46"/>
  <c r="AM260" i="46"/>
  <c r="AM519" i="46"/>
  <c r="D67" i="43"/>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Q19" i="47"/>
  <c r="AC566" i="79"/>
  <c r="Q24" i="47"/>
  <c r="AD205" i="79"/>
  <c r="I67" i="43" s="1"/>
  <c r="AD203" i="79"/>
  <c r="AG203" i="79"/>
  <c r="Y937" i="79"/>
  <c r="AI521" i="46"/>
  <c r="N63" i="43" s="1"/>
  <c r="AG201" i="79"/>
  <c r="AH521" i="46"/>
  <c r="M63" i="43" s="1"/>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Q31" i="47"/>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Y939" i="79"/>
  <c r="AK199" i="79"/>
  <c r="AF389" i="79"/>
  <c r="K70" i="43" s="1"/>
  <c r="AG521" i="46"/>
  <c r="L63" i="43" s="1"/>
  <c r="AF261" i="46"/>
  <c r="K57" i="43" s="1"/>
  <c r="P39" i="47" s="1"/>
  <c r="AC569" i="79"/>
  <c r="AE571" i="79"/>
  <c r="AD387" i="79"/>
  <c r="AC384" i="79"/>
  <c r="AE568" i="79"/>
  <c r="AC571" i="79"/>
  <c r="AE569" i="79"/>
  <c r="AD571" i="79"/>
  <c r="D73" i="43"/>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R30" i="47" s="1"/>
  <c r="AA388" i="79"/>
  <c r="F69" i="43" s="1"/>
  <c r="AG391" i="46"/>
  <c r="L60" i="43" s="1"/>
  <c r="D82" i="43"/>
  <c r="Y1124"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AI201" i="79"/>
  <c r="P26" i="47"/>
  <c r="Q20" i="47"/>
  <c r="AJ205" i="79"/>
  <c r="O67" i="43" s="1"/>
  <c r="AH203" i="79"/>
  <c r="AH201" i="79"/>
  <c r="AH199" i="79"/>
  <c r="AH200" i="79"/>
  <c r="AH202" i="79"/>
  <c r="R64" i="43"/>
  <c r="AI391" i="46"/>
  <c r="N60" i="43" s="1"/>
  <c r="S56" i="47"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V39" i="47" s="1"/>
  <c r="AK261" i="46"/>
  <c r="P57" i="43" s="1"/>
  <c r="T32" i="47"/>
  <c r="T35" i="47"/>
  <c r="T38" i="47"/>
  <c r="T39" i="47"/>
  <c r="T41" i="47"/>
  <c r="T30" i="47"/>
  <c r="AL391" i="46"/>
  <c r="Q60" i="43" s="1"/>
  <c r="T34" i="47"/>
  <c r="AK572" i="79"/>
  <c r="P72" i="43" s="1"/>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Z391" i="46"/>
  <c r="E60" i="43" s="1"/>
  <c r="Z261" i="46"/>
  <c r="Y391" i="46"/>
  <c r="J54" i="43"/>
  <c r="D54" i="43"/>
  <c r="D55" i="43"/>
  <c r="E54" i="43"/>
  <c r="AE204" i="79" l="1"/>
  <c r="J66" i="43" s="1"/>
  <c r="AM382" i="79"/>
  <c r="AM383" i="79"/>
  <c r="AM384" i="79"/>
  <c r="R54" i="43"/>
  <c r="Z756" i="79"/>
  <c r="E75" i="43" s="1"/>
  <c r="Y572" i="79"/>
  <c r="D72" i="43" s="1"/>
  <c r="AM205" i="79"/>
  <c r="G104" i="43" s="1"/>
  <c r="AD572" i="79"/>
  <c r="I72" i="43" s="1"/>
  <c r="AJ572" i="79"/>
  <c r="O72" i="43" s="1"/>
  <c r="AM521" i="46"/>
  <c r="AM523" i="46" s="1"/>
  <c r="U31" i="47"/>
  <c r="R55" i="43"/>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571" i="79"/>
  <c r="AM753" i="79"/>
  <c r="AM1123" i="79"/>
  <c r="AM751" i="79"/>
  <c r="AM1121" i="79"/>
  <c r="AM752" i="79"/>
  <c r="AM202" i="79"/>
  <c r="AM203" i="79"/>
  <c r="AM566" i="79"/>
  <c r="D79" i="43"/>
  <c r="R79" i="43" s="1"/>
  <c r="AM941" i="79"/>
  <c r="K104" i="43" s="1"/>
  <c r="AM935" i="79"/>
  <c r="AM387" i="79"/>
  <c r="AM568" i="79"/>
  <c r="R73" i="43"/>
  <c r="AM573" i="79"/>
  <c r="I104" i="43" s="1"/>
  <c r="AM392" i="46"/>
  <c r="E104" i="43" s="1"/>
  <c r="AM565" i="79"/>
  <c r="AM937" i="79"/>
  <c r="AM389" i="79"/>
  <c r="H104" i="43" s="1"/>
  <c r="AM569" i="79"/>
  <c r="AK391" i="46"/>
  <c r="P60" i="43" s="1"/>
  <c r="U47" i="47" s="1"/>
  <c r="AM386" i="79"/>
  <c r="AM385" i="79"/>
  <c r="AM570" i="79"/>
  <c r="AM931" i="79"/>
  <c r="AM933" i="79"/>
  <c r="AM1125" i="79"/>
  <c r="L104" i="43" s="1"/>
  <c r="AM936" i="79"/>
  <c r="AM755" i="79"/>
  <c r="AM939" i="79"/>
  <c r="AM938" i="79"/>
  <c r="AM757" i="79"/>
  <c r="J104" i="43" s="1"/>
  <c r="D103" i="43"/>
  <c r="C103" i="43"/>
  <c r="AB204" i="79"/>
  <c r="G66" i="43" s="1"/>
  <c r="L81" i="47" s="1"/>
  <c r="AL572" i="79"/>
  <c r="Q72" i="43" s="1"/>
  <c r="E95" i="43"/>
  <c r="Z388" i="79"/>
  <c r="E69" i="43" s="1"/>
  <c r="AA204" i="79"/>
  <c r="F66" i="43" s="1"/>
  <c r="AG572" i="79"/>
  <c r="L72" i="43" s="1"/>
  <c r="AB388" i="79"/>
  <c r="G69" i="43" s="1"/>
  <c r="AA572" i="79"/>
  <c r="F72" i="43" s="1"/>
  <c r="R27" i="47"/>
  <c r="R29" i="47"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D78" i="43" s="1"/>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R70"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O98" i="47" s="1"/>
  <c r="Z572" i="79"/>
  <c r="E72" i="43" s="1"/>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H78" i="43" s="1"/>
  <c r="AG1124" i="79"/>
  <c r="L81" i="43" s="1"/>
  <c r="L98" i="43"/>
  <c r="J94" i="43"/>
  <c r="L97" i="43"/>
  <c r="AL756" i="79"/>
  <c r="Q75" i="43" s="1"/>
  <c r="AF756" i="79"/>
  <c r="K75" i="43" s="1"/>
  <c r="AD940" i="79"/>
  <c r="I78" i="43" s="1"/>
  <c r="J95" i="43"/>
  <c r="I96" i="43"/>
  <c r="AC756" i="79"/>
  <c r="H75" i="43" s="1"/>
  <c r="K100" i="43"/>
  <c r="AK1124" i="79"/>
  <c r="P81" i="43" s="1"/>
  <c r="AJ1124" i="79"/>
  <c r="O81" i="43" s="1"/>
  <c r="AI756" i="79"/>
  <c r="N75" i="43" s="1"/>
  <c r="AA756" i="79"/>
  <c r="F75" i="43" s="1"/>
  <c r="I97" i="43"/>
  <c r="K96" i="43"/>
  <c r="Y388" i="79"/>
  <c r="D69" i="43" s="1"/>
  <c r="L99" i="43"/>
  <c r="R82" i="43"/>
  <c r="AJ940" i="79"/>
  <c r="O78" i="43" s="1"/>
  <c r="K98" i="43"/>
  <c r="AE1124" i="79"/>
  <c r="J81" i="43" s="1"/>
  <c r="AE756" i="79"/>
  <c r="J75" i="43" s="1"/>
  <c r="Z940" i="79"/>
  <c r="E78" i="43" s="1"/>
  <c r="AL940" i="79"/>
  <c r="Q78" i="43" s="1"/>
  <c r="L101" i="43"/>
  <c r="AA940" i="79"/>
  <c r="F78" i="43" s="1"/>
  <c r="AC1124" i="79"/>
  <c r="H81" i="43" s="1"/>
  <c r="AI940" i="79"/>
  <c r="N78" i="43" s="1"/>
  <c r="AB940" i="79"/>
  <c r="G78" i="43" s="1"/>
  <c r="AJ756" i="79"/>
  <c r="O75" i="43" s="1"/>
  <c r="AH756" i="79"/>
  <c r="M75" i="43" s="1"/>
  <c r="AK940" i="79"/>
  <c r="P78" i="43" s="1"/>
  <c r="AG756" i="79"/>
  <c r="L75" i="43" s="1"/>
  <c r="AB756" i="79"/>
  <c r="G75" i="43" s="1"/>
  <c r="L96" i="43"/>
  <c r="J100" i="43"/>
  <c r="AA1124" i="79"/>
  <c r="F81" i="43" s="1"/>
  <c r="AH391" i="46"/>
  <c r="M60" i="43" s="1"/>
  <c r="R68" i="47" s="1"/>
  <c r="T63" i="47"/>
  <c r="S60" i="47"/>
  <c r="Q61" i="47"/>
  <c r="P62" i="47"/>
  <c r="P66" i="47"/>
  <c r="P69" i="47"/>
  <c r="P67" i="47"/>
  <c r="P61" i="47"/>
  <c r="R31" i="47"/>
  <c r="P71" i="47"/>
  <c r="P70" i="47"/>
  <c r="R34" i="47"/>
  <c r="P68" i="47"/>
  <c r="P64" i="47"/>
  <c r="R38" i="47"/>
  <c r="T47" i="47"/>
  <c r="R37" i="47"/>
  <c r="P60" i="47"/>
  <c r="P63" i="47"/>
  <c r="R39" i="47"/>
  <c r="P65" i="47"/>
  <c r="AJ204" i="79"/>
  <c r="O66" i="43" s="1"/>
  <c r="T75" i="47"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R63"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R57" i="43" s="1"/>
  <c r="K27" i="47"/>
  <c r="U83" i="47" l="1"/>
  <c r="E29" i="43"/>
  <c r="E42" i="43"/>
  <c r="E31" i="43"/>
  <c r="E30" i="43"/>
  <c r="H20" i="43"/>
  <c r="AM204" i="79"/>
  <c r="E32" i="43"/>
  <c r="R75" i="43"/>
  <c r="R66" i="43"/>
  <c r="R69" i="43"/>
  <c r="R60" i="43"/>
  <c r="R72" i="43"/>
  <c r="Q82" i="47"/>
  <c r="P83" i="47"/>
  <c r="AM391" i="46"/>
  <c r="AM393" i="46" s="1"/>
  <c r="U63" i="47"/>
  <c r="U71" i="47"/>
  <c r="AM206" i="79"/>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M104" i="43"/>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41" i="43"/>
  <c r="U124" i="47"/>
  <c r="S91" i="47"/>
  <c r="S156" i="47"/>
  <c r="S120" i="47"/>
  <c r="S96" i="47"/>
  <c r="E39"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E36"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4" i="43"/>
  <c r="M126" i="47"/>
  <c r="M156" i="47"/>
  <c r="M155" i="47"/>
  <c r="M151" i="47"/>
  <c r="M127" i="47"/>
  <c r="N131" i="47"/>
  <c r="U145" i="47"/>
  <c r="S128" i="47"/>
  <c r="S123" i="47"/>
  <c r="S141" i="47"/>
  <c r="R71" i="47"/>
  <c r="R67" i="47"/>
  <c r="R48" i="47"/>
  <c r="R61" i="47"/>
  <c r="P135" i="47"/>
  <c r="P142" i="47"/>
  <c r="E37" i="43"/>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3"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E43" i="43" l="1"/>
  <c r="H19" i="43"/>
  <c r="W161" i="47"/>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4" i="43" s="1"/>
  <c r="Q85" i="43" s="1"/>
  <c r="P104" i="47"/>
  <c r="P117" i="47" s="1"/>
  <c r="P119" i="47" s="1"/>
  <c r="P132" i="47" s="1"/>
  <c r="P134" i="47" s="1"/>
  <c r="P147" i="47" s="1"/>
  <c r="P149" i="47" s="1"/>
  <c r="P162" i="47" s="1"/>
  <c r="K84" i="43" s="1"/>
  <c r="K85" i="43" s="1"/>
  <c r="R104" i="47"/>
  <c r="R117" i="47" s="1"/>
  <c r="R119" i="47" s="1"/>
  <c r="R132" i="47" s="1"/>
  <c r="R134" i="47" s="1"/>
  <c r="R147" i="47" s="1"/>
  <c r="R149" i="47" s="1"/>
  <c r="R162" i="47" s="1"/>
  <c r="M84" i="43" s="1"/>
  <c r="M85" i="43" s="1"/>
  <c r="Q104" i="47"/>
  <c r="Q117" i="47" s="1"/>
  <c r="Q119" i="47" s="1"/>
  <c r="Q132" i="47" s="1"/>
  <c r="Q134" i="47" s="1"/>
  <c r="Q147" i="47" s="1"/>
  <c r="Q149" i="47" s="1"/>
  <c r="Q162" i="47" s="1"/>
  <c r="L84" i="43" s="1"/>
  <c r="L85" i="43" s="1"/>
  <c r="S104" i="47"/>
  <c r="S117" i="47" s="1"/>
  <c r="S119" i="47" s="1"/>
  <c r="S132" i="47" s="1"/>
  <c r="S134" i="47" s="1"/>
  <c r="S147" i="47" s="1"/>
  <c r="S149" i="47" s="1"/>
  <c r="S162" i="47" s="1"/>
  <c r="N84" i="43" s="1"/>
  <c r="N85" i="43" s="1"/>
  <c r="T104" i="47"/>
  <c r="T117" i="47" s="1"/>
  <c r="T119" i="47" s="1"/>
  <c r="T132" i="47" s="1"/>
  <c r="T134" i="47" s="1"/>
  <c r="T147" i="47" s="1"/>
  <c r="T149" i="47" s="1"/>
  <c r="T162" i="47" s="1"/>
  <c r="O84" i="43" s="1"/>
  <c r="O85" i="43" s="1"/>
  <c r="U104" i="47"/>
  <c r="U117" i="47" s="1"/>
  <c r="U119" i="47" s="1"/>
  <c r="U132" i="47" s="1"/>
  <c r="U134" i="47" s="1"/>
  <c r="U147" i="47" s="1"/>
  <c r="U149" i="47" s="1"/>
  <c r="U162" i="47" s="1"/>
  <c r="P84" i="43" s="1"/>
  <c r="P85" i="43"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F38" i="43" l="1"/>
  <c r="G38" i="43" s="1"/>
  <c r="F36" i="43"/>
  <c r="G36" i="43" s="1"/>
  <c r="F42" i="43"/>
  <c r="G42" i="43" s="1"/>
  <c r="F41" i="43"/>
  <c r="G41" i="43" s="1"/>
  <c r="F39" i="43"/>
  <c r="G39" i="43" s="1"/>
  <c r="O104" i="47"/>
  <c r="O117" i="47" s="1"/>
  <c r="O119" i="47" s="1"/>
  <c r="O132" i="47" s="1"/>
  <c r="O134" i="47" s="1"/>
  <c r="O147" i="47" s="1"/>
  <c r="O149" i="47" s="1"/>
  <c r="O162" i="47" s="1"/>
  <c r="J84" i="43" s="1"/>
  <c r="J85" i="43" s="1"/>
  <c r="J104" i="47"/>
  <c r="J117" i="47" s="1"/>
  <c r="J119" i="47" s="1"/>
  <c r="J132" i="47" s="1"/>
  <c r="J134" i="47" s="1"/>
  <c r="J147" i="47" s="1"/>
  <c r="J149" i="47" s="1"/>
  <c r="J162" i="47" s="1"/>
  <c r="E84" i="43" s="1"/>
  <c r="E85" i="43" s="1"/>
  <c r="F40" i="43"/>
  <c r="G40" i="43" s="1"/>
  <c r="F37" i="43"/>
  <c r="G37" i="43" s="1"/>
  <c r="M104" i="47"/>
  <c r="M117" i="47" s="1"/>
  <c r="M119" i="47" s="1"/>
  <c r="M132" i="47" s="1"/>
  <c r="M134" i="47" s="1"/>
  <c r="M147" i="47" s="1"/>
  <c r="M149" i="47" s="1"/>
  <c r="M162" i="47" s="1"/>
  <c r="H84" i="43" s="1"/>
  <c r="H85" i="43" s="1"/>
  <c r="N104" i="47"/>
  <c r="N117" i="47" s="1"/>
  <c r="N119" i="47" s="1"/>
  <c r="N132" i="47" s="1"/>
  <c r="N134" i="47" s="1"/>
  <c r="N147" i="47" s="1"/>
  <c r="N149" i="47" s="1"/>
  <c r="N162" i="47" s="1"/>
  <c r="I84" i="43" s="1"/>
  <c r="I85" i="43" s="1"/>
  <c r="L72" i="47"/>
  <c r="L74" i="47" s="1"/>
  <c r="L87" i="47" s="1"/>
  <c r="L89" i="47" s="1"/>
  <c r="L102" i="47" s="1"/>
  <c r="F33" i="43" l="1"/>
  <c r="G33" i="43" s="1"/>
  <c r="F30" i="43"/>
  <c r="G30" i="43" s="1"/>
  <c r="F34" i="43"/>
  <c r="G34" i="43" s="1"/>
  <c r="L104" i="47"/>
  <c r="L117" i="47" s="1"/>
  <c r="L119" i="47" s="1"/>
  <c r="L132" i="47" s="1"/>
  <c r="L134" i="47" s="1"/>
  <c r="L147" i="47" s="1"/>
  <c r="L149" i="47" s="1"/>
  <c r="L162" i="47" s="1"/>
  <c r="G84" i="43" s="1"/>
  <c r="G85" i="43" s="1"/>
  <c r="I104" i="47"/>
  <c r="I117" i="47" s="1"/>
  <c r="I119" i="47" s="1"/>
  <c r="I132" i="47" s="1"/>
  <c r="I134" i="47" s="1"/>
  <c r="I147" i="47" s="1"/>
  <c r="I149" i="47" s="1"/>
  <c r="I162" i="47" s="1"/>
  <c r="D84" i="43" s="1"/>
  <c r="F35" i="43"/>
  <c r="G35" i="43" s="1"/>
  <c r="D85" i="43" l="1"/>
  <c r="F29" i="43"/>
  <c r="F32" i="43"/>
  <c r="G32" i="43" s="1"/>
  <c r="W42" i="47"/>
  <c r="D105" i="43" s="1"/>
  <c r="K42" i="47"/>
  <c r="G29" i="43" l="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F84" i="43" s="1"/>
  <c r="W74" i="47"/>
  <c r="W87" i="47" s="1"/>
  <c r="F105" i="43"/>
  <c r="F106" i="43" s="1"/>
  <c r="E106" i="43"/>
  <c r="F85" i="43" l="1"/>
  <c r="R84" i="43"/>
  <c r="F31" i="43"/>
  <c r="F43" i="43" s="1"/>
  <c r="W89" i="47"/>
  <c r="W102" i="47" s="1"/>
  <c r="G105" i="43"/>
  <c r="H21" i="43" l="1"/>
  <c r="H22" i="43" s="1"/>
  <c r="R85" i="43"/>
  <c r="G31" i="43"/>
  <c r="G43" i="43" s="1"/>
  <c r="L15" i="43" s="1"/>
  <c r="G106" i="43"/>
  <c r="W104" i="47"/>
  <c r="W117" i="47" s="1"/>
  <c r="H105" i="43"/>
  <c r="H106" i="43" s="1"/>
  <c r="W119" i="47" l="1"/>
  <c r="W132" i="47" s="1"/>
  <c r="I105" i="43"/>
  <c r="I106" i="43" s="1"/>
  <c r="W134" i="47" l="1"/>
  <c r="W147" i="47" s="1"/>
  <c r="W149" i="47" s="1"/>
  <c r="W162" i="47" s="1"/>
  <c r="J105" i="43"/>
  <c r="J106" i="43" l="1"/>
  <c r="K105" i="43"/>
  <c r="K106" i="43" s="1"/>
  <c r="L105" i="43" l="1"/>
  <c r="L106" i="43" l="1"/>
  <c r="M105" i="43"/>
  <c r="M106" i="43" s="1"/>
</calcChain>
</file>

<file path=xl/comments1.xml><?xml version="1.0" encoding="utf-8"?>
<comments xmlns="http://schemas.openxmlformats.org/spreadsheetml/2006/main">
  <authors>
    <author>aprilb</author>
  </authors>
  <commentList>
    <comment ref="D84" authorId="0">
      <text>
        <r>
          <rPr>
            <b/>
            <sz val="9"/>
            <color indexed="81"/>
            <rFont val="Tahoma"/>
            <family val="2"/>
          </rPr>
          <t>Included in Business Program Retrofit</t>
        </r>
      </text>
    </comment>
    <comment ref="D87" authorId="0">
      <text>
        <r>
          <rPr>
            <b/>
            <sz val="9"/>
            <color indexed="81"/>
            <rFont val="Tahoma"/>
            <family val="2"/>
          </rPr>
          <t>Included in Business Program Retrofit</t>
        </r>
      </text>
    </comment>
    <comment ref="D212" authorId="0">
      <text>
        <r>
          <rPr>
            <b/>
            <sz val="9"/>
            <color indexed="81"/>
            <rFont val="Tahoma"/>
            <family val="2"/>
          </rPr>
          <t>Included in Business Program Retrofit</t>
        </r>
      </text>
    </comment>
    <comment ref="D215" authorId="0">
      <text>
        <r>
          <rPr>
            <b/>
            <sz val="9"/>
            <color indexed="81"/>
            <rFont val="Tahoma"/>
            <family val="2"/>
          </rPr>
          <t>Included in Business Program Retrofit</t>
        </r>
      </text>
    </comment>
    <comment ref="D341" authorId="0">
      <text>
        <r>
          <rPr>
            <b/>
            <sz val="9"/>
            <color indexed="81"/>
            <rFont val="Tahoma"/>
            <family val="2"/>
          </rPr>
          <t>Included in Business Program Retrofit</t>
        </r>
      </text>
    </comment>
    <comment ref="D344" authorId="0">
      <text>
        <r>
          <rPr>
            <b/>
            <sz val="9"/>
            <color indexed="81"/>
            <rFont val="Tahoma"/>
            <family val="2"/>
          </rPr>
          <t>Included in Business Program Retrofit</t>
        </r>
      </text>
    </comment>
    <comment ref="D470" authorId="0">
      <text>
        <r>
          <rPr>
            <b/>
            <sz val="9"/>
            <color indexed="81"/>
            <rFont val="Tahoma"/>
            <family val="2"/>
          </rPr>
          <t>Included in Business Program Retrofit</t>
        </r>
      </text>
    </comment>
    <comment ref="D473" authorId="0">
      <text>
        <r>
          <rPr>
            <b/>
            <sz val="9"/>
            <color indexed="81"/>
            <rFont val="Tahoma"/>
            <family val="2"/>
          </rPr>
          <t>Included in Business Program Retrofit</t>
        </r>
      </text>
    </comment>
  </commentList>
</comments>
</file>

<file path=xl/comments2.xml><?xml version="1.0" encoding="utf-8"?>
<comments xmlns="http://schemas.openxmlformats.org/spreadsheetml/2006/main">
  <authors>
    <author>Keith Ritchie</author>
  </authors>
  <commentList>
    <comment ref="H105" author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comments3.xml><?xml version="1.0" encoding="utf-8"?>
<comments xmlns="http://schemas.openxmlformats.org/spreadsheetml/2006/main">
  <authors>
    <author>aprilb</author>
  </authors>
  <commentList>
    <comment ref="D35" authorId="0">
      <text>
        <r>
          <rPr>
            <b/>
            <sz val="9"/>
            <color indexed="81"/>
            <rFont val="Tahoma"/>
            <family val="2"/>
          </rPr>
          <t>High Performance New Construction</t>
        </r>
        <r>
          <rPr>
            <sz val="9"/>
            <color indexed="81"/>
            <rFont val="Tahoma"/>
            <family val="2"/>
          </rPr>
          <t xml:space="preserve">
</t>
        </r>
      </text>
    </comment>
    <comment ref="D36" authorId="0">
      <text>
        <r>
          <rPr>
            <b/>
            <sz val="9"/>
            <color indexed="81"/>
            <rFont val="Tahoma"/>
            <family val="2"/>
          </rPr>
          <t>High Performance New Construction</t>
        </r>
        <r>
          <rPr>
            <sz val="9"/>
            <color indexed="81"/>
            <rFont val="Tahoma"/>
            <family val="2"/>
          </rPr>
          <t xml:space="preserve">
</t>
        </r>
      </text>
    </comment>
    <comment ref="D37" authorId="0">
      <text>
        <r>
          <rPr>
            <b/>
            <sz val="9"/>
            <color indexed="81"/>
            <rFont val="Tahoma"/>
            <family val="2"/>
          </rPr>
          <t>High Performance New Construction</t>
        </r>
        <r>
          <rPr>
            <sz val="9"/>
            <color indexed="81"/>
            <rFont val="Tahoma"/>
            <family val="2"/>
          </rPr>
          <t xml:space="preserve">
</t>
        </r>
      </text>
    </comment>
    <comment ref="H49" authorId="0">
      <text>
        <r>
          <rPr>
            <b/>
            <sz val="9"/>
            <color indexed="81"/>
            <rFont val="Tahoma"/>
            <family val="2"/>
          </rPr>
          <t>Report has 2012</t>
        </r>
      </text>
    </comment>
    <comment ref="D57" authorId="0">
      <text>
        <r>
          <rPr>
            <b/>
            <sz val="9"/>
            <color indexed="81"/>
            <rFont val="Tahoma"/>
            <family val="2"/>
          </rPr>
          <t>Time-of-Use Savings</t>
        </r>
        <r>
          <rPr>
            <sz val="9"/>
            <color indexed="81"/>
            <rFont val="Tahoma"/>
            <family val="2"/>
          </rPr>
          <t xml:space="preserve">
</t>
        </r>
      </text>
    </comment>
    <comment ref="D59" authorId="0">
      <text>
        <r>
          <rPr>
            <b/>
            <sz val="9"/>
            <color indexed="81"/>
            <rFont val="Tahoma"/>
            <family val="2"/>
          </rPr>
          <t>Commercial Demand Response</t>
        </r>
        <r>
          <rPr>
            <sz val="9"/>
            <color indexed="81"/>
            <rFont val="Tahoma"/>
            <family val="2"/>
          </rPr>
          <t xml:space="preserve">
</t>
        </r>
      </text>
    </comment>
    <comment ref="D60" authorId="0">
      <text>
        <r>
          <rPr>
            <b/>
            <sz val="9"/>
            <color indexed="81"/>
            <rFont val="Tahoma"/>
            <family val="2"/>
          </rPr>
          <t>Commercial Demand Response</t>
        </r>
        <r>
          <rPr>
            <sz val="9"/>
            <color indexed="81"/>
            <rFont val="Tahoma"/>
            <family val="2"/>
          </rPr>
          <t xml:space="preserve">
</t>
        </r>
      </text>
    </comment>
    <comment ref="D61" authorId="0">
      <text>
        <r>
          <rPr>
            <b/>
            <sz val="9"/>
            <color indexed="81"/>
            <rFont val="Tahoma"/>
            <family val="2"/>
          </rPr>
          <t>Commercial Demand Response</t>
        </r>
        <r>
          <rPr>
            <sz val="9"/>
            <color indexed="81"/>
            <rFont val="Tahoma"/>
            <family val="2"/>
          </rPr>
          <t xml:space="preserve">
</t>
        </r>
      </text>
    </comment>
    <comment ref="D62" authorId="0">
      <text>
        <r>
          <rPr>
            <b/>
            <sz val="9"/>
            <color indexed="81"/>
            <rFont val="Tahoma"/>
            <family val="2"/>
          </rPr>
          <t>Commercial Demand Response</t>
        </r>
        <r>
          <rPr>
            <sz val="9"/>
            <color indexed="81"/>
            <rFont val="Tahoma"/>
            <family val="2"/>
          </rPr>
          <t xml:space="preserve">
</t>
        </r>
      </text>
    </comment>
    <comment ref="D70" authorId="0">
      <text>
        <r>
          <rPr>
            <b/>
            <sz val="9"/>
            <color indexed="81"/>
            <rFont val="Tahoma"/>
            <family val="2"/>
          </rPr>
          <t>Commercial Demand Response</t>
        </r>
        <r>
          <rPr>
            <sz val="9"/>
            <color indexed="81"/>
            <rFont val="Tahoma"/>
            <family val="2"/>
          </rPr>
          <t xml:space="preserve">
</t>
        </r>
      </text>
    </comment>
    <comment ref="D71" authorId="0">
      <text>
        <r>
          <rPr>
            <b/>
            <sz val="9"/>
            <color indexed="81"/>
            <rFont val="Tahoma"/>
            <family val="2"/>
          </rPr>
          <t>Commercial Demand Response</t>
        </r>
        <r>
          <rPr>
            <sz val="9"/>
            <color indexed="81"/>
            <rFont val="Tahoma"/>
            <family val="2"/>
          </rPr>
          <t xml:space="preserve">
</t>
        </r>
      </text>
    </comment>
    <comment ref="D72" authorId="0">
      <text>
        <r>
          <rPr>
            <b/>
            <sz val="9"/>
            <color indexed="81"/>
            <rFont val="Tahoma"/>
            <family val="2"/>
          </rPr>
          <t>Commercial Demand Response</t>
        </r>
        <r>
          <rPr>
            <sz val="9"/>
            <color indexed="81"/>
            <rFont val="Tahoma"/>
            <family val="2"/>
          </rPr>
          <t xml:space="preserve">
</t>
        </r>
      </text>
    </comment>
    <comment ref="D73" authorId="0">
      <text>
        <r>
          <rPr>
            <b/>
            <sz val="9"/>
            <color indexed="81"/>
            <rFont val="Tahoma"/>
            <family val="2"/>
          </rPr>
          <t>Commercial Demand Response</t>
        </r>
        <r>
          <rPr>
            <sz val="9"/>
            <color indexed="81"/>
            <rFont val="Tahoma"/>
            <family val="2"/>
          </rPr>
          <t xml:space="preserve">
</t>
        </r>
      </text>
    </comment>
    <comment ref="D74" authorId="0">
      <text>
        <r>
          <rPr>
            <b/>
            <sz val="9"/>
            <color indexed="81"/>
            <rFont val="Tahoma"/>
            <family val="2"/>
          </rPr>
          <t>Commercial Demand Response</t>
        </r>
        <r>
          <rPr>
            <sz val="9"/>
            <color indexed="81"/>
            <rFont val="Tahoma"/>
            <family val="2"/>
          </rPr>
          <t xml:space="preserve">
</t>
        </r>
      </text>
    </comment>
    <comment ref="D75" authorId="0">
      <text>
        <r>
          <rPr>
            <b/>
            <sz val="9"/>
            <color indexed="81"/>
            <rFont val="Tahoma"/>
            <family val="2"/>
          </rPr>
          <t>Commercial Demand Response</t>
        </r>
        <r>
          <rPr>
            <sz val="9"/>
            <color indexed="81"/>
            <rFont val="Tahoma"/>
            <family val="2"/>
          </rPr>
          <t xml:space="preserve">
</t>
        </r>
      </text>
    </comment>
    <comment ref="D76" authorId="0">
      <text>
        <r>
          <rPr>
            <b/>
            <sz val="9"/>
            <color indexed="81"/>
            <rFont val="Tahoma"/>
            <family val="2"/>
          </rPr>
          <t>Commercial Demand Response</t>
        </r>
        <r>
          <rPr>
            <sz val="9"/>
            <color indexed="81"/>
            <rFont val="Tahoma"/>
            <family val="2"/>
          </rPr>
          <t xml:space="preserve">
</t>
        </r>
      </text>
    </comment>
    <comment ref="D109" authorId="0">
      <text>
        <r>
          <rPr>
            <b/>
            <sz val="9"/>
            <color indexed="81"/>
            <rFont val="Tahoma"/>
            <family val="2"/>
          </rPr>
          <t>High Performance New Construction</t>
        </r>
        <r>
          <rPr>
            <sz val="9"/>
            <color indexed="81"/>
            <rFont val="Tahoma"/>
            <family val="2"/>
          </rPr>
          <t xml:space="preserve">
</t>
        </r>
      </text>
    </comment>
    <comment ref="D132" authorId="0">
      <text>
        <r>
          <rPr>
            <b/>
            <sz val="9"/>
            <color indexed="81"/>
            <rFont val="Tahoma"/>
            <family val="2"/>
          </rPr>
          <t>ERIP</t>
        </r>
      </text>
    </comment>
    <comment ref="D136" authorId="0">
      <text>
        <r>
          <rPr>
            <b/>
            <sz val="9"/>
            <color indexed="81"/>
            <rFont val="Tahoma"/>
            <family val="2"/>
          </rPr>
          <t>Energy Audit Funding</t>
        </r>
        <r>
          <rPr>
            <sz val="9"/>
            <color indexed="81"/>
            <rFont val="Tahoma"/>
            <family val="2"/>
          </rPr>
          <t xml:space="preserve">
</t>
        </r>
      </text>
    </comment>
    <comment ref="D137" authorId="0">
      <text>
        <r>
          <rPr>
            <b/>
            <sz val="9"/>
            <color indexed="81"/>
            <rFont val="Tahoma"/>
            <family val="2"/>
          </rPr>
          <t>Energy Audit Funding</t>
        </r>
        <r>
          <rPr>
            <sz val="9"/>
            <color indexed="81"/>
            <rFont val="Tahoma"/>
            <family val="2"/>
          </rPr>
          <t xml:space="preserve">
</t>
        </r>
      </text>
    </comment>
    <comment ref="D149" authorId="0">
      <text>
        <r>
          <rPr>
            <sz val="9"/>
            <color indexed="81"/>
            <rFont val="Tahoma"/>
            <family val="2"/>
          </rPr>
          <t xml:space="preserve">
Small Business Lighting</t>
        </r>
      </text>
    </comment>
    <comment ref="D150" authorId="0">
      <text>
        <r>
          <rPr>
            <sz val="9"/>
            <color indexed="81"/>
            <rFont val="Tahoma"/>
            <family val="2"/>
          </rPr>
          <t xml:space="preserve">
Small Business Lighting</t>
        </r>
      </text>
    </comment>
    <comment ref="D156" authorId="0">
      <text>
        <r>
          <rPr>
            <b/>
            <sz val="9"/>
            <color indexed="81"/>
            <rFont val="Tahoma"/>
            <family val="2"/>
          </rPr>
          <t>HVAC</t>
        </r>
        <r>
          <rPr>
            <sz val="9"/>
            <color indexed="81"/>
            <rFont val="Tahoma"/>
            <family val="2"/>
          </rPr>
          <t xml:space="preserve">
</t>
        </r>
      </text>
    </comment>
    <comment ref="D157" authorId="0">
      <text>
        <r>
          <rPr>
            <b/>
            <sz val="9"/>
            <color indexed="81"/>
            <rFont val="Tahoma"/>
            <family val="2"/>
          </rPr>
          <t>HVAC</t>
        </r>
        <r>
          <rPr>
            <sz val="9"/>
            <color indexed="81"/>
            <rFont val="Tahoma"/>
            <family val="2"/>
          </rPr>
          <t xml:space="preserve">
</t>
        </r>
      </text>
    </comment>
    <comment ref="D158" authorId="0">
      <text>
        <r>
          <rPr>
            <b/>
            <sz val="9"/>
            <color indexed="81"/>
            <rFont val="Tahoma"/>
            <family val="2"/>
          </rPr>
          <t>New Construction</t>
        </r>
      </text>
    </comment>
    <comment ref="D170" authorId="0">
      <text>
        <r>
          <rPr>
            <b/>
            <sz val="9"/>
            <color indexed="81"/>
            <rFont val="Tahoma"/>
            <family val="2"/>
          </rPr>
          <t>Energy Managers</t>
        </r>
        <r>
          <rPr>
            <sz val="9"/>
            <color indexed="81"/>
            <rFont val="Tahoma"/>
            <family val="2"/>
          </rPr>
          <t xml:space="preserve">
</t>
        </r>
      </text>
    </comment>
    <comment ref="C171" authorId="0">
      <text>
        <r>
          <rPr>
            <b/>
            <sz val="9"/>
            <color indexed="81"/>
            <rFont val="Tahoma"/>
            <family val="2"/>
          </rPr>
          <t>Pre-2011</t>
        </r>
        <r>
          <rPr>
            <sz val="9"/>
            <color indexed="81"/>
            <rFont val="Tahoma"/>
            <family val="2"/>
          </rPr>
          <t xml:space="preserve">
</t>
        </r>
      </text>
    </comment>
    <comment ref="D183" authorId="0">
      <text>
        <r>
          <rPr>
            <b/>
            <sz val="9"/>
            <color indexed="81"/>
            <rFont val="Tahoma"/>
            <family val="2"/>
          </rPr>
          <t>HVAC</t>
        </r>
        <r>
          <rPr>
            <sz val="9"/>
            <color indexed="81"/>
            <rFont val="Tahoma"/>
            <family val="2"/>
          </rPr>
          <t xml:space="preserve">
</t>
        </r>
      </text>
    </comment>
  </commentList>
</comments>
</file>

<file path=xl/sharedStrings.xml><?xml version="1.0" encoding="utf-8"?>
<sst xmlns="http://schemas.openxmlformats.org/spreadsheetml/2006/main" count="4251" uniqueCount="771">
  <si>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</si>
  <si>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</si>
  <si>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</si>
  <si>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</si>
  <si>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</si>
  <si>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</si>
  <si>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</si>
  <si>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</si>
  <si>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</si>
  <si>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</si>
  <si>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</si>
  <si>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</si>
  <si>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</si>
  <si>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</si>
  <si>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</si>
  <si>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</si>
  <si>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</si>
  <si>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</si>
  <si>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</si>
  <si>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</si>
  <si>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</si>
  <si>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</si>
  <si>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</si>
  <si>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</si>
  <si>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</si>
  <si>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</si>
  <si>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</si>
  <si>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</si>
  <si>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</si>
  <si>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</si>
  <si>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</si>
  <si>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</si>
  <si>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</si>
  <si>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</si>
  <si>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</si>
  <si>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</si>
  <si>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</si>
  <si>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</si>
  <si>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</si>
  <si>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</si>
  <si>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</si>
  <si>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</si>
  <si>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</si>
  <si>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</si>
  <si>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</si>
  <si>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</si>
  <si>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</si>
  <si>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</si>
  <si>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</si>
  <si>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</si>
  <si>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</si>
  <si>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</si>
  <si>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</si>
  <si>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</si>
  <si>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</si>
  <si>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</si>
  <si>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</si>
  <si>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</si>
  <si>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</si>
  <si>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</si>
  <si>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</si>
  <si>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</si>
  <si>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</si>
  <si>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</si>
  <si>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</si>
  <si>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</si>
  <si>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</si>
  <si>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</si>
  <si>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</si>
  <si>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</si>
  <si>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</si>
  <si>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</si>
  <si>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</si>
  <si>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</si>
  <si>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</si>
  <si>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</si>
  <si>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</si>
  <si>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</si>
  <si>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</si>
  <si>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</si>
  <si>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</si>
  <si>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</si>
  <si>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</si>
  <si>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</si>
  <si>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</si>
  <si>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</si>
  <si>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</si>
  <si>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</si>
  <si>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</si>
  <si>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</si>
  <si>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</si>
  <si>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</si>
  <si>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</si>
  <si>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</si>
  <si>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</si>
  <si>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</si>
  <si>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</si>
  <si>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</si>
  <si>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</si>
  <si>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</si>
  <si>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</si>
  <si>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</si>
  <si>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</si>
  <si>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</si>
  <si>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</si>
  <si>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</si>
  <si>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</si>
  <si>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</si>
  <si>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</si>
  <si>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</si>
  <si>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</si>
  <si>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</si>
  <si>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</si>
  <si>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</si>
  <si>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</si>
  <si>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</si>
  <si>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</si>
  <si>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</si>
  <si>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</si>
  <si>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</si>
  <si>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</si>
  <si>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</si>
  <si>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</si>
  <si>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</si>
  <si>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</si>
  <si>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</si>
  <si>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</si>
  <si>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</si>
  <si>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</si>
  <si>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</si>
  <si>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</si>
  <si>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</si>
  <si>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</si>
  <si>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</si>
  <si>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</si>
  <si>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</si>
  <si>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</si>
  <si>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</si>
  <si>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</si>
  <si>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</si>
  <si>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</si>
  <si>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</si>
  <si>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</si>
  <si>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</si>
  <si>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</si>
  <si>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</si>
  <si>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</si>
  <si>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</si>
  <si>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</si>
  <si>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</si>
  <si>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</si>
  <si>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</si>
  <si>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</si>
  <si>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</si>
  <si>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</si>
  <si>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</si>
  <si>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</si>
  <si>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</si>
  <si>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</si>
  <si>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</si>
  <si>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</si>
  <si>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</si>
  <si>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</si>
  <si>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</si>
  <si>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</si>
  <si>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</si>
  <si>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</si>
  <si>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</si>
  <si>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</si>
  <si>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</si>
  <si>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</si>
  <si>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</si>
  <si>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</si>
  <si>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</si>
  <si>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</si>
  <si>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</si>
  <si>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</si>
  <si>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</si>
  <si>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</si>
  <si>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</si>
  <si>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</si>
  <si>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</si>
  <si>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</si>
  <si>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</si>
  <si>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</si>
  <si>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</si>
  <si>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</si>
  <si>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</si>
  <si>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</si>
  <si>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</si>
  <si>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</si>
  <si>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</si>
  <si>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</si>
  <si>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</si>
  <si>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</si>
  <si>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</si>
  <si>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</si>
  <si>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</si>
  <si>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</si>
  <si>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</si>
  <si>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</si>
  <si>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</si>
  <si>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</si>
  <si>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</si>
  <si>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</si>
  <si>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</si>
  <si>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</si>
  <si>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</si>
  <si>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</si>
  <si>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</si>
  <si>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</si>
  <si>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</si>
  <si>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</si>
  <si>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</si>
  <si>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</si>
  <si>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</si>
  <si>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</si>
  <si>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</si>
  <si>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</si>
  <si>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</si>
  <si>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</si>
  <si>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</si>
  <si>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</si>
  <si>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</si>
  <si>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</si>
  <si>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</si>
  <si>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</si>
  <si>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</si>
  <si>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</si>
  <si>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</si>
  <si>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</si>
  <si>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</si>
  <si>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</si>
  <si>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</si>
  <si>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</si>
  <si>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</si>
  <si>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</si>
  <si>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</si>
  <si>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</si>
  <si>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</si>
  <si>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</si>
  <si>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</si>
  <si>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</si>
  <si>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</si>
  <si>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</si>
  <si>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</si>
  <si>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</si>
  <si>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</si>
  <si>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</si>
  <si>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</si>
  <si>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</si>
  <si>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</si>
  <si>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</si>
  <si>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</si>
  <si>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</si>
  <si>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</si>
  <si>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</si>
  <si>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</si>
  <si>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</si>
  <si>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</si>
  <si>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</si>
  <si>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</si>
  <si>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</si>
  <si>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</si>
  <si>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</si>
  <si>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</si>
  <si>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</si>
  <si>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</si>
  <si>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</si>
  <si>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</si>
  <si>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</si>
  <si>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</si>
  <si>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</si>
  <si>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</si>
  <si>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</si>
  <si>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</si>
  <si>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</si>
  <si>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</si>
  <si>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</si>
  <si>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</si>
  <si>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</si>
  <si>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</si>
  <si>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</si>
  <si>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</si>
  <si>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</si>
  <si>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</si>
  <si>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</si>
  <si>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</si>
  <si>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</si>
  <si>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</si>
  <si>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</si>
  <si>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</si>
  <si>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</si>
  <si>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</si>
  <si>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</si>
  <si>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</si>
  <si>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</si>
  <si>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</si>
  <si>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</si>
  <si>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</si>
  <si>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</si>
  <si>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</si>
  <si>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</si>
  <si>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</si>
  <si>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</si>
  <si>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</si>
  <si>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</si>
  <si>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</si>
  <si>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</si>
  <si>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</si>
  <si>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</si>
  <si>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</si>
  <si>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</si>
  <si>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</si>
  <si>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</si>
  <si>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</si>
  <si>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</si>
  <si>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</si>
  <si>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</si>
  <si>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</si>
  <si>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</si>
  <si>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</si>
  <si>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</si>
  <si>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</si>
  <si>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</si>
  <si>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</si>
  <si>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</si>
  <si>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</si>
  <si>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</si>
  <si>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</si>
  <si>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</si>
  <si>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</si>
  <si>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</si>
  <si>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</si>
  <si>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</si>
  <si>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</si>
  <si>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</si>
  <si>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</si>
  <si>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</si>
  <si>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</si>
  <si>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</si>
  <si>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</si>
  <si>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</si>
  <si>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</si>
  <si>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</si>
  <si>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</si>
  <si>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</si>
  <si>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</si>
  <si>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</si>
  <si>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</si>
  <si>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</si>
  <si>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</si>
  <si>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</si>
  <si>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</si>
  <si>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</si>
  <si>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</si>
  <si>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</si>
  <si>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</si>
  <si>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</si>
  <si>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</si>
  <si>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</si>
  <si>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</si>
  <si>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</si>
  <si>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</si>
  <si>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</si>
  <si>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</si>
  <si>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</si>
  <si>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</si>
  <si>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</si>
  <si>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</si>
  <si>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</si>
  <si>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</si>
  <si>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</si>
  <si>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</si>
  <si>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</si>
  <si>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</si>
  <si>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</si>
  <si>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</si>
  <si>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</si>
  <si>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</si>
  <si>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</si>
  <si>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</si>
  <si>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</si>
  <si>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</si>
  <si>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</si>
  <si>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</si>
  <si>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</si>
  <si>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</si>
  <si>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</si>
  <si>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</si>
  <si>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</si>
  <si>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</si>
  <si>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</si>
  <si>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</si>
  <si>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</si>
  <si>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</si>
  <si>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</si>
  <si>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</si>
  <si>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</si>
  <si>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</si>
  <si>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</si>
  <si>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</si>
  <si>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</si>
  <si>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</si>
  <si>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</si>
  <si>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</si>
  <si>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</si>
  <si>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</si>
  <si>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</si>
  <si>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</si>
  <si>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</si>
  <si>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</si>
  <si>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</si>
  <si>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</si>
  <si>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</si>
  <si>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</si>
  <si>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</si>
  <si>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</si>
  <si>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</si>
  <si>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</si>
  <si>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</si>
  <si>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</si>
  <si>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</si>
  <si>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</si>
  <si>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</si>
  <si>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</si>
  <si>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</si>
  <si>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</si>
  <si>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</si>
  <si>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</si>
  <si>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</si>
  <si>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</si>
  <si>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</si>
  <si>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</si>
  <si>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</si>
  <si>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</si>
  <si>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</si>
  <si>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</si>
  <si>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</si>
  <si>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</si>
  <si>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</si>
  <si>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</si>
  <si>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</si>
  <si>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</si>
  <si>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</si>
  <si>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</si>
  <si>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</si>
  <si>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</si>
  <si>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</si>
  <si>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</si>
  <si>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</si>
  <si>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</si>
  <si>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</si>
  <si>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</si>
  <si>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</si>
  <si>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</si>
  <si>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</si>
  <si>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</si>
  <si>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</si>
  <si>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</si>
  <si>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</si>
  <si>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</si>
  <si>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</si>
  <si>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</si>
  <si>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</si>
  <si>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</si>
  <si>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</si>
  <si>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</si>
  <si>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</si>
  <si>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</si>
  <si>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</si>
  <si>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</si>
  <si>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</si>
  <si>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</si>
  <si>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</si>
  <si>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</si>
  <si>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</si>
  <si>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</si>
  <si>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</si>
  <si>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</si>
  <si>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</si>
  <si>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</si>
  <si>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</si>
  <si>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</si>
  <si>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</si>
  <si>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</si>
  <si>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</si>
  <si>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</si>
  <si>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</si>
  <si>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</si>
  <si>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</si>
  <si>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</si>
  <si>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</si>
  <si>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</si>
  <si>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</si>
  <si>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</si>
  <si>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</si>
  <si>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</si>
  <si>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</si>
  <si>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</si>
  <si>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</si>
  <si>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</si>
  <si>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</si>
  <si>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</si>
  <si>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</si>
  <si>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</si>
  <si>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</si>
  <si>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</si>
  <si>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</si>
  <si>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</si>
  <si>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</si>
  <si>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</si>
  <si>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</si>
  <si>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</si>
  <si>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</si>
  <si>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</si>
  <si>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</si>
  <si>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</si>
  <si>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</si>
  <si>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</si>
  <si>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</si>
  <si>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</si>
  <si>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</si>
  <si>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</si>
  <si>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</si>
  <si>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</si>
  <si>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</si>
  <si>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</si>
  <si>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</si>
  <si>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</si>
  <si>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</si>
  <si>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</si>
  <si>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</si>
  <si>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</si>
  <si>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</si>
  <si>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</si>
  <si>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</si>
  <si>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</si>
  <si>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</si>
  <si>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</si>
  <si>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</si>
  <si>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</si>
  <si>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</si>
  <si>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</si>
  <si>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</si>
  <si>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</si>
  <si>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</si>
  <si>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</si>
  <si>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</si>
  <si>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</si>
  <si>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</si>
  <si>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</si>
  <si>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</si>
  <si>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</si>
  <si>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</si>
  <si>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</si>
  <si>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</si>
  <si>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</si>
  <si>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</si>
  <si>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</si>
  <si>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</si>
  <si>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</si>
  <si>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</si>
  <si>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</si>
  <si>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</si>
  <si>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</si>
  <si>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</si>
  <si>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</si>
  <si>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</si>
  <si>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EB-2015-XXXX</t>
  </si>
  <si>
    <t>EB-2016-XXXX</t>
  </si>
  <si>
    <t>EB-2017-XXXX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</si>
  <si>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</si>
  <si>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</si>
  <si>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</si>
  <si>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</si>
  <si>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</si>
  <si>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</si>
  <si>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</si>
  <si>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</si>
  <si>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</si>
  <si>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</si>
  <si>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</si>
  <si>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</si>
  <si>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</si>
  <si>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</si>
  <si>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</si>
  <si>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</si>
  <si>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</si>
  <si>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</si>
  <si>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</si>
  <si>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</si>
  <si>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</si>
  <si>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</si>
  <si>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</si>
  <si>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</si>
  <si>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</si>
  <si>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</si>
  <si>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</si>
  <si>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</si>
  <si>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</si>
  <si>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</si>
  <si>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</si>
  <si>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</si>
  <si>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</si>
  <si>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</si>
  <si>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</si>
  <si>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</si>
  <si>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</si>
  <si>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</si>
  <si>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</si>
  <si>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</si>
  <si>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</si>
  <si>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</si>
  <si>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</si>
  <si>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</si>
  <si>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</si>
  <si>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</si>
  <si>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</si>
  <si>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</si>
  <si>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</si>
  <si>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</si>
  <si>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</si>
  <si>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</si>
  <si>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</si>
  <si>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</si>
  <si>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</si>
  <si>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</si>
  <si>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</si>
  <si>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</si>
  <si>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</si>
  <si>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</si>
  <si>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</si>
  <si>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</si>
  <si>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</si>
  <si>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</si>
  <si>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</si>
  <si>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</si>
  <si>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</si>
  <si>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</si>
  <si>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</si>
  <si>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</si>
  <si>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</si>
  <si>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</si>
  <si>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</si>
  <si>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</si>
  <si>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</si>
  <si>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</si>
  <si>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</si>
  <si>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</si>
  <si>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</si>
  <si>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</si>
  <si>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</si>
  <si>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</si>
  <si>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</si>
  <si>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</si>
  <si>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</si>
  <si>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</si>
  <si>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</si>
  <si>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</si>
  <si>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</si>
  <si>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</si>
  <si>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</si>
  <si>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</si>
  <si>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</si>
  <si>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</si>
  <si>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</si>
  <si>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</si>
  <si>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</si>
  <si>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</si>
  <si>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</si>
  <si>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</si>
  <si>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</si>
  <si>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</si>
  <si>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</si>
  <si>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</si>
  <si>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</si>
  <si>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</si>
  <si>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</si>
  <si>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</si>
  <si>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</si>
  <si>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</si>
  <si>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</si>
  <si>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</si>
  <si>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</si>
  <si>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</si>
  <si>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</si>
  <si>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</si>
  <si>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</si>
  <si>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</si>
  <si>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</si>
  <si>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</si>
  <si>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</si>
  <si>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</si>
  <si>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</si>
  <si>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</si>
  <si>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</si>
  <si>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</si>
  <si>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</si>
  <si>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</si>
  <si>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</si>
  <si>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</si>
  <si>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</si>
  <si>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</si>
  <si>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</si>
  <si>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</si>
  <si>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</si>
  <si>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</si>
  <si>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</si>
  <si>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</si>
  <si>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</si>
  <si>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</si>
  <si>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</si>
  <si>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</si>
  <si>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</si>
  <si>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</si>
  <si>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</si>
  <si>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</si>
  <si>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</si>
  <si>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</si>
  <si>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</si>
  <si>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</si>
  <si>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</si>
  <si>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</si>
  <si>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</si>
  <si>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</si>
  <si>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</si>
  <si>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The LRAMVA work form was created in a generic manner for use by all LDCs.  There are some elements that are not applicable at this time (i.e. 2019 and 2020 related components) but have been included in an effort to avoid major updates in the future.  Distributors should follow the checklist, which is referenced in this tab of the work form and listed below:</t>
  </si>
  <si>
    <t>Commercial 50 kW to Large Use</t>
  </si>
  <si>
    <t>In order to have sumifs formulas work, as Persistence report used a slightly different description.</t>
  </si>
  <si>
    <t>Business</t>
  </si>
  <si>
    <t>Hydro Ottawa Limited</t>
  </si>
  <si>
    <t>Commercial</t>
  </si>
  <si>
    <t>EE</t>
  </si>
  <si>
    <t>Consumer</t>
  </si>
  <si>
    <t>Home Assistance</t>
  </si>
  <si>
    <t>DR</t>
  </si>
  <si>
    <t>Pre-2011 Programs Completed in 2011</t>
  </si>
  <si>
    <t>non-Tier 1</t>
  </si>
  <si>
    <t>Industrial</t>
  </si>
  <si>
    <t>Tier 1</t>
  </si>
  <si>
    <t>Energy Managers</t>
  </si>
  <si>
    <t>Commercial Demand Response (part of the Residential program schedule)</t>
  </si>
  <si>
    <t>Commercial &amp; Institutional</t>
  </si>
  <si>
    <t>Demand Response 3 (part of the Industrial program schedule)</t>
  </si>
  <si>
    <t>C&amp;I</t>
  </si>
  <si>
    <t>Non-Tier 1</t>
  </si>
  <si>
    <t>Residential and Small Commercial Demand Response</t>
  </si>
  <si>
    <t>Tier 1 - 2011 Adjustment</t>
  </si>
  <si>
    <t>DR-3</t>
  </si>
  <si>
    <t>peaksaverPLUS</t>
  </si>
  <si>
    <t>peaksaverPLUS (IHD)</t>
  </si>
  <si>
    <t>Non-LDC</t>
  </si>
  <si>
    <t>EB-2013-0143</t>
  </si>
  <si>
    <t>EB-2015-0004</t>
  </si>
  <si>
    <t>2016 COS/IRM Application</t>
  </si>
  <si>
    <t>EB-2019-0261</t>
  </si>
  <si>
    <t>Row C and D</t>
  </si>
  <si>
    <t>Row H</t>
  </si>
  <si>
    <t>Correct one year</t>
  </si>
  <si>
    <t>To balance to IESO report</t>
  </si>
  <si>
    <t>Correct Initiative and Program name so that consistent through years, for example HVCA to always be HVAC Incentives. Bolded changed items and added comment.</t>
  </si>
  <si>
    <t>EB-2014-0085</t>
  </si>
  <si>
    <t>2014-2016</t>
  </si>
  <si>
    <t>2021-2025  CIR</t>
  </si>
  <si>
    <t>This information is provided in UPDATED Exhibit 4-5-2: LRAM Variance Account</t>
  </si>
  <si>
    <t>EB-2011-0054, Page 13</t>
  </si>
  <si>
    <t>For This LRAMVA Workform Only</t>
  </si>
  <si>
    <t>L13, L15, L14</t>
  </si>
  <si>
    <t xml:space="preserve">Added header that amount request relates to this Workform only.  Filled in "Original Amount" requested and "Amount for Final Disposition" for this workform only.  </t>
  </si>
  <si>
    <t>Easier to follow changes for this workbook only.  Note: no revision for the claim in this workform.</t>
  </si>
</sst>
</file>

<file path=xl/styles.xml><?xml version="1.0" encoding="utf-8"?>
<styleSheet xmlns="http://schemas.openxmlformats.org/spreadsheetml/2006/main" xmlns:mc="http://schemas.openxmlformats.org/markup-compatibility/2006" xmlns:x14ac="http://schemas.microsoft.com/office/spreadsheetml/2009/9/ac" mc:Ignorable="x14ac">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s>
  <fonts count="246">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s>
  <fills count="94">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30">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137" xfId="0" applyNumberFormat="1" applyFont="1" applyFill="1" applyBorder="1" applyAlignment="1" applyProtection="1">
      <alignment horizontal="center"/>
    </xf>
    <xf numFmtId="284" fontId="41" fillId="2" borderId="103" xfId="0" applyNumberFormat="1" applyFont="1" applyFill="1" applyBorder="1" applyAlignment="1" applyProtection="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3" xfId="70" applyFont="1" applyFill="1" applyBorder="1" applyAlignment="1">
      <alignment horizontal="left" vertical="center"/>
    </xf>
    <xf numFmtId="177"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1" fontId="241" fillId="2" borderId="0" xfId="5151" applyNumberFormat="1" applyFont="1" applyFill="1" applyBorder="1" applyAlignment="1">
      <alignment vertical="center"/>
    </xf>
    <xf numFmtId="171"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0" fontId="0" fillId="0" borderId="110" xfId="0" applyFont="1" applyFill="1" applyBorder="1" applyAlignment="1">
      <alignment vertical="top"/>
    </xf>
    <xf numFmtId="0" fontId="4" fillId="28" borderId="110" xfId="0" applyFont="1" applyFill="1" applyBorder="1" applyAlignment="1">
      <alignment vertical="top"/>
    </xf>
    <xf numFmtId="171" fontId="212" fillId="28" borderId="28" xfId="70" applyNumberFormat="1" applyFont="1" applyFill="1" applyBorder="1" applyAlignment="1">
      <alignment horizontal="right" vertical="center"/>
    </xf>
    <xf numFmtId="6" fontId="212" fillId="28" borderId="28" xfId="70" applyNumberFormat="1" applyFont="1" applyFill="1" applyBorder="1" applyAlignment="1">
      <alignment horizontal="right" vertical="center"/>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vertical="top" wrapText="1"/>
    </xf>
    <xf numFmtId="0" fontId="0" fillId="28" borderId="134" xfId="0" applyFill="1" applyBorder="1" applyAlignment="1">
      <alignment horizontal="left" vertical="top" wrapText="1"/>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18">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xdr:cNvGrpSpPr/>
      </xdr:nvGrpSpPr>
      <xdr:grpSpPr>
        <a:xfrm>
          <a:off x="5041" y="0"/>
          <a:ext cx="10960614" cy="2368082"/>
          <a:chOff x="10997237" y="5479676"/>
          <a:chExt cx="8857420" cy="20221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xdr:cNvGrpSpPr/>
      </xdr:nvGrpSpPr>
      <xdr:grpSpPr>
        <a:xfrm>
          <a:off x="297519" y="287432"/>
          <a:ext cx="15818782" cy="2289922"/>
          <a:chOff x="11012846"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23825" y="76200"/>
          <a:ext cx="19348186" cy="1971675"/>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xdr:cNvGrpSpPr/>
      </xdr:nvGrpSpPr>
      <xdr:grpSpPr>
        <a:xfrm>
          <a:off x="135155" y="47006"/>
          <a:ext cx="19804976" cy="2344551"/>
          <a:chOff x="11005139" y="5482585"/>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19050</xdr:rowOff>
        </xdr:from>
        <xdr:to>
          <xdr:col>2</xdr:col>
          <xdr:colOff>1381125</xdr:colOff>
          <xdr:row>54</xdr:row>
          <xdr:rowOff>161925</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19050</xdr:rowOff>
        </xdr:from>
        <xdr:to>
          <xdr:col>2</xdr:col>
          <xdr:colOff>1381125</xdr:colOff>
          <xdr:row>57</xdr:row>
          <xdr:rowOff>161925</xdr:rowOff>
        </xdr:to>
        <xdr:sp macro="" textlink="">
          <xdr:nvSpPr>
            <xdr:cNvPr id="3100" name="Check Box 28" hidden="1">
              <a:extLst>
                <a:ext uri="{63B3BB69-23CF-44E3-9099-C40C66FF867C}">
                  <a14:compatExt spid="_x0000_s3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19050</xdr:rowOff>
        </xdr:from>
        <xdr:to>
          <xdr:col>2</xdr:col>
          <xdr:colOff>1381125</xdr:colOff>
          <xdr:row>60</xdr:row>
          <xdr:rowOff>161925</xdr:rowOff>
        </xdr:to>
        <xdr:sp macro="" textlink="">
          <xdr:nvSpPr>
            <xdr:cNvPr id="3101" name="Check Box 29" hidden="1">
              <a:extLst>
                <a:ext uri="{63B3BB69-23CF-44E3-9099-C40C66FF867C}">
                  <a14:compatExt spid="_x0000_s3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19050</xdr:rowOff>
        </xdr:from>
        <xdr:to>
          <xdr:col>2</xdr:col>
          <xdr:colOff>1381125</xdr:colOff>
          <xdr:row>63</xdr:row>
          <xdr:rowOff>161925</xdr:rowOff>
        </xdr:to>
        <xdr:sp macro="" textlink="">
          <xdr:nvSpPr>
            <xdr:cNvPr id="3102" name="Check Box 30" hidden="1">
              <a:extLst>
                <a:ext uri="{63B3BB69-23CF-44E3-9099-C40C66FF867C}">
                  <a14:compatExt spid="_x0000_s3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19050</xdr:rowOff>
        </xdr:from>
        <xdr:to>
          <xdr:col>2</xdr:col>
          <xdr:colOff>1381125</xdr:colOff>
          <xdr:row>66</xdr:row>
          <xdr:rowOff>161925</xdr:rowOff>
        </xdr:to>
        <xdr:sp macro="" textlink="">
          <xdr:nvSpPr>
            <xdr:cNvPr id="3103" name="Check Box 31" hidden="1">
              <a:extLst>
                <a:ext uri="{63B3BB69-23CF-44E3-9099-C40C66FF867C}">
                  <a14:compatExt spid="_x0000_s3103"/>
                </a:ext>
              </a:extLst>
            </xdr:cNvPr>
            <xdr:cNvSpPr/>
          </xdr:nvSpPr>
          <xdr:spPr>
            <a:xfrm>
              <a:off x="0" y="0"/>
              <a:ext cx="0" cy="0"/>
            </a:xfrm>
            <a:prstGeom prst="rect">
              <a:avLst/>
            </a:prstGeom>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171450</xdr:rowOff>
        </xdr:to>
        <xdr:sp macro="" textlink="">
          <xdr:nvSpPr>
            <xdr:cNvPr id="3104" name="Check Box 32" hidden="1">
              <a:extLst>
                <a:ext uri="{63B3BB69-23CF-44E3-9099-C40C66FF867C}">
                  <a14:compatExt spid="_x0000_s3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171450</xdr:rowOff>
        </xdr:to>
        <xdr:sp macro="" textlink="">
          <xdr:nvSpPr>
            <xdr:cNvPr id="3105" name="Check Box 33" hidden="1">
              <a:extLst>
                <a:ext uri="{63B3BB69-23CF-44E3-9099-C40C66FF867C}">
                  <a14:compatExt spid="_x0000_s3105"/>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5914914" cy="2190750"/>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2950" y="0"/>
          <a:ext cx="19444467" cy="2177142"/>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97174</xdr:colOff>
      <xdr:row>0</xdr:row>
      <xdr:rowOff>69272</xdr:rowOff>
    </xdr:from>
    <xdr:to>
      <xdr:col>15</xdr:col>
      <xdr:colOff>912092</xdr:colOff>
      <xdr:row>1</xdr:row>
      <xdr:rowOff>143355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7174" y="69272"/>
          <a:ext cx="18254327" cy="1892492"/>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xdr:cNvGrpSpPr/>
      </xdr:nvGrpSpPr>
      <xdr:grpSpPr>
        <a:xfrm>
          <a:off x="482817" y="281441"/>
          <a:ext cx="15377754" cy="1568717"/>
          <a:chOff x="11207347" y="5630816"/>
          <a:chExt cx="8999966" cy="1385141"/>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13175" y="216648"/>
          <a:ext cx="19141011" cy="2248020"/>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311728" y="134471"/>
          <a:ext cx="18345727" cy="2098123"/>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19462750" cy="1989667"/>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xdr:cNvGrpSpPr/>
      </xdr:nvGrpSpPr>
      <xdr:grpSpPr>
        <a:xfrm>
          <a:off x="95250" y="152400"/>
          <a:ext cx="28522083" cy="1885950"/>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app01/sites/FIN/REG/AnnualUpdates/2019/Rate%20Application/E9%20Def%20Var%20Acc/Working%20Folders/Working%20Folders/Generic_LRAMVA_Work_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 val="DropDown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LRAMVA Checklist Schematic"/>
      <sheetName val="DropDownList"/>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7">
          <cell r="D27" t="str">
            <v>Direct Install Lighting</v>
          </cell>
        </row>
      </sheetData>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zoomScale="80" zoomScaleNormal="80" workbookViewId="0">
      <selection activeCell="H5" sqref="H5"/>
    </sheetView>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759" t="s">
        <v>174</v>
      </c>
      <c r="C3" s="759"/>
    </row>
    <row r="4" spans="1:3" ht="11.25" customHeight="1"/>
    <row r="5" spans="1:3" s="30" customFormat="1" ht="25.5" customHeight="1">
      <c r="B5" s="60" t="s">
        <v>420</v>
      </c>
      <c r="C5" s="60" t="s">
        <v>173</v>
      </c>
    </row>
    <row r="6" spans="1:3" s="175" customFormat="1" ht="48" customHeight="1">
      <c r="A6" s="240"/>
      <c r="B6" s="616" t="s">
        <v>170</v>
      </c>
      <c r="C6" s="669" t="s">
        <v>606</v>
      </c>
    </row>
    <row r="7" spans="1:3" s="175" customFormat="1" ht="21" customHeight="1">
      <c r="A7" s="240"/>
      <c r="B7" s="610" t="s">
        <v>552</v>
      </c>
      <c r="C7" s="670" t="s">
        <v>619</v>
      </c>
    </row>
    <row r="8" spans="1:3" s="175" customFormat="1" ht="32.25" customHeight="1">
      <c r="B8" s="610" t="s">
        <v>367</v>
      </c>
      <c r="C8" s="671" t="s">
        <v>607</v>
      </c>
    </row>
    <row r="9" spans="1:3" s="175" customFormat="1" ht="27.75" customHeight="1">
      <c r="B9" s="610" t="s">
        <v>169</v>
      </c>
      <c r="C9" s="671" t="s">
        <v>608</v>
      </c>
    </row>
    <row r="10" spans="1:3" s="175" customFormat="1" ht="33" customHeight="1">
      <c r="B10" s="610" t="s">
        <v>604</v>
      </c>
      <c r="C10" s="670" t="s">
        <v>612</v>
      </c>
    </row>
    <row r="11" spans="1:3" s="175" customFormat="1" ht="26.25" customHeight="1">
      <c r="B11" s="625" t="s">
        <v>368</v>
      </c>
      <c r="C11" s="673" t="s">
        <v>609</v>
      </c>
    </row>
    <row r="12" spans="1:3" s="175" customFormat="1" ht="39.75" customHeight="1">
      <c r="B12" s="610" t="s">
        <v>369</v>
      </c>
      <c r="C12" s="671" t="s">
        <v>610</v>
      </c>
    </row>
    <row r="13" spans="1:3" s="175" customFormat="1" ht="18" customHeight="1">
      <c r="B13" s="610" t="s">
        <v>370</v>
      </c>
      <c r="C13" s="671" t="s">
        <v>611</v>
      </c>
    </row>
    <row r="14" spans="1:3" s="175" customFormat="1" ht="13.5" customHeight="1">
      <c r="B14" s="610"/>
      <c r="C14" s="672"/>
    </row>
    <row r="15" spans="1:3" s="175" customFormat="1" ht="18" customHeight="1">
      <c r="B15" s="610" t="s">
        <v>675</v>
      </c>
      <c r="C15" s="670" t="s">
        <v>673</v>
      </c>
    </row>
    <row r="16" spans="1:3" s="175" customFormat="1" ht="8.25" customHeight="1">
      <c r="B16" s="610"/>
      <c r="C16" s="672"/>
    </row>
    <row r="17" spans="2:3" s="175" customFormat="1" ht="33" customHeight="1">
      <c r="B17" s="674" t="s">
        <v>605</v>
      </c>
      <c r="C17" s="675" t="s">
        <v>674</v>
      </c>
    </row>
    <row r="18" spans="2:3" s="103" customFormat="1" ht="15.75">
      <c r="B18" s="175"/>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U59"/>
  <sheetViews>
    <sheetView zoomScale="80" zoomScaleNormal="80" workbookViewId="0">
      <pane ySplit="16" topLeftCell="A47" activePane="bottomLeft" state="frozen"/>
      <selection pane="bottomLeft" activeCell="R19" sqref="R19"/>
    </sheetView>
  </sheetViews>
  <sheetFormatPr defaultColWidth="9.140625" defaultRowHeight="15"/>
  <cols>
    <col min="1" max="1" width="9.140625" style="12"/>
    <col min="2" max="2" width="36.85546875" style="702" customWidth="1"/>
    <col min="3" max="3" width="9.140625" style="10"/>
    <col min="4" max="16384" width="9.140625" style="12"/>
  </cols>
  <sheetData>
    <row r="16" spans="2:21" ht="26.25" customHeight="1">
      <c r="B16" s="703" t="s">
        <v>561</v>
      </c>
      <c r="C16" s="763" t="s">
        <v>505</v>
      </c>
      <c r="D16" s="764"/>
      <c r="E16" s="764"/>
      <c r="F16" s="764"/>
      <c r="G16" s="764"/>
      <c r="H16" s="764"/>
      <c r="I16" s="764"/>
      <c r="J16" s="764"/>
      <c r="K16" s="764"/>
      <c r="L16" s="764"/>
      <c r="M16" s="764"/>
      <c r="N16" s="764"/>
      <c r="O16" s="764"/>
      <c r="P16" s="764"/>
      <c r="Q16" s="764"/>
      <c r="R16" s="764"/>
      <c r="S16" s="764"/>
      <c r="T16" s="764"/>
      <c r="U16" s="764"/>
    </row>
    <row r="17" spans="2:21" ht="55.5" customHeight="1">
      <c r="B17" s="704" t="s">
        <v>642</v>
      </c>
      <c r="C17" s="765" t="s">
        <v>727</v>
      </c>
      <c r="D17" s="765"/>
      <c r="E17" s="765"/>
      <c r="F17" s="765"/>
      <c r="G17" s="765"/>
      <c r="H17" s="765"/>
      <c r="I17" s="765"/>
      <c r="J17" s="765"/>
      <c r="K17" s="765"/>
      <c r="L17" s="765"/>
      <c r="M17" s="765"/>
      <c r="N17" s="765"/>
      <c r="O17" s="765"/>
      <c r="P17" s="765"/>
      <c r="Q17" s="765"/>
      <c r="R17" s="765"/>
      <c r="S17" s="765"/>
      <c r="T17" s="765"/>
      <c r="U17" s="766"/>
    </row>
    <row r="18" spans="2:21" ht="15.75">
      <c r="B18" s="705"/>
      <c r="C18" s="706"/>
      <c r="D18" s="707"/>
      <c r="E18" s="707"/>
      <c r="F18" s="707"/>
      <c r="G18" s="707"/>
      <c r="H18" s="707"/>
      <c r="I18" s="707"/>
      <c r="J18" s="707"/>
      <c r="K18" s="707"/>
      <c r="L18" s="707"/>
      <c r="M18" s="707"/>
      <c r="N18" s="707"/>
      <c r="O18" s="707"/>
      <c r="P18" s="707"/>
      <c r="Q18" s="707"/>
      <c r="R18" s="707"/>
      <c r="S18" s="707"/>
      <c r="T18" s="707"/>
      <c r="U18" s="708"/>
    </row>
    <row r="19" spans="2:21" ht="15.75">
      <c r="B19" s="705"/>
      <c r="C19" s="706" t="s">
        <v>646</v>
      </c>
      <c r="D19" s="707"/>
      <c r="E19" s="707"/>
      <c r="F19" s="707"/>
      <c r="G19" s="707"/>
      <c r="H19" s="707"/>
      <c r="I19" s="707"/>
      <c r="J19" s="707"/>
      <c r="K19" s="707"/>
      <c r="L19" s="707"/>
      <c r="M19" s="707"/>
      <c r="N19" s="707"/>
      <c r="O19" s="707"/>
      <c r="P19" s="707"/>
      <c r="Q19" s="707"/>
      <c r="R19" s="707"/>
      <c r="S19" s="707"/>
      <c r="T19" s="707"/>
      <c r="U19" s="708"/>
    </row>
    <row r="20" spans="2:21" ht="15.75">
      <c r="B20" s="705"/>
      <c r="C20" s="706"/>
      <c r="D20" s="707"/>
      <c r="E20" s="707"/>
      <c r="F20" s="707"/>
      <c r="G20" s="707"/>
      <c r="H20" s="707"/>
      <c r="I20" s="707"/>
      <c r="J20" s="707"/>
      <c r="K20" s="707"/>
      <c r="L20" s="707"/>
      <c r="M20" s="707"/>
      <c r="N20" s="707"/>
      <c r="O20" s="707"/>
      <c r="P20" s="707"/>
      <c r="Q20" s="707"/>
      <c r="R20" s="707"/>
      <c r="S20" s="707"/>
      <c r="T20" s="707"/>
      <c r="U20" s="708"/>
    </row>
    <row r="21" spans="2:21" ht="15.75">
      <c r="B21" s="705"/>
      <c r="C21" s="706" t="s">
        <v>643</v>
      </c>
      <c r="D21" s="707"/>
      <c r="E21" s="707"/>
      <c r="F21" s="707"/>
      <c r="G21" s="707"/>
      <c r="H21" s="707"/>
      <c r="I21" s="707"/>
      <c r="J21" s="707"/>
      <c r="K21" s="707"/>
      <c r="L21" s="707"/>
      <c r="M21" s="707"/>
      <c r="N21" s="707"/>
      <c r="O21" s="707"/>
      <c r="P21" s="707"/>
      <c r="Q21" s="707"/>
      <c r="R21" s="707"/>
      <c r="S21" s="707"/>
      <c r="T21" s="707"/>
      <c r="U21" s="708"/>
    </row>
    <row r="22" spans="2:21" ht="15.75">
      <c r="B22" s="705"/>
      <c r="C22" s="706"/>
      <c r="D22" s="707"/>
      <c r="E22" s="707"/>
      <c r="F22" s="707"/>
      <c r="G22" s="707"/>
      <c r="H22" s="707"/>
      <c r="I22" s="707"/>
      <c r="J22" s="707"/>
      <c r="K22" s="707"/>
      <c r="L22" s="707"/>
      <c r="M22" s="707"/>
      <c r="N22" s="707"/>
      <c r="O22" s="707"/>
      <c r="P22" s="707"/>
      <c r="Q22" s="707"/>
      <c r="R22" s="707"/>
      <c r="S22" s="707"/>
      <c r="T22" s="707"/>
      <c r="U22" s="708"/>
    </row>
    <row r="23" spans="2:21" ht="30" customHeight="1">
      <c r="B23" s="705"/>
      <c r="C23" s="762" t="s">
        <v>644</v>
      </c>
      <c r="D23" s="762"/>
      <c r="E23" s="762"/>
      <c r="F23" s="762"/>
      <c r="G23" s="762"/>
      <c r="H23" s="762"/>
      <c r="I23" s="762"/>
      <c r="J23" s="762"/>
      <c r="K23" s="762"/>
      <c r="L23" s="762"/>
      <c r="M23" s="762"/>
      <c r="N23" s="762"/>
      <c r="O23" s="762"/>
      <c r="P23" s="762"/>
      <c r="Q23" s="762"/>
      <c r="R23" s="762"/>
      <c r="S23" s="762"/>
      <c r="T23" s="707"/>
      <c r="U23" s="708"/>
    </row>
    <row r="24" spans="2:21" ht="15.75">
      <c r="B24" s="705"/>
      <c r="C24" s="706"/>
      <c r="D24" s="707"/>
      <c r="E24" s="707"/>
      <c r="F24" s="707"/>
      <c r="G24" s="707"/>
      <c r="H24" s="707"/>
      <c r="I24" s="707"/>
      <c r="J24" s="707"/>
      <c r="K24" s="707"/>
      <c r="L24" s="707"/>
      <c r="M24" s="707"/>
      <c r="N24" s="707"/>
      <c r="O24" s="707"/>
      <c r="P24" s="707"/>
      <c r="Q24" s="707"/>
      <c r="R24" s="707"/>
      <c r="S24" s="707"/>
      <c r="T24" s="707"/>
      <c r="U24" s="708"/>
    </row>
    <row r="25" spans="2:21" ht="15.75">
      <c r="B25" s="705"/>
      <c r="C25" s="706" t="s">
        <v>647</v>
      </c>
      <c r="D25" s="707"/>
      <c r="E25" s="707"/>
      <c r="F25" s="707"/>
      <c r="G25" s="707"/>
      <c r="H25" s="707"/>
      <c r="I25" s="707"/>
      <c r="J25" s="707"/>
      <c r="K25" s="707"/>
      <c r="L25" s="707"/>
      <c r="M25" s="707"/>
      <c r="N25" s="707"/>
      <c r="O25" s="707"/>
      <c r="P25" s="707"/>
      <c r="Q25" s="707"/>
      <c r="R25" s="707"/>
      <c r="S25" s="707"/>
      <c r="T25" s="707"/>
      <c r="U25" s="708"/>
    </row>
    <row r="26" spans="2:21" ht="15.75">
      <c r="B26" s="705"/>
      <c r="C26" s="706"/>
      <c r="D26" s="707"/>
      <c r="E26" s="707"/>
      <c r="F26" s="707"/>
      <c r="G26" s="707"/>
      <c r="H26" s="707"/>
      <c r="I26" s="707"/>
      <c r="J26" s="707"/>
      <c r="K26" s="707"/>
      <c r="L26" s="707"/>
      <c r="M26" s="707"/>
      <c r="N26" s="707"/>
      <c r="O26" s="707"/>
      <c r="P26" s="707"/>
      <c r="Q26" s="707"/>
      <c r="R26" s="707"/>
      <c r="S26" s="707"/>
      <c r="T26" s="707"/>
      <c r="U26" s="708"/>
    </row>
    <row r="27" spans="2:21" ht="31.5" customHeight="1">
      <c r="B27" s="705"/>
      <c r="C27" s="762" t="s">
        <v>645</v>
      </c>
      <c r="D27" s="762"/>
      <c r="E27" s="762"/>
      <c r="F27" s="762"/>
      <c r="G27" s="762"/>
      <c r="H27" s="762"/>
      <c r="I27" s="762"/>
      <c r="J27" s="762"/>
      <c r="K27" s="762"/>
      <c r="L27" s="762"/>
      <c r="M27" s="762"/>
      <c r="N27" s="762"/>
      <c r="O27" s="762"/>
      <c r="P27" s="762"/>
      <c r="Q27" s="762"/>
      <c r="R27" s="762"/>
      <c r="S27" s="762"/>
      <c r="T27" s="762"/>
      <c r="U27" s="767"/>
    </row>
    <row r="28" spans="2:21" ht="15.75">
      <c r="B28" s="705"/>
      <c r="C28" s="706"/>
      <c r="D28" s="707"/>
      <c r="E28" s="707"/>
      <c r="F28" s="707"/>
      <c r="G28" s="707"/>
      <c r="H28" s="707"/>
      <c r="I28" s="707"/>
      <c r="J28" s="707"/>
      <c r="K28" s="707"/>
      <c r="L28" s="707"/>
      <c r="M28" s="707"/>
      <c r="N28" s="707"/>
      <c r="O28" s="707"/>
      <c r="P28" s="707"/>
      <c r="Q28" s="707"/>
      <c r="R28" s="707"/>
      <c r="S28" s="707"/>
      <c r="T28" s="707"/>
      <c r="U28" s="708"/>
    </row>
    <row r="29" spans="2:21" ht="31.5" customHeight="1">
      <c r="B29" s="705"/>
      <c r="C29" s="762" t="s">
        <v>648</v>
      </c>
      <c r="D29" s="762"/>
      <c r="E29" s="762"/>
      <c r="F29" s="762"/>
      <c r="G29" s="762"/>
      <c r="H29" s="762"/>
      <c r="I29" s="762"/>
      <c r="J29" s="762"/>
      <c r="K29" s="762"/>
      <c r="L29" s="762"/>
      <c r="M29" s="762"/>
      <c r="N29" s="762"/>
      <c r="O29" s="762"/>
      <c r="P29" s="762"/>
      <c r="Q29" s="762"/>
      <c r="R29" s="762"/>
      <c r="S29" s="762"/>
      <c r="T29" s="762"/>
      <c r="U29" s="767"/>
    </row>
    <row r="30" spans="2:21" ht="15.75">
      <c r="B30" s="705"/>
      <c r="C30" s="706"/>
      <c r="D30" s="707"/>
      <c r="E30" s="707"/>
      <c r="F30" s="707"/>
      <c r="G30" s="707"/>
      <c r="H30" s="707"/>
      <c r="I30" s="707"/>
      <c r="J30" s="707"/>
      <c r="K30" s="707"/>
      <c r="L30" s="707"/>
      <c r="M30" s="707"/>
      <c r="N30" s="707"/>
      <c r="O30" s="707"/>
      <c r="P30" s="707"/>
      <c r="Q30" s="707"/>
      <c r="R30" s="707"/>
      <c r="S30" s="707"/>
      <c r="T30" s="707"/>
      <c r="U30" s="708"/>
    </row>
    <row r="31" spans="2:21" ht="15.75">
      <c r="B31" s="705"/>
      <c r="C31" s="706" t="s">
        <v>649</v>
      </c>
      <c r="D31" s="707"/>
      <c r="E31" s="707"/>
      <c r="F31" s="707"/>
      <c r="G31" s="707"/>
      <c r="H31" s="707"/>
      <c r="I31" s="707"/>
      <c r="J31" s="707"/>
      <c r="K31" s="707"/>
      <c r="L31" s="707"/>
      <c r="M31" s="707"/>
      <c r="N31" s="707"/>
      <c r="O31" s="707"/>
      <c r="P31" s="707"/>
      <c r="Q31" s="707"/>
      <c r="R31" s="707"/>
      <c r="S31" s="707"/>
      <c r="T31" s="707"/>
      <c r="U31" s="708"/>
    </row>
    <row r="32" spans="2:21" ht="15.75">
      <c r="B32" s="709"/>
      <c r="C32" s="710"/>
      <c r="D32" s="711"/>
      <c r="E32" s="711"/>
      <c r="F32" s="711"/>
      <c r="G32" s="711"/>
      <c r="H32" s="711"/>
      <c r="I32" s="711"/>
      <c r="J32" s="711"/>
      <c r="K32" s="711"/>
      <c r="L32" s="711"/>
      <c r="M32" s="711"/>
      <c r="N32" s="711"/>
      <c r="O32" s="711"/>
      <c r="P32" s="711"/>
      <c r="Q32" s="711"/>
      <c r="R32" s="711"/>
      <c r="S32" s="711"/>
      <c r="T32" s="711"/>
      <c r="U32" s="712"/>
    </row>
    <row r="33" spans="2:21" ht="39" customHeight="1">
      <c r="B33" s="713" t="s">
        <v>650</v>
      </c>
      <c r="C33" s="768" t="s">
        <v>651</v>
      </c>
      <c r="D33" s="768"/>
      <c r="E33" s="768"/>
      <c r="F33" s="768"/>
      <c r="G33" s="768"/>
      <c r="H33" s="768"/>
      <c r="I33" s="768"/>
      <c r="J33" s="768"/>
      <c r="K33" s="768"/>
      <c r="L33" s="768"/>
      <c r="M33" s="768"/>
      <c r="N33" s="768"/>
      <c r="O33" s="768"/>
      <c r="P33" s="768"/>
      <c r="Q33" s="768"/>
      <c r="R33" s="768"/>
      <c r="S33" s="768"/>
      <c r="T33" s="768"/>
      <c r="U33" s="769"/>
    </row>
    <row r="34" spans="2:21">
      <c r="B34" s="714"/>
      <c r="C34" s="715"/>
      <c r="D34" s="715"/>
      <c r="E34" s="715"/>
      <c r="F34" s="715"/>
      <c r="G34" s="715"/>
      <c r="H34" s="715"/>
      <c r="I34" s="715"/>
      <c r="J34" s="715"/>
      <c r="K34" s="715"/>
      <c r="L34" s="715"/>
      <c r="M34" s="715"/>
      <c r="N34" s="715"/>
      <c r="O34" s="715"/>
      <c r="P34" s="715"/>
      <c r="Q34" s="715"/>
      <c r="R34" s="715"/>
      <c r="S34" s="715"/>
      <c r="T34" s="715"/>
      <c r="U34" s="716"/>
    </row>
    <row r="35" spans="2:21" ht="15.75">
      <c r="B35" s="717" t="s">
        <v>652</v>
      </c>
      <c r="C35" s="718" t="s">
        <v>653</v>
      </c>
      <c r="D35" s="707"/>
      <c r="E35" s="707"/>
      <c r="F35" s="707"/>
      <c r="G35" s="707"/>
      <c r="H35" s="707"/>
      <c r="I35" s="707"/>
      <c r="J35" s="707"/>
      <c r="K35" s="707"/>
      <c r="L35" s="707"/>
      <c r="M35" s="707"/>
      <c r="N35" s="707"/>
      <c r="O35" s="707"/>
      <c r="P35" s="707"/>
      <c r="Q35" s="707"/>
      <c r="R35" s="707"/>
      <c r="S35" s="707"/>
      <c r="T35" s="707"/>
      <c r="U35" s="708"/>
    </row>
    <row r="36" spans="2:21">
      <c r="B36" s="719"/>
      <c r="C36" s="711"/>
      <c r="D36" s="711"/>
      <c r="E36" s="711"/>
      <c r="F36" s="711"/>
      <c r="G36" s="711"/>
      <c r="H36" s="711"/>
      <c r="I36" s="711"/>
      <c r="J36" s="711"/>
      <c r="K36" s="711"/>
      <c r="L36" s="711"/>
      <c r="M36" s="711"/>
      <c r="N36" s="711"/>
      <c r="O36" s="711"/>
      <c r="P36" s="711"/>
      <c r="Q36" s="711"/>
      <c r="R36" s="711"/>
      <c r="S36" s="711"/>
      <c r="T36" s="711"/>
      <c r="U36" s="712"/>
    </row>
    <row r="37" spans="2:21" ht="34.5" customHeight="1">
      <c r="B37" s="704" t="s">
        <v>654</v>
      </c>
      <c r="C37" s="770" t="s">
        <v>655</v>
      </c>
      <c r="D37" s="770"/>
      <c r="E37" s="770"/>
      <c r="F37" s="770"/>
      <c r="G37" s="770"/>
      <c r="H37" s="770"/>
      <c r="I37" s="770"/>
      <c r="J37" s="770"/>
      <c r="K37" s="770"/>
      <c r="L37" s="770"/>
      <c r="M37" s="770"/>
      <c r="N37" s="770"/>
      <c r="O37" s="770"/>
      <c r="P37" s="770"/>
      <c r="Q37" s="770"/>
      <c r="R37" s="770"/>
      <c r="S37" s="770"/>
      <c r="T37" s="770"/>
      <c r="U37" s="771"/>
    </row>
    <row r="38" spans="2:21">
      <c r="B38" s="719"/>
      <c r="C38" s="711"/>
      <c r="D38" s="711"/>
      <c r="E38" s="711"/>
      <c r="F38" s="711"/>
      <c r="G38" s="711"/>
      <c r="H38" s="711"/>
      <c r="I38" s="711"/>
      <c r="J38" s="711"/>
      <c r="K38" s="711"/>
      <c r="L38" s="711"/>
      <c r="M38" s="711"/>
      <c r="N38" s="711"/>
      <c r="O38" s="711"/>
      <c r="P38" s="711"/>
      <c r="Q38" s="711"/>
      <c r="R38" s="711"/>
      <c r="S38" s="711"/>
      <c r="T38" s="711"/>
      <c r="U38" s="712"/>
    </row>
    <row r="39" spans="2:21" ht="15.75">
      <c r="B39" s="704" t="s">
        <v>656</v>
      </c>
      <c r="C39" s="720" t="s">
        <v>657</v>
      </c>
      <c r="D39" s="715"/>
      <c r="E39" s="715"/>
      <c r="F39" s="715"/>
      <c r="G39" s="715"/>
      <c r="H39" s="715"/>
      <c r="I39" s="715"/>
      <c r="J39" s="715"/>
      <c r="K39" s="715"/>
      <c r="L39" s="715"/>
      <c r="M39" s="715"/>
      <c r="N39" s="715"/>
      <c r="O39" s="715"/>
      <c r="P39" s="715"/>
      <c r="Q39" s="715"/>
      <c r="R39" s="715"/>
      <c r="S39" s="715"/>
      <c r="T39" s="715"/>
      <c r="U39" s="716"/>
    </row>
    <row r="40" spans="2:21">
      <c r="B40" s="719"/>
      <c r="C40" s="711"/>
      <c r="D40" s="711"/>
      <c r="E40" s="711"/>
      <c r="F40" s="711"/>
      <c r="G40" s="711"/>
      <c r="H40" s="711"/>
      <c r="I40" s="711"/>
      <c r="J40" s="711"/>
      <c r="K40" s="711"/>
      <c r="L40" s="711"/>
      <c r="M40" s="711"/>
      <c r="N40" s="711"/>
      <c r="O40" s="711"/>
      <c r="P40" s="711"/>
      <c r="Q40" s="711"/>
      <c r="R40" s="711"/>
      <c r="S40" s="711"/>
      <c r="T40" s="711"/>
      <c r="U40" s="712"/>
    </row>
    <row r="41" spans="2:21" ht="38.25" customHeight="1">
      <c r="B41" s="713" t="s">
        <v>658</v>
      </c>
      <c r="C41" s="772" t="s">
        <v>659</v>
      </c>
      <c r="D41" s="772"/>
      <c r="E41" s="772"/>
      <c r="F41" s="772"/>
      <c r="G41" s="772"/>
      <c r="H41" s="772"/>
      <c r="I41" s="772"/>
      <c r="J41" s="772"/>
      <c r="K41" s="772"/>
      <c r="L41" s="772"/>
      <c r="M41" s="772"/>
      <c r="N41" s="772"/>
      <c r="O41" s="772"/>
      <c r="P41" s="772"/>
      <c r="Q41" s="772"/>
      <c r="R41" s="772"/>
      <c r="S41" s="772"/>
      <c r="T41" s="772"/>
      <c r="U41" s="773"/>
    </row>
    <row r="42" spans="2:21">
      <c r="B42" s="721"/>
      <c r="C42" s="715"/>
      <c r="D42" s="715"/>
      <c r="E42" s="715"/>
      <c r="F42" s="715"/>
      <c r="G42" s="715"/>
      <c r="H42" s="715"/>
      <c r="I42" s="715"/>
      <c r="J42" s="715"/>
      <c r="K42" s="715"/>
      <c r="L42" s="715"/>
      <c r="M42" s="715"/>
      <c r="N42" s="715"/>
      <c r="O42" s="715"/>
      <c r="P42" s="715"/>
      <c r="Q42" s="715"/>
      <c r="R42" s="715"/>
      <c r="S42" s="715"/>
      <c r="T42" s="715"/>
      <c r="U42" s="716"/>
    </row>
    <row r="43" spans="2:21" ht="15.75">
      <c r="B43" s="717" t="s">
        <v>660</v>
      </c>
      <c r="C43" s="718" t="s">
        <v>661</v>
      </c>
      <c r="D43" s="707"/>
      <c r="E43" s="707"/>
      <c r="F43" s="707"/>
      <c r="G43" s="707"/>
      <c r="H43" s="707"/>
      <c r="I43" s="707"/>
      <c r="J43" s="707"/>
      <c r="K43" s="707"/>
      <c r="L43" s="707"/>
      <c r="M43" s="707"/>
      <c r="N43" s="707"/>
      <c r="O43" s="707"/>
      <c r="P43" s="707"/>
      <c r="Q43" s="707"/>
      <c r="R43" s="707"/>
      <c r="S43" s="707"/>
      <c r="T43" s="707"/>
      <c r="U43" s="708"/>
    </row>
    <row r="44" spans="2:21">
      <c r="B44" s="722"/>
      <c r="C44" s="707"/>
      <c r="D44" s="707"/>
      <c r="E44" s="707"/>
      <c r="F44" s="707"/>
      <c r="G44" s="707"/>
      <c r="H44" s="707"/>
      <c r="I44" s="707"/>
      <c r="J44" s="707"/>
      <c r="K44" s="707"/>
      <c r="L44" s="707"/>
      <c r="M44" s="707"/>
      <c r="N44" s="707"/>
      <c r="O44" s="707"/>
      <c r="P44" s="707"/>
      <c r="Q44" s="707"/>
      <c r="R44" s="707"/>
      <c r="S44" s="707"/>
      <c r="T44" s="707"/>
      <c r="U44" s="708"/>
    </row>
    <row r="45" spans="2:21" ht="36" customHeight="1">
      <c r="B45" s="722"/>
      <c r="C45" s="760" t="s">
        <v>677</v>
      </c>
      <c r="D45" s="760"/>
      <c r="E45" s="760"/>
      <c r="F45" s="760"/>
      <c r="G45" s="760"/>
      <c r="H45" s="760"/>
      <c r="I45" s="760"/>
      <c r="J45" s="760"/>
      <c r="K45" s="760"/>
      <c r="L45" s="760"/>
      <c r="M45" s="760"/>
      <c r="N45" s="760"/>
      <c r="O45" s="760"/>
      <c r="P45" s="760"/>
      <c r="Q45" s="760"/>
      <c r="R45" s="760"/>
      <c r="S45" s="760"/>
      <c r="T45" s="760"/>
      <c r="U45" s="761"/>
    </row>
    <row r="46" spans="2:21">
      <c r="B46" s="722"/>
      <c r="C46" s="723"/>
      <c r="D46" s="707"/>
      <c r="E46" s="707"/>
      <c r="F46" s="707"/>
      <c r="G46" s="707"/>
      <c r="H46" s="707"/>
      <c r="I46" s="707"/>
      <c r="J46" s="707"/>
      <c r="K46" s="707"/>
      <c r="L46" s="707"/>
      <c r="M46" s="707"/>
      <c r="N46" s="707"/>
      <c r="O46" s="707"/>
      <c r="P46" s="707"/>
      <c r="Q46" s="707"/>
      <c r="R46" s="707"/>
      <c r="S46" s="707"/>
      <c r="T46" s="707"/>
      <c r="U46" s="708"/>
    </row>
    <row r="47" spans="2:21" ht="35.25" customHeight="1">
      <c r="B47" s="722"/>
      <c r="C47" s="760" t="s">
        <v>662</v>
      </c>
      <c r="D47" s="760"/>
      <c r="E47" s="760"/>
      <c r="F47" s="760"/>
      <c r="G47" s="760"/>
      <c r="H47" s="760"/>
      <c r="I47" s="760"/>
      <c r="J47" s="760"/>
      <c r="K47" s="760"/>
      <c r="L47" s="760"/>
      <c r="M47" s="760"/>
      <c r="N47" s="760"/>
      <c r="O47" s="760"/>
      <c r="P47" s="760"/>
      <c r="Q47" s="760"/>
      <c r="R47" s="760"/>
      <c r="S47" s="760"/>
      <c r="T47" s="760"/>
      <c r="U47" s="761"/>
    </row>
    <row r="48" spans="2:21">
      <c r="B48" s="722"/>
      <c r="C48" s="723"/>
      <c r="D48" s="707"/>
      <c r="E48" s="707"/>
      <c r="F48" s="707"/>
      <c r="G48" s="707"/>
      <c r="H48" s="707"/>
      <c r="I48" s="707"/>
      <c r="J48" s="707"/>
      <c r="K48" s="707"/>
      <c r="L48" s="707"/>
      <c r="M48" s="707"/>
      <c r="N48" s="707"/>
      <c r="O48" s="707"/>
      <c r="P48" s="707"/>
      <c r="Q48" s="707"/>
      <c r="R48" s="707"/>
      <c r="S48" s="707"/>
      <c r="T48" s="707"/>
      <c r="U48" s="708"/>
    </row>
    <row r="49" spans="2:21" ht="40.5" customHeight="1">
      <c r="B49" s="722"/>
      <c r="C49" s="760" t="s">
        <v>663</v>
      </c>
      <c r="D49" s="760"/>
      <c r="E49" s="760"/>
      <c r="F49" s="760"/>
      <c r="G49" s="760"/>
      <c r="H49" s="760"/>
      <c r="I49" s="760"/>
      <c r="J49" s="760"/>
      <c r="K49" s="760"/>
      <c r="L49" s="760"/>
      <c r="M49" s="760"/>
      <c r="N49" s="760"/>
      <c r="O49" s="760"/>
      <c r="P49" s="760"/>
      <c r="Q49" s="760"/>
      <c r="R49" s="760"/>
      <c r="S49" s="760"/>
      <c r="T49" s="760"/>
      <c r="U49" s="761"/>
    </row>
    <row r="50" spans="2:21">
      <c r="B50" s="722"/>
      <c r="C50" s="723"/>
      <c r="D50" s="707"/>
      <c r="E50" s="707"/>
      <c r="F50" s="707"/>
      <c r="G50" s="707"/>
      <c r="H50" s="707"/>
      <c r="I50" s="707"/>
      <c r="J50" s="707"/>
      <c r="K50" s="707"/>
      <c r="L50" s="707"/>
      <c r="M50" s="707"/>
      <c r="N50" s="707"/>
      <c r="O50" s="707"/>
      <c r="P50" s="707"/>
      <c r="Q50" s="707"/>
      <c r="R50" s="707"/>
      <c r="S50" s="707"/>
      <c r="T50" s="707"/>
      <c r="U50" s="708"/>
    </row>
    <row r="51" spans="2:21" ht="30" customHeight="1">
      <c r="B51" s="722"/>
      <c r="C51" s="760" t="s">
        <v>664</v>
      </c>
      <c r="D51" s="760"/>
      <c r="E51" s="760"/>
      <c r="F51" s="760"/>
      <c r="G51" s="760"/>
      <c r="H51" s="760"/>
      <c r="I51" s="760"/>
      <c r="J51" s="760"/>
      <c r="K51" s="760"/>
      <c r="L51" s="760"/>
      <c r="M51" s="760"/>
      <c r="N51" s="760"/>
      <c r="O51" s="760"/>
      <c r="P51" s="760"/>
      <c r="Q51" s="760"/>
      <c r="R51" s="760"/>
      <c r="S51" s="760"/>
      <c r="T51" s="760"/>
      <c r="U51" s="761"/>
    </row>
    <row r="52" spans="2:21" ht="15.75">
      <c r="B52" s="722"/>
      <c r="C52" s="706"/>
      <c r="D52" s="707"/>
      <c r="E52" s="707"/>
      <c r="F52" s="707"/>
      <c r="G52" s="707"/>
      <c r="H52" s="707"/>
      <c r="I52" s="707"/>
      <c r="J52" s="707"/>
      <c r="K52" s="707"/>
      <c r="L52" s="707"/>
      <c r="M52" s="707"/>
      <c r="N52" s="707"/>
      <c r="O52" s="707"/>
      <c r="P52" s="707"/>
      <c r="Q52" s="707"/>
      <c r="R52" s="707"/>
      <c r="S52" s="707"/>
      <c r="T52" s="707"/>
      <c r="U52" s="708"/>
    </row>
    <row r="53" spans="2:21" ht="31.5" customHeight="1">
      <c r="B53" s="722"/>
      <c r="C53" s="762" t="s">
        <v>676</v>
      </c>
      <c r="D53" s="762"/>
      <c r="E53" s="762"/>
      <c r="F53" s="762"/>
      <c r="G53" s="762"/>
      <c r="H53" s="762"/>
      <c r="I53" s="762"/>
      <c r="J53" s="762"/>
      <c r="K53" s="762"/>
      <c r="L53" s="762"/>
      <c r="M53" s="762"/>
      <c r="N53" s="762"/>
      <c r="O53" s="762"/>
      <c r="P53" s="762"/>
      <c r="Q53" s="762"/>
      <c r="R53" s="762"/>
      <c r="S53" s="762"/>
      <c r="T53" s="762"/>
      <c r="U53" s="767"/>
    </row>
    <row r="54" spans="2:21">
      <c r="B54" s="719"/>
      <c r="C54" s="711"/>
      <c r="D54" s="711"/>
      <c r="E54" s="711"/>
      <c r="F54" s="711"/>
      <c r="G54" s="711"/>
      <c r="H54" s="711"/>
      <c r="I54" s="711"/>
      <c r="J54" s="711"/>
      <c r="K54" s="711"/>
      <c r="L54" s="711"/>
      <c r="M54" s="711"/>
      <c r="N54" s="711"/>
      <c r="O54" s="711"/>
      <c r="P54" s="711"/>
      <c r="Q54" s="711"/>
      <c r="R54" s="711"/>
      <c r="S54" s="711"/>
      <c r="T54" s="711"/>
      <c r="U54" s="712"/>
    </row>
    <row r="55" spans="2:21" ht="48" customHeight="1">
      <c r="B55" s="704" t="s">
        <v>665</v>
      </c>
      <c r="C55" s="770" t="s">
        <v>666</v>
      </c>
      <c r="D55" s="770"/>
      <c r="E55" s="770"/>
      <c r="F55" s="770"/>
      <c r="G55" s="770"/>
      <c r="H55" s="770"/>
      <c r="I55" s="770"/>
      <c r="J55" s="770"/>
      <c r="K55" s="770"/>
      <c r="L55" s="770"/>
      <c r="M55" s="770"/>
      <c r="N55" s="770"/>
      <c r="O55" s="770"/>
      <c r="P55" s="770"/>
      <c r="Q55" s="770"/>
      <c r="R55" s="770"/>
      <c r="S55" s="770"/>
      <c r="T55" s="770"/>
      <c r="U55" s="771"/>
    </row>
    <row r="56" spans="2:21">
      <c r="B56" s="719"/>
      <c r="C56" s="711"/>
      <c r="D56" s="711"/>
      <c r="E56" s="711"/>
      <c r="F56" s="711"/>
      <c r="G56" s="711"/>
      <c r="H56" s="711"/>
      <c r="I56" s="711"/>
      <c r="J56" s="711"/>
      <c r="K56" s="711"/>
      <c r="L56" s="711"/>
      <c r="M56" s="711"/>
      <c r="N56" s="711"/>
      <c r="O56" s="711"/>
      <c r="P56" s="711"/>
      <c r="Q56" s="711"/>
      <c r="R56" s="711"/>
      <c r="S56" s="711"/>
      <c r="T56" s="711"/>
      <c r="U56" s="712"/>
    </row>
    <row r="57" spans="2:21" ht="34.5" customHeight="1">
      <c r="B57" s="704" t="s">
        <v>667</v>
      </c>
      <c r="C57" s="770" t="s">
        <v>668</v>
      </c>
      <c r="D57" s="770"/>
      <c r="E57" s="770"/>
      <c r="F57" s="770"/>
      <c r="G57" s="770"/>
      <c r="H57" s="770"/>
      <c r="I57" s="770"/>
      <c r="J57" s="770"/>
      <c r="K57" s="770"/>
      <c r="L57" s="770"/>
      <c r="M57" s="770"/>
      <c r="N57" s="770"/>
      <c r="O57" s="770"/>
      <c r="P57" s="770"/>
      <c r="Q57" s="770"/>
      <c r="R57" s="770"/>
      <c r="S57" s="770"/>
      <c r="T57" s="770"/>
      <c r="U57" s="771"/>
    </row>
    <row r="58" spans="2:21">
      <c r="B58" s="724"/>
      <c r="C58" s="711"/>
      <c r="D58" s="711"/>
      <c r="E58" s="711"/>
      <c r="F58" s="711"/>
      <c r="G58" s="711"/>
      <c r="H58" s="711"/>
      <c r="I58" s="711"/>
      <c r="J58" s="711"/>
      <c r="K58" s="711"/>
      <c r="L58" s="711"/>
      <c r="M58" s="711"/>
      <c r="N58" s="711"/>
      <c r="O58" s="711"/>
      <c r="P58" s="711"/>
      <c r="Q58" s="711"/>
      <c r="R58" s="711"/>
      <c r="S58" s="711"/>
      <c r="T58" s="711"/>
      <c r="U58" s="712"/>
    </row>
    <row r="59" spans="2:21" ht="30.75" customHeight="1">
      <c r="B59" s="713" t="s">
        <v>669</v>
      </c>
      <c r="C59" s="725" t="s">
        <v>670</v>
      </c>
      <c r="D59" s="726"/>
      <c r="E59" s="726"/>
      <c r="F59" s="726"/>
      <c r="G59" s="726"/>
      <c r="H59" s="726"/>
      <c r="I59" s="726"/>
      <c r="J59" s="726"/>
      <c r="K59" s="726"/>
      <c r="L59" s="726"/>
      <c r="M59" s="726"/>
      <c r="N59" s="726"/>
      <c r="O59" s="726"/>
      <c r="P59" s="726"/>
      <c r="Q59" s="726"/>
      <c r="R59" s="726"/>
      <c r="S59" s="726"/>
      <c r="T59" s="726"/>
      <c r="U59" s="727"/>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zoomScale="80" zoomScaleNormal="80" workbookViewId="0">
      <selection activeCell="B3" sqref="B3:F6"/>
    </sheetView>
  </sheetViews>
  <sheetFormatPr defaultColWidth="9.140625" defaultRowHeight="15.75"/>
  <cols>
    <col min="1" max="1" width="3.140625" style="12" customWidth="1"/>
    <col min="2" max="2" width="61.7109375" style="10" customWidth="1"/>
    <col min="3" max="3" width="58.7109375" style="12" customWidth="1"/>
    <col min="4" max="4" width="62.5703125" style="12" customWidth="1"/>
    <col min="5" max="5" width="53.5703125"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775" t="s">
        <v>699</v>
      </c>
      <c r="C3" s="776"/>
      <c r="D3" s="776"/>
      <c r="E3" s="776"/>
      <c r="F3" s="777"/>
      <c r="G3" s="122"/>
    </row>
    <row r="4" spans="2:20" ht="16.5" customHeight="1">
      <c r="B4" s="778"/>
      <c r="C4" s="779"/>
      <c r="D4" s="779"/>
      <c r="E4" s="779"/>
      <c r="F4" s="780"/>
      <c r="G4" s="122"/>
    </row>
    <row r="5" spans="2:20" ht="71.25" customHeight="1">
      <c r="B5" s="778"/>
      <c r="C5" s="779"/>
      <c r="D5" s="779"/>
      <c r="E5" s="779"/>
      <c r="F5" s="780"/>
      <c r="G5" s="122"/>
    </row>
    <row r="6" spans="2:20" ht="21.75" customHeight="1">
      <c r="B6" s="781"/>
      <c r="C6" s="782"/>
      <c r="D6" s="782"/>
      <c r="E6" s="782"/>
      <c r="F6" s="783"/>
      <c r="G6" s="122"/>
    </row>
    <row r="8" spans="2:20" ht="21">
      <c r="B8" s="774" t="s">
        <v>481</v>
      </c>
      <c r="C8" s="774"/>
      <c r="D8" s="774"/>
      <c r="E8" s="774"/>
      <c r="F8" s="774"/>
      <c r="G8" s="774"/>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596</v>
      </c>
      <c r="G12" s="28"/>
      <c r="L12" s="33"/>
      <c r="M12" s="33"/>
      <c r="N12" s="33"/>
      <c r="O12" s="33"/>
      <c r="P12" s="33"/>
      <c r="Q12" s="68"/>
      <c r="S12" s="8"/>
      <c r="T12" s="8"/>
    </row>
    <row r="13" spans="2:20" s="9" customFormat="1" ht="26.25" customHeight="1" thickBot="1">
      <c r="B13" s="102" t="s">
        <v>416</v>
      </c>
      <c r="C13" s="124" t="s">
        <v>635</v>
      </c>
      <c r="G13" s="109"/>
      <c r="L13" s="33"/>
      <c r="M13" s="33"/>
      <c r="N13" s="33"/>
      <c r="O13" s="33"/>
      <c r="P13" s="33"/>
      <c r="Q13" s="68"/>
      <c r="S13" s="8"/>
      <c r="T13" s="8"/>
    </row>
    <row r="14" spans="2:20" s="9" customFormat="1" ht="26.25" customHeight="1" thickBot="1">
      <c r="B14" s="102" t="s">
        <v>416</v>
      </c>
      <c r="C14" s="171" t="s">
        <v>630</v>
      </c>
      <c r="G14" s="123"/>
      <c r="L14" s="33"/>
      <c r="M14" s="33"/>
      <c r="N14" s="33"/>
      <c r="O14" s="33"/>
      <c r="P14" s="33"/>
      <c r="Q14" s="68"/>
      <c r="S14" s="8"/>
      <c r="T14" s="8"/>
    </row>
    <row r="15" spans="2:20" s="9" customFormat="1" ht="26.25" customHeight="1" thickBot="1">
      <c r="B15" s="102" t="s">
        <v>416</v>
      </c>
      <c r="C15" s="171" t="s">
        <v>631</v>
      </c>
      <c r="G15" s="123"/>
      <c r="L15" s="33"/>
      <c r="M15" s="33"/>
      <c r="N15" s="33"/>
      <c r="O15" s="33"/>
      <c r="P15" s="33"/>
      <c r="Q15" s="68"/>
      <c r="S15" s="8"/>
      <c r="T15" s="8"/>
    </row>
    <row r="16" spans="2:20" s="9" customFormat="1" ht="26.25" customHeight="1" thickBot="1">
      <c r="B16" s="102" t="s">
        <v>416</v>
      </c>
      <c r="C16" s="171" t="s">
        <v>632</v>
      </c>
      <c r="G16" s="123"/>
      <c r="L16" s="33"/>
      <c r="M16" s="33"/>
      <c r="N16" s="33"/>
      <c r="O16" s="33"/>
      <c r="P16" s="33"/>
      <c r="Q16" s="68"/>
      <c r="S16" s="8"/>
      <c r="T16" s="8"/>
    </row>
    <row r="17" spans="2:20" s="9" customFormat="1" ht="26.25" customHeight="1" thickBot="1">
      <c r="B17" s="102" t="s">
        <v>416</v>
      </c>
      <c r="C17" s="124" t="s">
        <v>633</v>
      </c>
      <c r="G17" s="109"/>
      <c r="L17" s="33"/>
      <c r="M17" s="33"/>
      <c r="N17" s="33"/>
      <c r="O17" s="33"/>
      <c r="P17" s="33"/>
      <c r="Q17" s="68"/>
      <c r="S17" s="8"/>
      <c r="T17" s="8"/>
    </row>
    <row r="18" spans="2:20" s="9" customFormat="1" ht="26.25" customHeight="1" thickBot="1">
      <c r="B18" s="102"/>
      <c r="C18" s="124" t="s">
        <v>634</v>
      </c>
      <c r="G18" s="123"/>
      <c r="L18" s="33"/>
      <c r="M18" s="33"/>
      <c r="N18" s="33"/>
      <c r="O18" s="33"/>
      <c r="P18" s="33"/>
      <c r="Q18" s="68"/>
      <c r="S18" s="8"/>
      <c r="T18" s="8"/>
    </row>
    <row r="19" spans="2:20" s="9" customFormat="1" ht="26.25" customHeight="1" thickBot="1">
      <c r="B19" s="102" t="s">
        <v>416</v>
      </c>
      <c r="C19" s="124" t="s">
        <v>636</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2" t="s">
        <v>540</v>
      </c>
      <c r="C21" s="242" t="s">
        <v>471</v>
      </c>
      <c r="D21" s="242" t="s">
        <v>447</v>
      </c>
      <c r="E21" s="242" t="s">
        <v>439</v>
      </c>
      <c r="F21" s="242" t="s">
        <v>553</v>
      </c>
      <c r="G21" s="40"/>
      <c r="M21" s="25"/>
      <c r="T21" s="25"/>
    </row>
    <row r="22" spans="2:20" s="103" customFormat="1" ht="36" customHeight="1">
      <c r="B22" s="645" t="s">
        <v>543</v>
      </c>
      <c r="C22" s="651" t="s">
        <v>437</v>
      </c>
      <c r="D22" s="654" t="s">
        <v>443</v>
      </c>
      <c r="E22" s="658" t="s">
        <v>595</v>
      </c>
      <c r="F22" s="654" t="s">
        <v>448</v>
      </c>
      <c r="G22" s="173"/>
      <c r="M22" s="643"/>
      <c r="T22" s="643"/>
    </row>
    <row r="23" spans="2:20" s="103" customFormat="1" ht="35.25" customHeight="1">
      <c r="B23" s="646" t="s">
        <v>458</v>
      </c>
      <c r="C23" s="652" t="s">
        <v>438</v>
      </c>
      <c r="D23" s="655" t="s">
        <v>444</v>
      </c>
      <c r="E23" s="659" t="s">
        <v>595</v>
      </c>
      <c r="F23" s="655" t="s">
        <v>448</v>
      </c>
      <c r="G23" s="173"/>
      <c r="M23" s="643"/>
      <c r="T23" s="643"/>
    </row>
    <row r="24" spans="2:20" s="103" customFormat="1" ht="34.5" customHeight="1">
      <c r="B24" s="646" t="s">
        <v>455</v>
      </c>
      <c r="C24" s="652" t="s">
        <v>438</v>
      </c>
      <c r="D24" s="655" t="s">
        <v>445</v>
      </c>
      <c r="E24" s="659" t="s">
        <v>595</v>
      </c>
      <c r="F24" s="655" t="s">
        <v>448</v>
      </c>
      <c r="G24" s="173"/>
      <c r="M24" s="643"/>
      <c r="T24" s="643"/>
    </row>
    <row r="25" spans="2:20" s="103" customFormat="1" ht="32.25" customHeight="1">
      <c r="B25" s="647" t="s">
        <v>456</v>
      </c>
      <c r="C25" s="652" t="s">
        <v>437</v>
      </c>
      <c r="D25" s="655" t="s">
        <v>446</v>
      </c>
      <c r="E25" s="660" t="s">
        <v>614</v>
      </c>
      <c r="F25" s="663"/>
      <c r="G25" s="173"/>
      <c r="M25" s="643"/>
      <c r="T25" s="643"/>
    </row>
    <row r="26" spans="2:20" s="103" customFormat="1" ht="30.75" customHeight="1">
      <c r="B26" s="648" t="s">
        <v>541</v>
      </c>
      <c r="C26" s="652" t="s">
        <v>437</v>
      </c>
      <c r="D26" s="655"/>
      <c r="E26" s="660"/>
      <c r="F26" s="663"/>
      <c r="G26" s="173"/>
      <c r="M26" s="643"/>
      <c r="T26" s="643"/>
    </row>
    <row r="27" spans="2:20" s="103" customFormat="1" ht="32.25" customHeight="1">
      <c r="B27" s="649" t="s">
        <v>542</v>
      </c>
      <c r="C27" s="652" t="s">
        <v>437</v>
      </c>
      <c r="D27" s="656" t="s">
        <v>538</v>
      </c>
      <c r="E27" s="660"/>
      <c r="F27" s="663"/>
      <c r="G27" s="173"/>
      <c r="M27" s="643"/>
      <c r="T27" s="643"/>
    </row>
    <row r="28" spans="2:20" s="103" customFormat="1" ht="27" customHeight="1">
      <c r="B28" s="647" t="s">
        <v>457</v>
      </c>
      <c r="C28" s="652" t="s">
        <v>440</v>
      </c>
      <c r="D28" s="655" t="s">
        <v>482</v>
      </c>
      <c r="E28" s="660" t="s">
        <v>459</v>
      </c>
      <c r="F28" s="663"/>
      <c r="G28" s="173"/>
      <c r="M28" s="643"/>
      <c r="T28" s="643"/>
    </row>
    <row r="29" spans="2:20" s="103" customFormat="1" ht="27" customHeight="1">
      <c r="B29" s="649" t="s">
        <v>452</v>
      </c>
      <c r="C29" s="652" t="s">
        <v>437</v>
      </c>
      <c r="D29" s="655"/>
      <c r="E29" s="660"/>
      <c r="F29" s="655" t="s">
        <v>407</v>
      </c>
      <c r="G29" s="173"/>
      <c r="M29" s="643"/>
      <c r="T29" s="643"/>
    </row>
    <row r="30" spans="2:20" s="103" customFormat="1" ht="32.25" customHeight="1">
      <c r="B30" s="647" t="s">
        <v>207</v>
      </c>
      <c r="C30" s="652" t="s">
        <v>442</v>
      </c>
      <c r="D30" s="655" t="s">
        <v>555</v>
      </c>
      <c r="E30" s="661"/>
      <c r="F30" s="655" t="s">
        <v>554</v>
      </c>
      <c r="G30" s="644"/>
      <c r="M30" s="643"/>
    </row>
    <row r="31" spans="2:20" s="103" customFormat="1" ht="27.75" customHeight="1">
      <c r="B31" s="650" t="s">
        <v>539</v>
      </c>
      <c r="C31" s="653" t="s">
        <v>441</v>
      </c>
      <c r="D31" s="657"/>
      <c r="E31" s="662"/>
      <c r="F31" s="657"/>
      <c r="G31" s="644"/>
      <c r="M31" s="643"/>
    </row>
    <row r="32" spans="2:20" s="103" customFormat="1" ht="23.25" customHeight="1">
      <c r="C32" s="174"/>
      <c r="D32" s="174"/>
      <c r="E32" s="174"/>
      <c r="G32" s="644"/>
      <c r="M32" s="643"/>
    </row>
    <row r="33" spans="2:13" s="17" customFormat="1">
      <c r="B33" s="174"/>
      <c r="C33" s="172"/>
      <c r="D33" s="172"/>
      <c r="E33" s="172"/>
      <c r="G33" s="162"/>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120" zoomScaleNormal="120" workbookViewId="0">
      <selection activeCell="E28" sqref="E28"/>
    </sheetView>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7" width="32" style="12" customWidth="1"/>
    <col min="8" max="8" width="14.7109375" style="12" customWidth="1"/>
    <col min="9" max="16384" width="9.140625" style="12"/>
  </cols>
  <sheetData>
    <row r="1" spans="1:8">
      <c r="A1" s="8" t="s">
        <v>410</v>
      </c>
      <c r="B1" s="8" t="s">
        <v>41</v>
      </c>
      <c r="C1" s="120" t="s">
        <v>234</v>
      </c>
      <c r="D1" s="8" t="s">
        <v>415</v>
      </c>
      <c r="E1" s="120" t="s">
        <v>450</v>
      </c>
      <c r="F1" s="120" t="s">
        <v>549</v>
      </c>
      <c r="G1" s="120" t="s">
        <v>578</v>
      </c>
      <c r="H1" s="120" t="s">
        <v>589</v>
      </c>
    </row>
    <row r="2" spans="1:8">
      <c r="A2" s="12" t="s">
        <v>29</v>
      </c>
      <c r="B2" s="12" t="s">
        <v>27</v>
      </c>
      <c r="C2" s="10">
        <v>2006</v>
      </c>
      <c r="D2" s="12" t="s">
        <v>416</v>
      </c>
      <c r="E2" s="10">
        <f>'2. LRAMVA Threshold'!D9</f>
        <v>2015</v>
      </c>
      <c r="F2" s="26" t="s">
        <v>170</v>
      </c>
      <c r="G2" s="12" t="s">
        <v>579</v>
      </c>
      <c r="H2" s="12" t="s">
        <v>597</v>
      </c>
    </row>
    <row r="3" spans="1:8">
      <c r="A3" s="12" t="s">
        <v>371</v>
      </c>
      <c r="B3" s="12" t="s">
        <v>27</v>
      </c>
      <c r="C3" s="10">
        <v>2007</v>
      </c>
      <c r="D3" s="12" t="s">
        <v>417</v>
      </c>
      <c r="E3" s="10">
        <f>'2. LRAMVA Threshold'!D24</f>
        <v>0</v>
      </c>
      <c r="F3" s="12" t="s">
        <v>550</v>
      </c>
      <c r="G3" s="12" t="s">
        <v>580</v>
      </c>
      <c r="H3" s="12" t="s">
        <v>590</v>
      </c>
    </row>
    <row r="4" spans="1:8">
      <c r="A4" s="12" t="s">
        <v>372</v>
      </c>
      <c r="B4" s="12" t="s">
        <v>28</v>
      </c>
      <c r="C4" s="10">
        <v>2008</v>
      </c>
      <c r="D4" s="12" t="s">
        <v>418</v>
      </c>
      <c r="F4" s="12" t="s">
        <v>169</v>
      </c>
      <c r="G4" s="12" t="s">
        <v>581</v>
      </c>
    </row>
    <row r="5" spans="1:8">
      <c r="A5" s="12" t="s">
        <v>373</v>
      </c>
      <c r="B5" s="12" t="s">
        <v>28</v>
      </c>
      <c r="C5" s="10">
        <v>2009</v>
      </c>
      <c r="F5" s="12" t="s">
        <v>368</v>
      </c>
      <c r="G5" s="12" t="s">
        <v>582</v>
      </c>
    </row>
    <row r="6" spans="1:8">
      <c r="A6" s="12" t="s">
        <v>374</v>
      </c>
      <c r="B6" s="12" t="s">
        <v>28</v>
      </c>
      <c r="C6" s="10">
        <v>2010</v>
      </c>
      <c r="F6" s="12" t="s">
        <v>369</v>
      </c>
      <c r="G6" s="12" t="s">
        <v>583</v>
      </c>
    </row>
    <row r="7" spans="1:8">
      <c r="A7" s="12" t="s">
        <v>375</v>
      </c>
      <c r="B7" s="12" t="s">
        <v>28</v>
      </c>
      <c r="C7" s="10">
        <v>2011</v>
      </c>
      <c r="F7" s="12" t="s">
        <v>370</v>
      </c>
      <c r="G7" s="12" t="s">
        <v>584</v>
      </c>
    </row>
    <row r="8" spans="1:8">
      <c r="A8" s="12" t="s">
        <v>376</v>
      </c>
      <c r="B8" s="12" t="s">
        <v>28</v>
      </c>
      <c r="C8" s="10">
        <v>2012</v>
      </c>
      <c r="F8" s="12" t="s">
        <v>558</v>
      </c>
      <c r="G8" s="12" t="s">
        <v>585</v>
      </c>
    </row>
    <row r="9" spans="1:8">
      <c r="A9" s="12" t="s">
        <v>377</v>
      </c>
      <c r="B9" s="12" t="s">
        <v>28</v>
      </c>
      <c r="C9" s="10">
        <v>2013</v>
      </c>
      <c r="G9" s="12" t="s">
        <v>586</v>
      </c>
    </row>
    <row r="10" spans="1:8">
      <c r="A10" s="12" t="s">
        <v>378</v>
      </c>
      <c r="B10" s="12" t="s">
        <v>28</v>
      </c>
      <c r="C10" s="10">
        <v>2014</v>
      </c>
      <c r="G10" s="12" t="s">
        <v>587</v>
      </c>
    </row>
    <row r="11" spans="1:8">
      <c r="A11" s="12" t="s">
        <v>379</v>
      </c>
      <c r="B11" s="12" t="s">
        <v>28</v>
      </c>
      <c r="C11" s="10">
        <v>2015</v>
      </c>
      <c r="G11" s="12" t="s">
        <v>588</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8"/>
  <sheetViews>
    <sheetView tabSelected="1" zoomScale="55" zoomScaleNormal="55" workbookViewId="0">
      <selection activeCell="B26" sqref="B26:G26"/>
    </sheetView>
  </sheetViews>
  <sheetFormatPr defaultColWidth="9.140625" defaultRowHeight="15.75"/>
  <cols>
    <col min="1" max="1" width="2.710937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8.85546875" style="9" customWidth="1"/>
    <col min="9" max="9" width="23.140625" style="9" customWidth="1"/>
    <col min="10" max="10" width="22" style="9" customWidth="1"/>
    <col min="11" max="11" width="19.7109375" style="9" customWidth="1"/>
    <col min="12" max="12" width="21.7109375" style="9" customWidth="1"/>
    <col min="13" max="13" width="24" style="9" customWidth="1"/>
    <col min="14" max="14" width="24.140625" style="9" customWidth="1"/>
    <col min="15" max="15" width="21.42578125" style="9" customWidth="1"/>
    <col min="16" max="16" width="22.140625" style="9" customWidth="1"/>
    <col min="17" max="17" width="16.42578125" style="9" customWidth="1"/>
    <col min="18" max="18" width="17.7109375" style="9" customWidth="1"/>
    <col min="19" max="19" width="17.140625" style="9" customWidth="1"/>
    <col min="20" max="20" width="13.7109375" style="8" customWidth="1"/>
    <col min="21" max="21" width="6.28515625" style="8" customWidth="1"/>
    <col min="22" max="22" width="13.5703125" style="9" customWidth="1"/>
    <col min="23" max="23" width="15.28515625" style="9" customWidth="1"/>
    <col min="24" max="16384" width="9.14062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7" t="s">
        <v>551</v>
      </c>
      <c r="D6" s="17"/>
      <c r="E6" s="9"/>
      <c r="T6" s="9"/>
      <c r="V6" s="8"/>
    </row>
    <row r="7" spans="2:22" ht="21" customHeight="1">
      <c r="B7" s="535"/>
      <c r="C7" s="17"/>
      <c r="D7" s="17"/>
      <c r="E7" s="9"/>
      <c r="T7" s="9"/>
      <c r="V7" s="8"/>
    </row>
    <row r="8" spans="2:22" ht="24.75" customHeight="1">
      <c r="B8" s="117" t="s">
        <v>239</v>
      </c>
      <c r="C8" s="188" t="s">
        <v>731</v>
      </c>
      <c r="D8" s="599"/>
      <c r="E8" s="9"/>
      <c r="T8" s="9"/>
      <c r="V8" s="8"/>
    </row>
    <row r="9" spans="2:22" ht="41.25" customHeight="1">
      <c r="B9" s="549" t="s">
        <v>520</v>
      </c>
      <c r="C9" s="545"/>
      <c r="D9" s="543"/>
      <c r="E9" s="543"/>
      <c r="F9" s="543"/>
      <c r="G9" s="543"/>
      <c r="H9" s="543"/>
      <c r="I9" s="543"/>
      <c r="J9" s="544"/>
      <c r="K9" s="544"/>
      <c r="L9" s="544"/>
      <c r="M9" s="18"/>
      <c r="T9" s="9"/>
      <c r="V9" s="8"/>
    </row>
    <row r="10" spans="2:22" ht="10.5" customHeight="1">
      <c r="B10" s="549"/>
      <c r="C10" s="545"/>
      <c r="D10" s="543"/>
      <c r="E10" s="543"/>
      <c r="F10" s="543"/>
      <c r="G10" s="543"/>
      <c r="H10" s="543"/>
      <c r="I10" s="543"/>
      <c r="J10" s="544"/>
      <c r="K10" s="544"/>
      <c r="L10" s="544"/>
      <c r="M10" s="18"/>
      <c r="T10" s="9"/>
      <c r="V10" s="8"/>
    </row>
    <row r="11" spans="2:22" s="547" customFormat="1" ht="26.25" customHeight="1">
      <c r="B11" s="566" t="s">
        <v>556</v>
      </c>
      <c r="C11" s="565"/>
      <c r="D11" s="565"/>
      <c r="E11" s="565"/>
      <c r="F11" s="565"/>
      <c r="G11" s="565"/>
      <c r="H11" s="565"/>
      <c r="T11" s="548"/>
      <c r="U11" s="548"/>
    </row>
    <row r="12" spans="2:22" s="32" customFormat="1" ht="18.75" customHeight="1">
      <c r="B12" s="542"/>
      <c r="T12" s="185"/>
      <c r="U12" s="185"/>
    </row>
    <row r="13" spans="2:22" s="32" customFormat="1" ht="22.5" customHeight="1" thickBot="1">
      <c r="B13" s="184" t="s">
        <v>508</v>
      </c>
      <c r="C13" s="17"/>
      <c r="F13" s="184" t="s">
        <v>509</v>
      </c>
      <c r="G13" s="36"/>
      <c r="H13" s="31"/>
      <c r="I13" s="9"/>
      <c r="J13" s="183" t="s">
        <v>506</v>
      </c>
      <c r="L13" s="185" t="s">
        <v>767</v>
      </c>
      <c r="N13" s="103"/>
      <c r="P13" s="9"/>
      <c r="Q13" s="186"/>
      <c r="R13" s="42"/>
      <c r="T13" s="185"/>
      <c r="U13" s="185"/>
    </row>
    <row r="14" spans="2:22" ht="29.25" customHeight="1" thickBot="1">
      <c r="B14" s="124" t="s">
        <v>547</v>
      </c>
      <c r="D14" s="540" t="s">
        <v>754</v>
      </c>
      <c r="E14" s="130"/>
      <c r="F14" s="124" t="s">
        <v>548</v>
      </c>
      <c r="H14" s="540" t="s">
        <v>756</v>
      </c>
      <c r="J14" s="124" t="s">
        <v>515</v>
      </c>
      <c r="L14" s="758">
        <v>334574</v>
      </c>
      <c r="N14" s="103"/>
      <c r="Q14" s="99"/>
      <c r="R14" s="96"/>
    </row>
    <row r="15" spans="2:22" ht="26.25" customHeight="1" thickBot="1">
      <c r="B15" s="124" t="s">
        <v>424</v>
      </c>
      <c r="C15" s="106"/>
      <c r="D15" s="540" t="s">
        <v>755</v>
      </c>
      <c r="F15" s="124" t="s">
        <v>414</v>
      </c>
      <c r="G15" s="127"/>
      <c r="H15" s="540" t="s">
        <v>764</v>
      </c>
      <c r="I15" s="17"/>
      <c r="J15" s="124" t="s">
        <v>516</v>
      </c>
      <c r="L15" s="757">
        <f>+G43</f>
        <v>334574.4162786603</v>
      </c>
      <c r="M15" s="103"/>
      <c r="Q15" s="108"/>
      <c r="R15" s="96"/>
    </row>
    <row r="16" spans="2:22" ht="28.5" customHeight="1" thickBot="1">
      <c r="B16" s="124" t="s">
        <v>454</v>
      </c>
      <c r="C16" s="106"/>
      <c r="D16" s="541" t="s">
        <v>179</v>
      </c>
      <c r="E16" s="103"/>
      <c r="F16" s="124" t="s">
        <v>434</v>
      </c>
      <c r="G16" s="125"/>
      <c r="H16" s="541" t="s">
        <v>763</v>
      </c>
      <c r="I16" s="103"/>
      <c r="K16" s="194"/>
      <c r="L16" s="194"/>
      <c r="M16" s="194"/>
      <c r="N16" s="194"/>
      <c r="Q16" s="115"/>
      <c r="R16" s="96"/>
    </row>
    <row r="17" spans="1:21" ht="29.25" customHeight="1">
      <c r="B17" s="124" t="s">
        <v>421</v>
      </c>
      <c r="C17" s="106"/>
      <c r="D17" s="731">
        <v>-687335.49596850015</v>
      </c>
      <c r="E17" s="121"/>
      <c r="F17" s="738" t="s">
        <v>680</v>
      </c>
      <c r="G17" s="194"/>
      <c r="H17" s="732">
        <v>2</v>
      </c>
      <c r="I17" s="17"/>
      <c r="M17" s="194"/>
      <c r="N17" s="194"/>
      <c r="P17" s="99"/>
      <c r="Q17" s="99"/>
      <c r="R17" s="96"/>
    </row>
    <row r="18" spans="1:21" s="28" customFormat="1" ht="29.25" customHeight="1">
      <c r="B18" s="124"/>
      <c r="C18" s="733"/>
      <c r="D18" s="730"/>
      <c r="E18" s="734"/>
      <c r="F18" s="729"/>
      <c r="G18" s="735"/>
      <c r="H18" s="736"/>
      <c r="I18" s="162"/>
      <c r="M18" s="735"/>
      <c r="N18" s="735"/>
      <c r="P18" s="735"/>
      <c r="Q18" s="735"/>
      <c r="R18" s="737"/>
      <c r="T18" s="37"/>
      <c r="U18" s="37"/>
    </row>
    <row r="19" spans="1:21" ht="27.75" customHeight="1" thickBot="1">
      <c r="E19" s="9"/>
      <c r="F19" s="124" t="s">
        <v>435</v>
      </c>
      <c r="G19" s="601" t="s">
        <v>363</v>
      </c>
      <c r="H19" s="241">
        <f>SUM(R54,R57,R60,R63,R66,R69,R72,R75)</f>
        <v>2095822.2180689825</v>
      </c>
      <c r="I19" s="17"/>
      <c r="J19" s="115"/>
      <c r="K19" s="115"/>
      <c r="L19" s="115"/>
      <c r="M19" s="115"/>
      <c r="N19" s="115"/>
      <c r="P19" s="115"/>
      <c r="Q19" s="115"/>
      <c r="R19" s="96"/>
    </row>
    <row r="20" spans="1:21" ht="27.75" customHeight="1" thickBot="1">
      <c r="E20" s="9"/>
      <c r="F20" s="124" t="s">
        <v>436</v>
      </c>
      <c r="G20" s="601" t="s">
        <v>364</v>
      </c>
      <c r="H20" s="131">
        <f>-SUM(R55,R58,R61,R64,R67,R70,R73,R76)</f>
        <v>1789159.8291057677</v>
      </c>
      <c r="I20" s="17"/>
      <c r="J20" s="115"/>
      <c r="P20" s="115"/>
      <c r="Q20" s="115"/>
      <c r="R20" s="96"/>
    </row>
    <row r="21" spans="1:21" ht="27.75" customHeight="1" thickBot="1">
      <c r="C21" s="32"/>
      <c r="D21" s="32"/>
      <c r="E21" s="32"/>
      <c r="F21" s="124" t="s">
        <v>408</v>
      </c>
      <c r="G21" s="601" t="s">
        <v>365</v>
      </c>
      <c r="H21" s="187">
        <f>R84</f>
        <v>27912.027315445615</v>
      </c>
      <c r="I21" s="103"/>
      <c r="P21" s="115"/>
      <c r="Q21" s="115"/>
      <c r="R21" s="96"/>
    </row>
    <row r="22" spans="1:21" ht="27.75" customHeight="1">
      <c r="C22" s="32"/>
      <c r="D22" s="32"/>
      <c r="E22" s="32"/>
      <c r="F22" s="124" t="s">
        <v>510</v>
      </c>
      <c r="G22" s="601" t="s">
        <v>449</v>
      </c>
      <c r="H22" s="187">
        <f>H19-H20+H21</f>
        <v>334574.41627866041</v>
      </c>
      <c r="I22" s="103"/>
      <c r="P22" s="194"/>
      <c r="Q22" s="194"/>
      <c r="R22" s="96"/>
    </row>
    <row r="23" spans="1:21" ht="22.5" customHeight="1">
      <c r="A23" s="28"/>
      <c r="E23" s="9"/>
    </row>
    <row r="24" spans="1:21" ht="13.5" customHeight="1">
      <c r="A24" s="28"/>
      <c r="B24" s="118" t="s">
        <v>419</v>
      </c>
      <c r="C24" s="35"/>
      <c r="E24" s="9"/>
    </row>
    <row r="25" spans="1:21" ht="13.5" customHeight="1">
      <c r="A25" s="28"/>
      <c r="B25" s="118"/>
      <c r="C25" s="35"/>
      <c r="E25" s="9"/>
    </row>
    <row r="26" spans="1:21" ht="108" customHeight="1">
      <c r="A26" s="28"/>
      <c r="B26" s="786" t="s">
        <v>687</v>
      </c>
      <c r="C26" s="786"/>
      <c r="D26" s="786"/>
      <c r="E26" s="786"/>
      <c r="F26" s="786"/>
      <c r="G26" s="786"/>
    </row>
    <row r="27" spans="1:21" ht="14.25" customHeight="1">
      <c r="A27" s="28"/>
      <c r="B27" s="546"/>
      <c r="C27" s="546"/>
      <c r="D27" s="536"/>
      <c r="E27" s="536"/>
      <c r="F27" s="536"/>
      <c r="G27" s="546"/>
    </row>
    <row r="28" spans="1:21" s="17" customFormat="1" ht="27" customHeight="1">
      <c r="B28" s="787" t="s">
        <v>507</v>
      </c>
      <c r="C28" s="788"/>
      <c r="D28" s="132" t="s">
        <v>41</v>
      </c>
      <c r="E28" s="133" t="s">
        <v>678</v>
      </c>
      <c r="F28" s="133" t="s">
        <v>408</v>
      </c>
      <c r="G28" s="134" t="s">
        <v>409</v>
      </c>
      <c r="T28" s="135"/>
      <c r="U28" s="135"/>
    </row>
    <row r="29" spans="1:21" ht="20.25" customHeight="1">
      <c r="B29" s="784" t="s">
        <v>29</v>
      </c>
      <c r="C29" s="785"/>
      <c r="D29" s="636" t="s">
        <v>27</v>
      </c>
      <c r="E29" s="137">
        <f>SUM(D54:D83)</f>
        <v>232190.52605407615</v>
      </c>
      <c r="F29" s="138">
        <f>D84</f>
        <v>21133.691443284461</v>
      </c>
      <c r="G29" s="137">
        <f>E29+F29</f>
        <v>253324.2174973606</v>
      </c>
    </row>
    <row r="30" spans="1:21" ht="20.25" customHeight="1">
      <c r="B30" s="784" t="s">
        <v>371</v>
      </c>
      <c r="C30" s="785"/>
      <c r="D30" s="636" t="s">
        <v>27</v>
      </c>
      <c r="E30" s="139">
        <f>SUM(E54:E83)</f>
        <v>195541.31098865997</v>
      </c>
      <c r="F30" s="140">
        <f>E84</f>
        <v>17797.925699549098</v>
      </c>
      <c r="G30" s="139">
        <f>E30+F30</f>
        <v>213339.23668820906</v>
      </c>
    </row>
    <row r="31" spans="1:21" ht="20.25" customHeight="1">
      <c r="B31" s="784" t="s">
        <v>728</v>
      </c>
      <c r="C31" s="785"/>
      <c r="D31" s="636" t="s">
        <v>28</v>
      </c>
      <c r="E31" s="139">
        <f>SUM(F54:F83)</f>
        <v>-102319.93827375374</v>
      </c>
      <c r="F31" s="140">
        <f>F84</f>
        <v>-9313.0328817542249</v>
      </c>
      <c r="G31" s="139">
        <f t="shared" ref="G31:G34" si="0">E31+F31</f>
        <v>-111632.97115550796</v>
      </c>
    </row>
    <row r="32" spans="1:21" ht="20.25" customHeight="1">
      <c r="B32" s="784" t="s">
        <v>32</v>
      </c>
      <c r="C32" s="785"/>
      <c r="D32" s="636" t="s">
        <v>27</v>
      </c>
      <c r="E32" s="139">
        <f>SUM(G54:G83)</f>
        <v>-3718.6372057676749</v>
      </c>
      <c r="F32" s="140">
        <f>G84</f>
        <v>-338.46571017246634</v>
      </c>
      <c r="G32" s="139">
        <f t="shared" si="0"/>
        <v>-4057.1029159401414</v>
      </c>
    </row>
    <row r="33" spans="2:22" ht="20.25" customHeight="1">
      <c r="B33" s="784" t="s">
        <v>31</v>
      </c>
      <c r="C33" s="785"/>
      <c r="D33" s="636" t="s">
        <v>28</v>
      </c>
      <c r="E33" s="139">
        <f>SUM(H54:H83)</f>
        <v>-15030.872599999999</v>
      </c>
      <c r="F33" s="140">
        <f>H84</f>
        <v>-1368.0912354612506</v>
      </c>
      <c r="G33" s="139">
        <f>E33+F33</f>
        <v>-16398.963835461251</v>
      </c>
    </row>
    <row r="34" spans="2:22" ht="20.25" customHeight="1">
      <c r="B34" s="784"/>
      <c r="C34" s="785"/>
      <c r="D34" s="636"/>
      <c r="E34" s="139">
        <f>SUM(I54:I83)</f>
        <v>0</v>
      </c>
      <c r="F34" s="140">
        <f>I84</f>
        <v>0</v>
      </c>
      <c r="G34" s="139">
        <f t="shared" si="0"/>
        <v>0</v>
      </c>
    </row>
    <row r="35" spans="2:22" ht="20.25" customHeight="1">
      <c r="B35" s="784"/>
      <c r="C35" s="785"/>
      <c r="D35" s="636"/>
      <c r="E35" s="139">
        <f>SUM(J54:J83)</f>
        <v>0</v>
      </c>
      <c r="F35" s="140">
        <f>J84</f>
        <v>0</v>
      </c>
      <c r="G35" s="139">
        <f>E35+F35</f>
        <v>0</v>
      </c>
    </row>
    <row r="36" spans="2:22" ht="20.25" customHeight="1">
      <c r="B36" s="784"/>
      <c r="C36" s="785"/>
      <c r="D36" s="636"/>
      <c r="E36" s="139">
        <f>SUM(K54:K83)</f>
        <v>0</v>
      </c>
      <c r="F36" s="140">
        <f>K84</f>
        <v>0</v>
      </c>
      <c r="G36" s="139">
        <f t="shared" ref="G36:G42" si="1">E36+F36</f>
        <v>0</v>
      </c>
    </row>
    <row r="37" spans="2:22" ht="20.25" customHeight="1">
      <c r="B37" s="784"/>
      <c r="C37" s="785"/>
      <c r="D37" s="636"/>
      <c r="E37" s="139">
        <f>SUM(L54:L83)</f>
        <v>0</v>
      </c>
      <c r="F37" s="140">
        <f>L84</f>
        <v>0</v>
      </c>
      <c r="G37" s="139">
        <f t="shared" si="1"/>
        <v>0</v>
      </c>
    </row>
    <row r="38" spans="2:22" ht="20.25" customHeight="1">
      <c r="B38" s="784"/>
      <c r="C38" s="785"/>
      <c r="D38" s="636"/>
      <c r="E38" s="139">
        <f>SUM(M54:M83)</f>
        <v>0</v>
      </c>
      <c r="F38" s="140">
        <f>M84</f>
        <v>0</v>
      </c>
      <c r="G38" s="139">
        <f t="shared" si="1"/>
        <v>0</v>
      </c>
    </row>
    <row r="39" spans="2:22" ht="20.25" customHeight="1">
      <c r="B39" s="784"/>
      <c r="C39" s="785"/>
      <c r="D39" s="636"/>
      <c r="E39" s="139">
        <f>SUM(N54:N83)</f>
        <v>0</v>
      </c>
      <c r="F39" s="140">
        <f>N84</f>
        <v>0</v>
      </c>
      <c r="G39" s="139">
        <f t="shared" si="1"/>
        <v>0</v>
      </c>
    </row>
    <row r="40" spans="2:22" ht="20.25" customHeight="1">
      <c r="B40" s="784"/>
      <c r="C40" s="785"/>
      <c r="D40" s="636"/>
      <c r="E40" s="139">
        <f>SUM(O54:O83)</f>
        <v>0</v>
      </c>
      <c r="F40" s="140">
        <f>O84</f>
        <v>0</v>
      </c>
      <c r="G40" s="139">
        <f t="shared" si="1"/>
        <v>0</v>
      </c>
    </row>
    <row r="41" spans="2:22" ht="20.25" customHeight="1">
      <c r="B41" s="784"/>
      <c r="C41" s="785"/>
      <c r="D41" s="636"/>
      <c r="E41" s="139">
        <f>SUM(P54:P83)</f>
        <v>0</v>
      </c>
      <c r="F41" s="140">
        <f>P84</f>
        <v>0</v>
      </c>
      <c r="G41" s="139">
        <f t="shared" si="1"/>
        <v>0</v>
      </c>
    </row>
    <row r="42" spans="2:22" ht="20.25" customHeight="1">
      <c r="B42" s="784"/>
      <c r="C42" s="785"/>
      <c r="D42" s="637"/>
      <c r="E42" s="141">
        <f>SUM(Q54:Q83)</f>
        <v>0</v>
      </c>
      <c r="F42" s="142">
        <f>Q84</f>
        <v>0</v>
      </c>
      <c r="G42" s="141">
        <f t="shared" si="1"/>
        <v>0</v>
      </c>
    </row>
    <row r="43" spans="2:22" s="8" customFormat="1" ht="21" customHeight="1">
      <c r="B43" s="789" t="s">
        <v>26</v>
      </c>
      <c r="C43" s="790"/>
      <c r="D43" s="136"/>
      <c r="E43" s="143">
        <f>SUM(E29:E42)</f>
        <v>306662.3889632147</v>
      </c>
      <c r="F43" s="143">
        <f>SUM(F29:F42)</f>
        <v>27912.027315445615</v>
      </c>
      <c r="G43" s="143">
        <f>SUM(G29:G42)</f>
        <v>334574.4162786603</v>
      </c>
      <c r="H43" s="199"/>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5"/>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786" t="s">
        <v>617</v>
      </c>
      <c r="C48" s="786"/>
      <c r="D48" s="786"/>
      <c r="E48" s="786"/>
      <c r="F48" s="786"/>
      <c r="G48" s="786"/>
      <c r="H48" s="786"/>
      <c r="I48" s="786"/>
      <c r="J48" s="786"/>
      <c r="K48" s="786"/>
      <c r="L48" s="786"/>
      <c r="M48" s="615"/>
      <c r="N48" s="105"/>
      <c r="O48" s="105"/>
      <c r="P48" s="105"/>
      <c r="Q48" s="105"/>
      <c r="R48" s="105"/>
      <c r="T48" s="37"/>
      <c r="U48" s="19"/>
      <c r="V48" s="38"/>
    </row>
    <row r="49" spans="2:22" s="28" customFormat="1" ht="40.9" customHeight="1">
      <c r="B49" s="786" t="s">
        <v>564</v>
      </c>
      <c r="C49" s="786"/>
      <c r="D49" s="786"/>
      <c r="E49" s="786"/>
      <c r="F49" s="786"/>
      <c r="G49" s="786"/>
      <c r="H49" s="786"/>
      <c r="I49" s="786"/>
      <c r="J49" s="786"/>
      <c r="K49" s="786"/>
      <c r="L49" s="786"/>
      <c r="M49" s="615"/>
      <c r="N49" s="105"/>
      <c r="O49" s="105"/>
      <c r="P49" s="105"/>
      <c r="Q49" s="105"/>
      <c r="R49" s="105"/>
      <c r="T49" s="37"/>
      <c r="U49" s="19"/>
      <c r="V49" s="38"/>
    </row>
    <row r="50" spans="2:22" s="28" customFormat="1" ht="18" customHeight="1">
      <c r="B50" s="786" t="s">
        <v>686</v>
      </c>
      <c r="C50" s="786"/>
      <c r="D50" s="786"/>
      <c r="E50" s="786"/>
      <c r="F50" s="786"/>
      <c r="G50" s="786"/>
      <c r="H50" s="786"/>
      <c r="I50" s="786"/>
      <c r="J50" s="786"/>
      <c r="K50" s="786"/>
      <c r="L50" s="786"/>
      <c r="M50" s="615"/>
      <c r="N50" s="105"/>
      <c r="O50" s="105"/>
      <c r="P50" s="105"/>
      <c r="Q50" s="105"/>
      <c r="R50" s="105"/>
      <c r="T50" s="37"/>
      <c r="U50" s="19"/>
      <c r="V50" s="38"/>
    </row>
    <row r="51" spans="2:22" ht="15" customHeight="1">
      <c r="B51" s="611"/>
      <c r="C51" s="31"/>
      <c r="D51" s="31"/>
      <c r="E51" s="31"/>
      <c r="F51" s="31"/>
      <c r="G51" s="31"/>
      <c r="H51" s="31"/>
      <c r="I51" s="31"/>
      <c r="J51" s="31"/>
      <c r="K51" s="31"/>
      <c r="L51" s="31"/>
      <c r="M51" s="31"/>
      <c r="N51" s="31"/>
      <c r="O51" s="31"/>
      <c r="P51" s="31"/>
      <c r="Q51" s="31"/>
      <c r="R51" s="31"/>
      <c r="U51" s="19"/>
      <c r="V51" s="13"/>
    </row>
    <row r="52" spans="2:22" s="17" customFormat="1" ht="63" customHeight="1">
      <c r="B52" s="242" t="s">
        <v>34</v>
      </c>
      <c r="C52" s="242" t="s">
        <v>517</v>
      </c>
      <c r="D52" s="134" t="str">
        <f>IF($B29&lt;&gt;"",$B29,"")</f>
        <v>Residential</v>
      </c>
      <c r="E52" s="134" t="str">
        <f>IF($B30&lt;&gt;"",$B30,"")</f>
        <v>GS&lt;50 kW</v>
      </c>
      <c r="F52" s="134" t="str">
        <f>IF($B31&lt;&gt;"",$B31,"")</f>
        <v>Commercial 50 kW to Large Use</v>
      </c>
      <c r="G52" s="134" t="str">
        <f>IF($B32&lt;&gt;"",$B32,"")</f>
        <v>Unmetered Scattered Load</v>
      </c>
      <c r="H52" s="134" t="str">
        <f>IF($B33&lt;&gt;"",$B33,"")</f>
        <v>Street Lighting</v>
      </c>
      <c r="I52" s="134" t="str">
        <f>IF($B34&lt;&gt;"",$B34,"")</f>
        <v/>
      </c>
      <c r="J52" s="134" t="str">
        <f>IF($B35&lt;&gt;"",$B35,"")</f>
        <v/>
      </c>
      <c r="K52" s="134" t="str">
        <f>IF($B36&lt;&gt;"",$B36,"")</f>
        <v/>
      </c>
      <c r="L52" s="134" t="str">
        <f>IF($B37&lt;&gt;"",$B37,"")</f>
        <v/>
      </c>
      <c r="M52" s="134" t="str">
        <f>IF($B38&lt;&gt;"",$B38,"")</f>
        <v/>
      </c>
      <c r="N52" s="134" t="str">
        <f>IF($B39&lt;&gt;"",$B39,"")</f>
        <v/>
      </c>
      <c r="O52" s="134" t="str">
        <f>IF($B40&lt;&gt;"",$B40,"")</f>
        <v/>
      </c>
      <c r="P52" s="134" t="str">
        <f>IF($B41&lt;&gt;"",$B41,"")</f>
        <v/>
      </c>
      <c r="Q52" s="134" t="str">
        <f>IF($B42&lt;&gt;"",$B42,"")</f>
        <v/>
      </c>
      <c r="R52" s="242" t="s">
        <v>26</v>
      </c>
      <c r="T52" s="135"/>
      <c r="U52" s="144"/>
    </row>
    <row r="53" spans="2:22" s="145" customFormat="1" ht="15.75" customHeight="1">
      <c r="B53" s="573"/>
      <c r="C53" s="574"/>
      <c r="D53" s="574" t="str">
        <f>D29</f>
        <v>kWh</v>
      </c>
      <c r="E53" s="574" t="str">
        <f>D30</f>
        <v>kWh</v>
      </c>
      <c r="F53" s="574" t="str">
        <f>D31</f>
        <v>kW</v>
      </c>
      <c r="G53" s="574" t="str">
        <f>D32</f>
        <v>kWh</v>
      </c>
      <c r="H53" s="574" t="str">
        <f>D33</f>
        <v>kW</v>
      </c>
      <c r="I53" s="574">
        <f>D34</f>
        <v>0</v>
      </c>
      <c r="J53" s="574">
        <f>D35</f>
        <v>0</v>
      </c>
      <c r="K53" s="574">
        <f>D36</f>
        <v>0</v>
      </c>
      <c r="L53" s="574">
        <f>D37</f>
        <v>0</v>
      </c>
      <c r="M53" s="574">
        <f>D38</f>
        <v>0</v>
      </c>
      <c r="N53" s="574">
        <f>D39</f>
        <v>0</v>
      </c>
      <c r="O53" s="574">
        <f>D40</f>
        <v>0</v>
      </c>
      <c r="P53" s="574">
        <f>D41</f>
        <v>0</v>
      </c>
      <c r="Q53" s="574">
        <f>D42</f>
        <v>0</v>
      </c>
      <c r="R53" s="575"/>
      <c r="U53" s="146"/>
    </row>
    <row r="54" spans="2:22" s="17" customFormat="1">
      <c r="B54" s="147" t="s">
        <v>142</v>
      </c>
      <c r="C54" s="148"/>
      <c r="D54" s="149">
        <f>'4.  2011-2014 LRAM'!Y131</f>
        <v>0</v>
      </c>
      <c r="E54" s="149">
        <f>'4.  2011-2014 LRAM'!Z131</f>
        <v>0</v>
      </c>
      <c r="F54" s="149">
        <f>'4.  2011-2014 LRAM'!AA131</f>
        <v>0</v>
      </c>
      <c r="G54" s="149">
        <f>'4.  2011-2014 LRAM'!AB131</f>
        <v>0</v>
      </c>
      <c r="H54" s="149">
        <f>'4.  2011-2014 LRAM'!AC131</f>
        <v>0</v>
      </c>
      <c r="I54" s="149">
        <f>'4.  2011-2014 LRAM'!AD131</f>
        <v>0</v>
      </c>
      <c r="J54" s="149">
        <f>'4.  2011-2014 LRAM'!AE131</f>
        <v>0</v>
      </c>
      <c r="K54" s="149">
        <f>'4.  2011-2014 LRAM'!AF131</f>
        <v>0</v>
      </c>
      <c r="L54" s="149">
        <f>'4.  2011-2014 LRAM'!AG131</f>
        <v>0</v>
      </c>
      <c r="M54" s="149">
        <f>'4.  2011-2014 LRAM'!AH131</f>
        <v>0</v>
      </c>
      <c r="N54" s="149">
        <f>'4.  2011-2014 LRAM'!AI131</f>
        <v>0</v>
      </c>
      <c r="O54" s="149">
        <f>'4.  2011-2014 LRAM'!AJ131</f>
        <v>0</v>
      </c>
      <c r="P54" s="149">
        <f>'4.  2011-2014 LRAM'!AK131</f>
        <v>0</v>
      </c>
      <c r="Q54" s="149">
        <f>'4.  2011-2014 LRAM'!AL131</f>
        <v>0</v>
      </c>
      <c r="R54" s="150">
        <f>SUM(D54:Q54)</f>
        <v>0</v>
      </c>
      <c r="U54" s="151"/>
      <c r="V54" s="152"/>
    </row>
    <row r="55" spans="2:22" s="17" customFormat="1">
      <c r="B55" s="153" t="s">
        <v>35</v>
      </c>
      <c r="C55" s="154"/>
      <c r="D55" s="155">
        <f>-'4.  2011-2014 LRAM'!Y132</f>
        <v>0</v>
      </c>
      <c r="E55" s="155">
        <f>-'4.  2011-2014 LRAM'!Z132</f>
        <v>0</v>
      </c>
      <c r="F55" s="155">
        <f>-'4.  2011-2014 LRAM'!AA132</f>
        <v>0</v>
      </c>
      <c r="G55" s="155">
        <f>-'4.  2011-2014 LRAM'!AB132</f>
        <v>0</v>
      </c>
      <c r="H55" s="155">
        <f>-'4.  2011-2014 LRAM'!AC132</f>
        <v>0</v>
      </c>
      <c r="I55" s="155">
        <f>-'4.  2011-2014 LRAM'!AD132</f>
        <v>0</v>
      </c>
      <c r="J55" s="155">
        <f>-'4.  2011-2014 LRAM'!AE132</f>
        <v>0</v>
      </c>
      <c r="K55" s="155">
        <f>-'4.  2011-2014 LRAM'!AF132</f>
        <v>0</v>
      </c>
      <c r="L55" s="155">
        <f>-'4.  2011-2014 LRAM'!AG132</f>
        <v>0</v>
      </c>
      <c r="M55" s="155">
        <f>-'4.  2011-2014 LRAM'!AH132</f>
        <v>0</v>
      </c>
      <c r="N55" s="155">
        <f>-'4.  2011-2014 LRAM'!AI132</f>
        <v>0</v>
      </c>
      <c r="O55" s="155">
        <f>-'4.  2011-2014 LRAM'!AJ132</f>
        <v>0</v>
      </c>
      <c r="P55" s="155">
        <f>-'4.  2011-2014 LRAM'!AK132</f>
        <v>0</v>
      </c>
      <c r="Q55" s="155">
        <f>-'4.  2011-2014 LRAM'!AL132</f>
        <v>0</v>
      </c>
      <c r="R55" s="156">
        <f>SUM(D55:Q55)</f>
        <v>0</v>
      </c>
      <c r="S55" s="157"/>
      <c r="T55" s="135"/>
      <c r="U55" s="158"/>
      <c r="V55" s="152"/>
    </row>
    <row r="56" spans="2:22" s="135" customFormat="1">
      <c r="B56" s="623" t="s">
        <v>67</v>
      </c>
      <c r="C56" s="619"/>
      <c r="D56" s="159"/>
      <c r="E56" s="159"/>
      <c r="F56" s="159"/>
      <c r="G56" s="159"/>
      <c r="H56" s="159"/>
      <c r="I56" s="159"/>
      <c r="J56" s="159"/>
      <c r="K56" s="160"/>
      <c r="L56" s="160"/>
      <c r="M56" s="160"/>
      <c r="N56" s="160"/>
      <c r="O56" s="160"/>
      <c r="P56" s="160"/>
      <c r="Q56" s="160"/>
      <c r="R56" s="161"/>
      <c r="U56" s="158"/>
      <c r="V56" s="152"/>
    </row>
    <row r="57" spans="2:22" s="17" customFormat="1">
      <c r="B57" s="153" t="s">
        <v>143</v>
      </c>
      <c r="C57" s="154"/>
      <c r="D57" s="155">
        <f>'4.  2011-2014 LRAM'!Y261</f>
        <v>0</v>
      </c>
      <c r="E57" s="155">
        <f>'4.  2011-2014 LRAM'!Z261</f>
        <v>0</v>
      </c>
      <c r="F57" s="155">
        <f>'4.  2011-2014 LRAM'!AA261</f>
        <v>0</v>
      </c>
      <c r="G57" s="155">
        <f>'4.  2011-2014 LRAM'!AB261</f>
        <v>0</v>
      </c>
      <c r="H57" s="155">
        <f>'4.  2011-2014 LRAM'!AC261</f>
        <v>0</v>
      </c>
      <c r="I57" s="155">
        <f>'4.  2011-2014 LRAM'!AD261</f>
        <v>0</v>
      </c>
      <c r="J57" s="155">
        <f>'4.  2011-2014 LRAM'!AE261</f>
        <v>0</v>
      </c>
      <c r="K57" s="155">
        <f>'4.  2011-2014 LRAM'!AF261</f>
        <v>0</v>
      </c>
      <c r="L57" s="155">
        <f>'4.  2011-2014 LRAM'!AG261</f>
        <v>0</v>
      </c>
      <c r="M57" s="155">
        <f>'4.  2011-2014 LRAM'!AH261</f>
        <v>0</v>
      </c>
      <c r="N57" s="155">
        <f>'4.  2011-2014 LRAM'!AI261</f>
        <v>0</v>
      </c>
      <c r="O57" s="155">
        <f>'4.  2011-2014 LRAM'!AJ261</f>
        <v>0</v>
      </c>
      <c r="P57" s="155">
        <f>'4.  2011-2014 LRAM'!AK261</f>
        <v>0</v>
      </c>
      <c r="Q57" s="155">
        <f>'4.  2011-2014 LRAM'!AL261</f>
        <v>0</v>
      </c>
      <c r="R57" s="156">
        <f>SUM(D57:Q57)</f>
        <v>0</v>
      </c>
      <c r="U57" s="151"/>
      <c r="V57" s="152"/>
    </row>
    <row r="58" spans="2:22" s="17" customFormat="1">
      <c r="B58" s="153" t="s">
        <v>36</v>
      </c>
      <c r="C58" s="154"/>
      <c r="D58" s="155">
        <f>-'4.  2011-2014 LRAM'!Y262</f>
        <v>0</v>
      </c>
      <c r="E58" s="155">
        <f>-'4.  2011-2014 LRAM'!Z262</f>
        <v>0</v>
      </c>
      <c r="F58" s="155">
        <f>-'4.  2011-2014 LRAM'!AA262</f>
        <v>0</v>
      </c>
      <c r="G58" s="155">
        <f>-'4.  2011-2014 LRAM'!AB262</f>
        <v>0</v>
      </c>
      <c r="H58" s="155">
        <f>-'4.  2011-2014 LRAM'!AC262</f>
        <v>0</v>
      </c>
      <c r="I58" s="155">
        <f>-'4.  2011-2014 LRAM'!AD262</f>
        <v>0</v>
      </c>
      <c r="J58" s="155">
        <f>-'4.  2011-2014 LRAM'!AE262</f>
        <v>0</v>
      </c>
      <c r="K58" s="155">
        <f>-'4.  2011-2014 LRAM'!AF262</f>
        <v>0</v>
      </c>
      <c r="L58" s="155">
        <f>-'4.  2011-2014 LRAM'!AG262</f>
        <v>0</v>
      </c>
      <c r="M58" s="155">
        <f>-'4.  2011-2014 LRAM'!AH262</f>
        <v>0</v>
      </c>
      <c r="N58" s="155">
        <f>-'4.  2011-2014 LRAM'!AI262</f>
        <v>0</v>
      </c>
      <c r="O58" s="155">
        <f>-'4.  2011-2014 LRAM'!AJ262</f>
        <v>0</v>
      </c>
      <c r="P58" s="155">
        <f>-'4.  2011-2014 LRAM'!AK262</f>
        <v>0</v>
      </c>
      <c r="Q58" s="155">
        <f>-'4.  2011-2014 LRAM'!AL262</f>
        <v>0</v>
      </c>
      <c r="R58" s="156">
        <f>SUM(D58:Q58)</f>
        <v>0</v>
      </c>
      <c r="S58" s="157"/>
      <c r="U58" s="151"/>
      <c r="V58" s="152"/>
    </row>
    <row r="59" spans="2:22" s="135" customFormat="1">
      <c r="B59" s="623" t="s">
        <v>67</v>
      </c>
      <c r="C59" s="619"/>
      <c r="D59" s="159"/>
      <c r="E59" s="159"/>
      <c r="F59" s="159"/>
      <c r="G59" s="159"/>
      <c r="H59" s="159"/>
      <c r="I59" s="159"/>
      <c r="J59" s="159"/>
      <c r="K59" s="160"/>
      <c r="L59" s="160"/>
      <c r="M59" s="160"/>
      <c r="N59" s="160"/>
      <c r="O59" s="160"/>
      <c r="P59" s="160"/>
      <c r="Q59" s="160"/>
      <c r="R59" s="161"/>
      <c r="U59" s="158"/>
      <c r="V59" s="152"/>
    </row>
    <row r="60" spans="2:22" s="162" customFormat="1">
      <c r="B60" s="153" t="s">
        <v>38</v>
      </c>
      <c r="C60" s="154"/>
      <c r="D60" s="155">
        <f>'4.  2011-2014 LRAM'!Y391</f>
        <v>0</v>
      </c>
      <c r="E60" s="155">
        <f>'4.  2011-2014 LRAM'!Z391</f>
        <v>0</v>
      </c>
      <c r="F60" s="155">
        <f>'4.  2011-2014 LRAM'!AA391</f>
        <v>0</v>
      </c>
      <c r="G60" s="155">
        <f>'4.  2011-2014 LRAM'!AB391</f>
        <v>0</v>
      </c>
      <c r="H60" s="155">
        <f>'4.  2011-2014 LRAM'!AC391</f>
        <v>0</v>
      </c>
      <c r="I60" s="155">
        <f>'4.  2011-2014 LRAM'!AD391</f>
        <v>0</v>
      </c>
      <c r="J60" s="155">
        <f>'4.  2011-2014 LRAM'!AE391</f>
        <v>0</v>
      </c>
      <c r="K60" s="155">
        <f>'4.  2011-2014 LRAM'!AF391</f>
        <v>0</v>
      </c>
      <c r="L60" s="155">
        <f>'4.  2011-2014 LRAM'!AG391</f>
        <v>0</v>
      </c>
      <c r="M60" s="155">
        <f>'4.  2011-2014 LRAM'!AH391</f>
        <v>0</v>
      </c>
      <c r="N60" s="155">
        <f>'4.  2011-2014 LRAM'!AI391</f>
        <v>0</v>
      </c>
      <c r="O60" s="155">
        <f>'4.  2011-2014 LRAM'!AJ391</f>
        <v>0</v>
      </c>
      <c r="P60" s="155">
        <f>'4.  2011-2014 LRAM'!AK391</f>
        <v>0</v>
      </c>
      <c r="Q60" s="155">
        <f>'4.  2011-2014 LRAM'!AL391</f>
        <v>0</v>
      </c>
      <c r="R60" s="156">
        <f>SUM(D60:Q60)</f>
        <v>0</v>
      </c>
      <c r="U60" s="151"/>
      <c r="V60" s="152"/>
    </row>
    <row r="61" spans="2:22" s="162" customFormat="1">
      <c r="B61" s="153" t="s">
        <v>37</v>
      </c>
      <c r="C61" s="154"/>
      <c r="D61" s="155">
        <f>-'4.  2011-2014 LRAM'!Y392</f>
        <v>0</v>
      </c>
      <c r="E61" s="155">
        <f>-'4.  2011-2014 LRAM'!Z392</f>
        <v>0</v>
      </c>
      <c r="F61" s="155">
        <f>-'4.  2011-2014 LRAM'!AA392</f>
        <v>0</v>
      </c>
      <c r="G61" s="155">
        <f>-'4.  2011-2014 LRAM'!AB392</f>
        <v>0</v>
      </c>
      <c r="H61" s="155">
        <f>-'4.  2011-2014 LRAM'!AC392</f>
        <v>0</v>
      </c>
      <c r="I61" s="155">
        <f>-'4.  2011-2014 LRAM'!AD392</f>
        <v>0</v>
      </c>
      <c r="J61" s="155">
        <f>-'4.  2011-2014 LRAM'!AE392</f>
        <v>0</v>
      </c>
      <c r="K61" s="155">
        <f>-'4.  2011-2014 LRAM'!AF392</f>
        <v>0</v>
      </c>
      <c r="L61" s="155">
        <f>-'4.  2011-2014 LRAM'!AG392</f>
        <v>0</v>
      </c>
      <c r="M61" s="155">
        <f>-'4.  2011-2014 LRAM'!AH392</f>
        <v>0</v>
      </c>
      <c r="N61" s="155">
        <f>-'4.  2011-2014 LRAM'!AI392</f>
        <v>0</v>
      </c>
      <c r="O61" s="155">
        <f>-'4.  2011-2014 LRAM'!AJ392</f>
        <v>0</v>
      </c>
      <c r="P61" s="155">
        <f>-'4.  2011-2014 LRAM'!AK392</f>
        <v>0</v>
      </c>
      <c r="Q61" s="155">
        <f>-'4.  2011-2014 LRAM'!AL392</f>
        <v>0</v>
      </c>
      <c r="R61" s="156">
        <f>SUM(D61:Q61)</f>
        <v>0</v>
      </c>
      <c r="S61" s="157"/>
      <c r="U61" s="151"/>
      <c r="V61" s="152"/>
    </row>
    <row r="62" spans="2:22" s="135" customFormat="1">
      <c r="B62" s="623" t="s">
        <v>67</v>
      </c>
      <c r="C62" s="619"/>
      <c r="D62" s="159"/>
      <c r="E62" s="159"/>
      <c r="F62" s="159"/>
      <c r="G62" s="159"/>
      <c r="H62" s="159"/>
      <c r="I62" s="159"/>
      <c r="J62" s="159"/>
      <c r="K62" s="160"/>
      <c r="L62" s="160"/>
      <c r="M62" s="160"/>
      <c r="N62" s="160"/>
      <c r="O62" s="160"/>
      <c r="P62" s="160"/>
      <c r="Q62" s="160"/>
      <c r="R62" s="161"/>
      <c r="U62" s="158"/>
      <c r="V62" s="152"/>
    </row>
    <row r="63" spans="2:22" s="162" customFormat="1">
      <c r="B63" s="153" t="s">
        <v>40</v>
      </c>
      <c r="C63" s="154"/>
      <c r="D63" s="155">
        <f>'4.  2011-2014 LRAM'!Y521</f>
        <v>0</v>
      </c>
      <c r="E63" s="155">
        <f>'4.  2011-2014 LRAM'!Z521</f>
        <v>0</v>
      </c>
      <c r="F63" s="155">
        <f>'4.  2011-2014 LRAM'!AA521</f>
        <v>0</v>
      </c>
      <c r="G63" s="155">
        <f>'4.  2011-2014 LRAM'!AB521</f>
        <v>0</v>
      </c>
      <c r="H63" s="155">
        <f>'4.  2011-2014 LRAM'!AC521</f>
        <v>0</v>
      </c>
      <c r="I63" s="155">
        <f>'4.  2011-2014 LRAM'!AD521</f>
        <v>0</v>
      </c>
      <c r="J63" s="155">
        <f>'4.  2011-2014 LRAM'!AE521</f>
        <v>0</v>
      </c>
      <c r="K63" s="155">
        <f>'4.  2011-2014 LRAM'!AF521</f>
        <v>0</v>
      </c>
      <c r="L63" s="155">
        <f>'4.  2011-2014 LRAM'!AG521</f>
        <v>0</v>
      </c>
      <c r="M63" s="155">
        <f>'4.  2011-2014 LRAM'!AH521</f>
        <v>0</v>
      </c>
      <c r="N63" s="155">
        <f>'4.  2011-2014 LRAM'!AI521</f>
        <v>0</v>
      </c>
      <c r="O63" s="155">
        <f>'4.  2011-2014 LRAM'!AJ521</f>
        <v>0</v>
      </c>
      <c r="P63" s="155">
        <f>'4.  2011-2014 LRAM'!AK521</f>
        <v>0</v>
      </c>
      <c r="Q63" s="155">
        <f>'4.  2011-2014 LRAM'!AL521</f>
        <v>0</v>
      </c>
      <c r="R63" s="156">
        <f>SUM(D63:Q63)</f>
        <v>0</v>
      </c>
      <c r="U63" s="151"/>
      <c r="V63" s="152"/>
    </row>
    <row r="64" spans="2:22" s="162" customFormat="1">
      <c r="B64" s="153" t="s">
        <v>39</v>
      </c>
      <c r="C64" s="154"/>
      <c r="D64" s="155">
        <f>-'4.  2011-2014 LRAM'!Y522</f>
        <v>0</v>
      </c>
      <c r="E64" s="155">
        <f>-'4.  2011-2014 LRAM'!Z522</f>
        <v>0</v>
      </c>
      <c r="F64" s="155">
        <f>-'4.  2011-2014 LRAM'!AA522</f>
        <v>0</v>
      </c>
      <c r="G64" s="155">
        <f>-'4.  2011-2014 LRAM'!AB522</f>
        <v>0</v>
      </c>
      <c r="H64" s="155">
        <f>-'4.  2011-2014 LRAM'!AC522</f>
        <v>0</v>
      </c>
      <c r="I64" s="155">
        <f>-'4.  2011-2014 LRAM'!AD522</f>
        <v>0</v>
      </c>
      <c r="J64" s="155">
        <f>-'4.  2011-2014 LRAM'!AE522</f>
        <v>0</v>
      </c>
      <c r="K64" s="155">
        <f>-'4.  2011-2014 LRAM'!AF522</f>
        <v>0</v>
      </c>
      <c r="L64" s="155">
        <f>-'4.  2011-2014 LRAM'!AG522</f>
        <v>0</v>
      </c>
      <c r="M64" s="155">
        <f>-'4.  2011-2014 LRAM'!AH522</f>
        <v>0</v>
      </c>
      <c r="N64" s="155">
        <f>-'4.  2011-2014 LRAM'!AI522</f>
        <v>0</v>
      </c>
      <c r="O64" s="155">
        <f>-'4.  2011-2014 LRAM'!AJ522</f>
        <v>0</v>
      </c>
      <c r="P64" s="155">
        <f>-'4.  2011-2014 LRAM'!AK522</f>
        <v>0</v>
      </c>
      <c r="Q64" s="155">
        <f>-'4.  2011-2014 LRAM'!AL522</f>
        <v>0</v>
      </c>
      <c r="R64" s="156">
        <f>SUM(D64:Q64)</f>
        <v>0</v>
      </c>
      <c r="S64" s="157"/>
      <c r="U64" s="151"/>
      <c r="V64" s="152"/>
    </row>
    <row r="65" spans="2:22" s="135" customFormat="1">
      <c r="B65" s="623" t="s">
        <v>67</v>
      </c>
      <c r="C65" s="619"/>
      <c r="D65" s="159"/>
      <c r="E65" s="159"/>
      <c r="F65" s="159"/>
      <c r="G65" s="159"/>
      <c r="H65" s="159"/>
      <c r="I65" s="159"/>
      <c r="J65" s="159"/>
      <c r="K65" s="160"/>
      <c r="L65" s="160"/>
      <c r="M65" s="160"/>
      <c r="N65" s="160"/>
      <c r="O65" s="160"/>
      <c r="P65" s="160"/>
      <c r="Q65" s="160"/>
      <c r="R65" s="161"/>
      <c r="U65" s="158"/>
      <c r="V65" s="152"/>
    </row>
    <row r="66" spans="2:22" s="162" customFormat="1">
      <c r="B66" s="153" t="s">
        <v>94</v>
      </c>
      <c r="C66" s="533"/>
      <c r="D66" s="163">
        <f>'5.  2015-2020 LRAM'!Y204</f>
        <v>752329.56365407619</v>
      </c>
      <c r="E66" s="163">
        <f>'5.  2015-2020 LRAM'!Z204</f>
        <v>342394.31098865997</v>
      </c>
      <c r="F66" s="163">
        <f>'5.  2015-2020 LRAM'!AA204</f>
        <v>1001098.3434262462</v>
      </c>
      <c r="G66" s="163">
        <f>'5.  2015-2020 LRAM'!AB204</f>
        <v>0</v>
      </c>
      <c r="H66" s="163">
        <f>'5.  2015-2020 LRAM'!AC204</f>
        <v>0</v>
      </c>
      <c r="I66" s="163">
        <f>'5.  2015-2020 LRAM'!AD204</f>
        <v>0</v>
      </c>
      <c r="J66" s="163">
        <f>'5.  2015-2020 LRAM'!AE204</f>
        <v>0</v>
      </c>
      <c r="K66" s="163">
        <f>'5.  2015-2020 LRAM'!AF204</f>
        <v>0</v>
      </c>
      <c r="L66" s="163">
        <f>'5.  2015-2020 LRAM'!AG204</f>
        <v>0</v>
      </c>
      <c r="M66" s="163">
        <f>'5.  2015-2020 LRAM'!AH204</f>
        <v>0</v>
      </c>
      <c r="N66" s="163">
        <f>'5.  2015-2020 LRAM'!AI204</f>
        <v>0</v>
      </c>
      <c r="O66" s="163">
        <f>'5.  2015-2020 LRAM'!AJ204</f>
        <v>0</v>
      </c>
      <c r="P66" s="163">
        <f>'5.  2015-2020 LRAM'!AK204</f>
        <v>0</v>
      </c>
      <c r="Q66" s="163">
        <f>'5.  2015-2020 LRAM'!AL204</f>
        <v>0</v>
      </c>
      <c r="R66" s="156">
        <f>SUM(D66:Q66)</f>
        <v>2095822.2180689825</v>
      </c>
      <c r="U66" s="151"/>
      <c r="V66" s="152"/>
    </row>
    <row r="67" spans="2:22" s="162" customFormat="1">
      <c r="B67" s="153" t="s">
        <v>93</v>
      </c>
      <c r="C67" s="154"/>
      <c r="D67" s="163">
        <f>-'5.  2015-2020 LRAM'!Y205</f>
        <v>-520139.03760000004</v>
      </c>
      <c r="E67" s="163">
        <f>-'5.  2015-2020 LRAM'!Z205</f>
        <v>-146853</v>
      </c>
      <c r="F67" s="163">
        <f>-'5.  2015-2020 LRAM'!AA205</f>
        <v>-1103418.2816999999</v>
      </c>
      <c r="G67" s="163">
        <f>-'5.  2015-2020 LRAM'!AB205</f>
        <v>-3718.6372057676749</v>
      </c>
      <c r="H67" s="163">
        <f>-'5.  2015-2020 LRAM'!AC205</f>
        <v>-15030.872599999999</v>
      </c>
      <c r="I67" s="163">
        <f>-'5.  2015-2020 LRAM'!AD205</f>
        <v>0</v>
      </c>
      <c r="J67" s="163">
        <f>-'5.  2015-2020 LRAM'!AE205</f>
        <v>0</v>
      </c>
      <c r="K67" s="163">
        <f>-'5.  2015-2020 LRAM'!AF205</f>
        <v>0</v>
      </c>
      <c r="L67" s="163">
        <f>-'5.  2015-2020 LRAM'!AG205</f>
        <v>0</v>
      </c>
      <c r="M67" s="163">
        <f>-'5.  2015-2020 LRAM'!AH205</f>
        <v>0</v>
      </c>
      <c r="N67" s="163">
        <f>-'5.  2015-2020 LRAM'!AI205</f>
        <v>0</v>
      </c>
      <c r="O67" s="163">
        <f>-'5.  2015-2020 LRAM'!AJ205</f>
        <v>0</v>
      </c>
      <c r="P67" s="163">
        <f>-'5.  2015-2020 LRAM'!AK205</f>
        <v>0</v>
      </c>
      <c r="Q67" s="163">
        <f>-'5.  2015-2020 LRAM'!AL205</f>
        <v>0</v>
      </c>
      <c r="R67" s="156">
        <f>SUM(D67:Q67)</f>
        <v>-1789159.8291057677</v>
      </c>
      <c r="S67" s="157"/>
      <c r="U67" s="151"/>
      <c r="V67" s="152"/>
    </row>
    <row r="68" spans="2:22" s="135" customFormat="1">
      <c r="B68" s="623" t="s">
        <v>67</v>
      </c>
      <c r="C68" s="619"/>
      <c r="D68" s="159"/>
      <c r="E68" s="159"/>
      <c r="F68" s="159"/>
      <c r="G68" s="159"/>
      <c r="H68" s="159"/>
      <c r="I68" s="159"/>
      <c r="J68" s="159"/>
      <c r="K68" s="160"/>
      <c r="L68" s="160"/>
      <c r="M68" s="160"/>
      <c r="N68" s="160"/>
      <c r="O68" s="160"/>
      <c r="P68" s="160"/>
      <c r="Q68" s="160"/>
      <c r="R68" s="161"/>
      <c r="U68" s="158"/>
      <c r="V68" s="152"/>
    </row>
    <row r="69" spans="2:22" s="162" customFormat="1">
      <c r="B69" s="153" t="s">
        <v>225</v>
      </c>
      <c r="C69" s="533"/>
      <c r="D69" s="155">
        <f>'5.  2015-2020 LRAM'!Y388</f>
        <v>0</v>
      </c>
      <c r="E69" s="155">
        <f>'5.  2015-2020 LRAM'!Z388</f>
        <v>0</v>
      </c>
      <c r="F69" s="155">
        <f>'5.  2015-2020 LRAM'!AA388</f>
        <v>0</v>
      </c>
      <c r="G69" s="155">
        <f>'5.  2015-2020 LRAM'!AB388</f>
        <v>0</v>
      </c>
      <c r="H69" s="155">
        <f>'5.  2015-2020 LRAM'!AC388</f>
        <v>0</v>
      </c>
      <c r="I69" s="155">
        <f>'5.  2015-2020 LRAM'!AD388</f>
        <v>0</v>
      </c>
      <c r="J69" s="155">
        <f>'5.  2015-2020 LRAM'!AE388</f>
        <v>0</v>
      </c>
      <c r="K69" s="155">
        <f>'5.  2015-2020 LRAM'!AF388</f>
        <v>0</v>
      </c>
      <c r="L69" s="155">
        <f>'5.  2015-2020 LRAM'!AG388</f>
        <v>0</v>
      </c>
      <c r="M69" s="155">
        <f>'5.  2015-2020 LRAM'!AH388</f>
        <v>0</v>
      </c>
      <c r="N69" s="155">
        <f>'5.  2015-2020 LRAM'!AI388</f>
        <v>0</v>
      </c>
      <c r="O69" s="155">
        <f>'5.  2015-2020 LRAM'!AJ388</f>
        <v>0</v>
      </c>
      <c r="P69" s="155">
        <f>'5.  2015-2020 LRAM'!AK388</f>
        <v>0</v>
      </c>
      <c r="Q69" s="155">
        <f>'5.  2015-2020 LRAM'!AL388</f>
        <v>0</v>
      </c>
      <c r="R69" s="156">
        <f>SUM(D69:Q69)</f>
        <v>0</v>
      </c>
      <c r="U69" s="151"/>
      <c r="V69" s="152"/>
    </row>
    <row r="70" spans="2:22" s="162" customFormat="1">
      <c r="B70" s="153" t="s">
        <v>224</v>
      </c>
      <c r="C70" s="154"/>
      <c r="D70" s="155">
        <f>-'5.  2015-2020 LRAM'!Y389</f>
        <v>0</v>
      </c>
      <c r="E70" s="155">
        <f>-'5.  2015-2020 LRAM'!Z389</f>
        <v>0</v>
      </c>
      <c r="F70" s="155">
        <f>-'5.  2015-2020 LRAM'!AA389</f>
        <v>0</v>
      </c>
      <c r="G70" s="155">
        <f>-'5.  2015-2020 LRAM'!AB389</f>
        <v>0</v>
      </c>
      <c r="H70" s="155">
        <f>-'5.  2015-2020 LRAM'!AC389</f>
        <v>0</v>
      </c>
      <c r="I70" s="155">
        <f>-'5.  2015-2020 LRAM'!AD389</f>
        <v>0</v>
      </c>
      <c r="J70" s="155">
        <f>-'5.  2015-2020 LRAM'!AE389</f>
        <v>0</v>
      </c>
      <c r="K70" s="155">
        <f>-'5.  2015-2020 LRAM'!AF389</f>
        <v>0</v>
      </c>
      <c r="L70" s="155">
        <f>-'5.  2015-2020 LRAM'!AG389</f>
        <v>0</v>
      </c>
      <c r="M70" s="155">
        <f>-'5.  2015-2020 LRAM'!AH389</f>
        <v>0</v>
      </c>
      <c r="N70" s="155">
        <f>-'5.  2015-2020 LRAM'!AI389</f>
        <v>0</v>
      </c>
      <c r="O70" s="155">
        <f>-'5.  2015-2020 LRAM'!AJ389</f>
        <v>0</v>
      </c>
      <c r="P70" s="155">
        <f>-'5.  2015-2020 LRAM'!AK389</f>
        <v>0</v>
      </c>
      <c r="Q70" s="155">
        <f>-'5.  2015-2020 LRAM'!AL389</f>
        <v>0</v>
      </c>
      <c r="R70" s="156">
        <f>SUM(D70:Q70)</f>
        <v>0</v>
      </c>
      <c r="S70" s="157"/>
      <c r="U70" s="151"/>
      <c r="V70" s="152"/>
    </row>
    <row r="71" spans="2:22" s="135" customFormat="1">
      <c r="B71" s="623" t="s">
        <v>67</v>
      </c>
      <c r="C71" s="619"/>
      <c r="D71" s="159"/>
      <c r="E71" s="159"/>
      <c r="F71" s="159"/>
      <c r="G71" s="159"/>
      <c r="H71" s="159"/>
      <c r="I71" s="159"/>
      <c r="J71" s="159"/>
      <c r="K71" s="160"/>
      <c r="L71" s="160"/>
      <c r="M71" s="160"/>
      <c r="N71" s="160"/>
      <c r="O71" s="160"/>
      <c r="P71" s="160"/>
      <c r="Q71" s="160"/>
      <c r="R71" s="161"/>
      <c r="U71" s="158"/>
      <c r="V71" s="152"/>
    </row>
    <row r="72" spans="2:22" s="162" customFormat="1">
      <c r="B72" s="153" t="s">
        <v>227</v>
      </c>
      <c r="C72" s="533"/>
      <c r="D72" s="155">
        <f>'5.  2015-2020 LRAM'!Y572</f>
        <v>0</v>
      </c>
      <c r="E72" s="155">
        <f>'5.  2015-2020 LRAM'!Z572</f>
        <v>0</v>
      </c>
      <c r="F72" s="155">
        <f>'5.  2015-2020 LRAM'!AA572</f>
        <v>0</v>
      </c>
      <c r="G72" s="155">
        <f>'5.  2015-2020 LRAM'!AB572</f>
        <v>0</v>
      </c>
      <c r="H72" s="155">
        <f>'5.  2015-2020 LRAM'!AC572</f>
        <v>0</v>
      </c>
      <c r="I72" s="155">
        <f>'5.  2015-2020 LRAM'!AD572</f>
        <v>0</v>
      </c>
      <c r="J72" s="155">
        <f>'5.  2015-2020 LRAM'!AE572</f>
        <v>0</v>
      </c>
      <c r="K72" s="155">
        <f>'5.  2015-2020 LRAM'!AF572</f>
        <v>0</v>
      </c>
      <c r="L72" s="155">
        <f>'5.  2015-2020 LRAM'!AG572</f>
        <v>0</v>
      </c>
      <c r="M72" s="155">
        <f>'5.  2015-2020 LRAM'!AH572</f>
        <v>0</v>
      </c>
      <c r="N72" s="155">
        <f>'5.  2015-2020 LRAM'!AI572</f>
        <v>0</v>
      </c>
      <c r="O72" s="155">
        <f>'5.  2015-2020 LRAM'!AJ572</f>
        <v>0</v>
      </c>
      <c r="P72" s="155">
        <f>'5.  2015-2020 LRAM'!AK572</f>
        <v>0</v>
      </c>
      <c r="Q72" s="155">
        <f>'5.  2015-2020 LRAM'!AL572</f>
        <v>0</v>
      </c>
      <c r="R72" s="156">
        <f>SUM(D72:Q72)</f>
        <v>0</v>
      </c>
      <c r="U72" s="151"/>
      <c r="V72" s="152"/>
    </row>
    <row r="73" spans="2:22" s="162" customFormat="1">
      <c r="B73" s="153" t="s">
        <v>226</v>
      </c>
      <c r="C73" s="154"/>
      <c r="D73" s="155">
        <f>-'5.  2015-2020 LRAM'!Y573</f>
        <v>0</v>
      </c>
      <c r="E73" s="155">
        <f>-'5.  2015-2020 LRAM'!Z573</f>
        <v>0</v>
      </c>
      <c r="F73" s="155">
        <f>-'5.  2015-2020 LRAM'!AA573</f>
        <v>0</v>
      </c>
      <c r="G73" s="155">
        <f>-'5.  2015-2020 LRAM'!AB573</f>
        <v>0</v>
      </c>
      <c r="H73" s="155">
        <f>-'5.  2015-2020 LRAM'!AC573</f>
        <v>0</v>
      </c>
      <c r="I73" s="155">
        <f>-'5.  2015-2020 LRAM'!AD573</f>
        <v>0</v>
      </c>
      <c r="J73" s="155">
        <f>-'5.  2015-2020 LRAM'!AE573</f>
        <v>0</v>
      </c>
      <c r="K73" s="155">
        <f>-'5.  2015-2020 LRAM'!AF573</f>
        <v>0</v>
      </c>
      <c r="L73" s="155">
        <f>-'5.  2015-2020 LRAM'!AG573</f>
        <v>0</v>
      </c>
      <c r="M73" s="155">
        <f>-'5.  2015-2020 LRAM'!AH573</f>
        <v>0</v>
      </c>
      <c r="N73" s="155">
        <f>-'5.  2015-2020 LRAM'!AI573</f>
        <v>0</v>
      </c>
      <c r="O73" s="155">
        <f>-'5.  2015-2020 LRAM'!AJ573</f>
        <v>0</v>
      </c>
      <c r="P73" s="155">
        <f>-'5.  2015-2020 LRAM'!AK573</f>
        <v>0</v>
      </c>
      <c r="Q73" s="155">
        <f>-'5.  2015-2020 LRAM'!AL573</f>
        <v>0</v>
      </c>
      <c r="R73" s="156">
        <f>SUM(D73:Q73)</f>
        <v>0</v>
      </c>
      <c r="S73" s="157"/>
      <c r="U73" s="151"/>
      <c r="V73" s="152"/>
    </row>
    <row r="74" spans="2:22" s="135" customFormat="1">
      <c r="B74" s="623" t="s">
        <v>67</v>
      </c>
      <c r="C74" s="619"/>
      <c r="D74" s="159"/>
      <c r="E74" s="159"/>
      <c r="F74" s="159"/>
      <c r="G74" s="159"/>
      <c r="H74" s="159"/>
      <c r="I74" s="159"/>
      <c r="J74" s="159"/>
      <c r="K74" s="160"/>
      <c r="L74" s="160"/>
      <c r="M74" s="160"/>
      <c r="N74" s="160"/>
      <c r="O74" s="160"/>
      <c r="P74" s="160"/>
      <c r="Q74" s="160"/>
      <c r="R74" s="161"/>
      <c r="U74" s="158"/>
      <c r="V74" s="152"/>
    </row>
    <row r="75" spans="2:22" s="162" customFormat="1">
      <c r="B75" s="153" t="s">
        <v>229</v>
      </c>
      <c r="C75" s="533"/>
      <c r="D75" s="155">
        <f>'5.  2015-2020 LRAM'!Y756</f>
        <v>0</v>
      </c>
      <c r="E75" s="155">
        <f>'5.  2015-2020 LRAM'!Z756</f>
        <v>0</v>
      </c>
      <c r="F75" s="155">
        <f>'5.  2015-2020 LRAM'!AA756</f>
        <v>0</v>
      </c>
      <c r="G75" s="155">
        <f>'5.  2015-2020 LRAM'!AB756</f>
        <v>0</v>
      </c>
      <c r="H75" s="155">
        <f>'5.  2015-2020 LRAM'!AC756</f>
        <v>0</v>
      </c>
      <c r="I75" s="155">
        <f>'5.  2015-2020 LRAM'!AD756</f>
        <v>0</v>
      </c>
      <c r="J75" s="155">
        <f>'5.  2015-2020 LRAM'!AE756</f>
        <v>0</v>
      </c>
      <c r="K75" s="155">
        <f>'5.  2015-2020 LRAM'!AF756</f>
        <v>0</v>
      </c>
      <c r="L75" s="155">
        <f>'5.  2015-2020 LRAM'!AG756</f>
        <v>0</v>
      </c>
      <c r="M75" s="155">
        <f>'5.  2015-2020 LRAM'!AH756</f>
        <v>0</v>
      </c>
      <c r="N75" s="155">
        <f>'5.  2015-2020 LRAM'!AI756</f>
        <v>0</v>
      </c>
      <c r="O75" s="155">
        <f>'5.  2015-2020 LRAM'!AJ756</f>
        <v>0</v>
      </c>
      <c r="P75" s="155">
        <f>'5.  2015-2020 LRAM'!AK756</f>
        <v>0</v>
      </c>
      <c r="Q75" s="155">
        <f>'5.  2015-2020 LRAM'!AL756</f>
        <v>0</v>
      </c>
      <c r="R75" s="156">
        <f>SUM(D75:Q75)</f>
        <v>0</v>
      </c>
      <c r="U75" s="151"/>
      <c r="V75" s="152"/>
    </row>
    <row r="76" spans="2:22" s="162" customFormat="1" ht="16.5" customHeight="1">
      <c r="B76" s="153" t="s">
        <v>228</v>
      </c>
      <c r="C76" s="154"/>
      <c r="D76" s="155">
        <f>-'5.  2015-2020 LRAM'!Y757</f>
        <v>0</v>
      </c>
      <c r="E76" s="155">
        <f>-'5.  2015-2020 LRAM'!Z757</f>
        <v>0</v>
      </c>
      <c r="F76" s="155">
        <f>-'5.  2015-2020 LRAM'!AA757</f>
        <v>0</v>
      </c>
      <c r="G76" s="155">
        <f>-'5.  2015-2020 LRAM'!AB757</f>
        <v>0</v>
      </c>
      <c r="H76" s="155">
        <f>-'5.  2015-2020 LRAM'!AC757</f>
        <v>0</v>
      </c>
      <c r="I76" s="155">
        <f>-'5.  2015-2020 LRAM'!AD757</f>
        <v>0</v>
      </c>
      <c r="J76" s="155">
        <f>-'5.  2015-2020 LRAM'!AE757</f>
        <v>0</v>
      </c>
      <c r="K76" s="155">
        <f>-'5.  2015-2020 LRAM'!AF757</f>
        <v>0</v>
      </c>
      <c r="L76" s="155">
        <f>-'5.  2015-2020 LRAM'!AG757</f>
        <v>0</v>
      </c>
      <c r="M76" s="155">
        <f>-'5.  2015-2020 LRAM'!AH757</f>
        <v>0</v>
      </c>
      <c r="N76" s="155">
        <f>-'5.  2015-2020 LRAM'!AI757</f>
        <v>0</v>
      </c>
      <c r="O76" s="155">
        <f>-'5.  2015-2020 LRAM'!AJ757</f>
        <v>0</v>
      </c>
      <c r="P76" s="155">
        <f>-'5.  2015-2020 LRAM'!AK757</f>
        <v>0</v>
      </c>
      <c r="Q76" s="155">
        <f>-'5.  2015-2020 LRAM'!AL757</f>
        <v>0</v>
      </c>
      <c r="R76" s="156">
        <f>SUM(D76:Q76)</f>
        <v>0</v>
      </c>
      <c r="S76" s="157"/>
      <c r="U76" s="151"/>
      <c r="V76" s="152"/>
    </row>
    <row r="77" spans="2:22" s="135" customFormat="1">
      <c r="B77" s="623" t="s">
        <v>67</v>
      </c>
      <c r="C77" s="619"/>
      <c r="D77" s="159"/>
      <c r="E77" s="159"/>
      <c r="F77" s="159"/>
      <c r="G77" s="159"/>
      <c r="H77" s="159"/>
      <c r="I77" s="159"/>
      <c r="J77" s="159"/>
      <c r="K77" s="160"/>
      <c r="L77" s="160"/>
      <c r="M77" s="160"/>
      <c r="N77" s="160"/>
      <c r="O77" s="160"/>
      <c r="P77" s="160"/>
      <c r="Q77" s="160"/>
      <c r="R77" s="161"/>
      <c r="U77" s="158"/>
      <c r="V77" s="152"/>
    </row>
    <row r="78" spans="2:22" s="162" customFormat="1" hidden="1">
      <c r="B78" s="153" t="s">
        <v>231</v>
      </c>
      <c r="C78" s="154"/>
      <c r="D78" s="155">
        <f>'5.  2015-2020 LRAM'!Y940</f>
        <v>0</v>
      </c>
      <c r="E78" s="155">
        <f>'5.  2015-2020 LRAM'!Z940</f>
        <v>0</v>
      </c>
      <c r="F78" s="155">
        <f>'5.  2015-2020 LRAM'!AA940</f>
        <v>0</v>
      </c>
      <c r="G78" s="155">
        <f>'5.  2015-2020 LRAM'!AB940</f>
        <v>0</v>
      </c>
      <c r="H78" s="155">
        <f>'5.  2015-2020 LRAM'!AC940</f>
        <v>0</v>
      </c>
      <c r="I78" s="155">
        <f>'5.  2015-2020 LRAM'!AD940</f>
        <v>0</v>
      </c>
      <c r="J78" s="155">
        <f>'5.  2015-2020 LRAM'!AE940</f>
        <v>0</v>
      </c>
      <c r="K78" s="155">
        <f>'5.  2015-2020 LRAM'!AF940</f>
        <v>0</v>
      </c>
      <c r="L78" s="155">
        <f>'5.  2015-2020 LRAM'!AG940</f>
        <v>0</v>
      </c>
      <c r="M78" s="155">
        <f>'5.  2015-2020 LRAM'!AH940</f>
        <v>0</v>
      </c>
      <c r="N78" s="155">
        <f>'5.  2015-2020 LRAM'!AI940</f>
        <v>0</v>
      </c>
      <c r="O78" s="155">
        <f>'5.  2015-2020 LRAM'!AJ940</f>
        <v>0</v>
      </c>
      <c r="P78" s="155">
        <f>'5.  2015-2020 LRAM'!AK940</f>
        <v>0</v>
      </c>
      <c r="Q78" s="155">
        <f>'5.  2015-2020 LRAM'!AL940</f>
        <v>0</v>
      </c>
      <c r="R78" s="156">
        <f>SUM(D78:Q78)</f>
        <v>0</v>
      </c>
      <c r="U78" s="151"/>
      <c r="V78" s="152"/>
    </row>
    <row r="79" spans="2:22" s="162" customFormat="1" hidden="1">
      <c r="B79" s="153" t="s">
        <v>230</v>
      </c>
      <c r="C79" s="154"/>
      <c r="D79" s="155">
        <f>-'5.  2015-2020 LRAM'!Y941</f>
        <v>0</v>
      </c>
      <c r="E79" s="155">
        <f>-'5.  2015-2020 LRAM'!Z941</f>
        <v>0</v>
      </c>
      <c r="F79" s="155">
        <f>-'5.  2015-2020 LRAM'!AA941</f>
        <v>0</v>
      </c>
      <c r="G79" s="155">
        <f>-'5.  2015-2020 LRAM'!AB941</f>
        <v>0</v>
      </c>
      <c r="H79" s="155">
        <f>-'5.  2015-2020 LRAM'!AC941</f>
        <v>0</v>
      </c>
      <c r="I79" s="155">
        <f>-'5.  2015-2020 LRAM'!AD941</f>
        <v>0</v>
      </c>
      <c r="J79" s="155">
        <f>-'5.  2015-2020 LRAM'!AE941</f>
        <v>0</v>
      </c>
      <c r="K79" s="155">
        <f>-'5.  2015-2020 LRAM'!AF941</f>
        <v>0</v>
      </c>
      <c r="L79" s="155">
        <f>-'5.  2015-2020 LRAM'!AG941</f>
        <v>0</v>
      </c>
      <c r="M79" s="155">
        <f>-'5.  2015-2020 LRAM'!AH941</f>
        <v>0</v>
      </c>
      <c r="N79" s="155">
        <f>-'5.  2015-2020 LRAM'!AI941</f>
        <v>0</v>
      </c>
      <c r="O79" s="155">
        <f>-'5.  2015-2020 LRAM'!AJ941</f>
        <v>0</v>
      </c>
      <c r="P79" s="155">
        <f>-'5.  2015-2020 LRAM'!AK941</f>
        <v>0</v>
      </c>
      <c r="Q79" s="155">
        <f>-'5.  2015-2020 LRAM'!AL941</f>
        <v>0</v>
      </c>
      <c r="R79" s="156">
        <f>SUM(D79:Q79)</f>
        <v>0</v>
      </c>
      <c r="S79" s="157"/>
      <c r="U79" s="151"/>
      <c r="V79" s="152"/>
    </row>
    <row r="80" spans="2:22" s="135" customFormat="1" hidden="1">
      <c r="B80" s="623" t="s">
        <v>67</v>
      </c>
      <c r="C80" s="619"/>
      <c r="D80" s="159"/>
      <c r="E80" s="159"/>
      <c r="F80" s="159"/>
      <c r="G80" s="159"/>
      <c r="H80" s="159"/>
      <c r="I80" s="159"/>
      <c r="J80" s="159"/>
      <c r="K80" s="160"/>
      <c r="L80" s="160"/>
      <c r="M80" s="160"/>
      <c r="N80" s="160"/>
      <c r="O80" s="160"/>
      <c r="P80" s="160"/>
      <c r="Q80" s="160"/>
      <c r="R80" s="161"/>
      <c r="U80" s="158"/>
      <c r="V80" s="152"/>
    </row>
    <row r="81" spans="2:22" s="162" customFormat="1" hidden="1">
      <c r="B81" s="153" t="s">
        <v>233</v>
      </c>
      <c r="C81" s="533"/>
      <c r="D81" s="155">
        <f>'5.  2015-2020 LRAM'!Y1124</f>
        <v>0</v>
      </c>
      <c r="E81" s="155">
        <f>'5.  2015-2020 LRAM'!Z1124</f>
        <v>0</v>
      </c>
      <c r="F81" s="155">
        <f>'5.  2015-2020 LRAM'!AA1124</f>
        <v>0</v>
      </c>
      <c r="G81" s="155">
        <f>'5.  2015-2020 LRAM'!AB1124</f>
        <v>0</v>
      </c>
      <c r="H81" s="155">
        <f>'5.  2015-2020 LRAM'!AC1124</f>
        <v>0</v>
      </c>
      <c r="I81" s="155">
        <f>'5.  2015-2020 LRAM'!AD1124</f>
        <v>0</v>
      </c>
      <c r="J81" s="155">
        <f>'5.  2015-2020 LRAM'!AE1124</f>
        <v>0</v>
      </c>
      <c r="K81" s="155">
        <f>'5.  2015-2020 LRAM'!AF1124</f>
        <v>0</v>
      </c>
      <c r="L81" s="155">
        <f>'5.  2015-2020 LRAM'!AG1124</f>
        <v>0</v>
      </c>
      <c r="M81" s="155">
        <f>'5.  2015-2020 LRAM'!AH1124</f>
        <v>0</v>
      </c>
      <c r="N81" s="155">
        <f>'5.  2015-2020 LRAM'!AI1124</f>
        <v>0</v>
      </c>
      <c r="O81" s="155">
        <f>'5.  2015-2020 LRAM'!AJ1124</f>
        <v>0</v>
      </c>
      <c r="P81" s="155">
        <f>'5.  2015-2020 LRAM'!AK1124</f>
        <v>0</v>
      </c>
      <c r="Q81" s="155">
        <f>'5.  2015-2020 LRAM'!AL1124</f>
        <v>0</v>
      </c>
      <c r="R81" s="156">
        <f>SUM(D81:Q81)</f>
        <v>0</v>
      </c>
      <c r="U81" s="151"/>
      <c r="V81" s="152"/>
    </row>
    <row r="82" spans="2:22" s="162" customFormat="1" hidden="1">
      <c r="B82" s="153" t="s">
        <v>232</v>
      </c>
      <c r="C82" s="154"/>
      <c r="D82" s="155">
        <f>-'5.  2015-2020 LRAM'!Y1125</f>
        <v>0</v>
      </c>
      <c r="E82" s="155">
        <f>-'5.  2015-2020 LRAM'!Z1125</f>
        <v>0</v>
      </c>
      <c r="F82" s="155">
        <f>-'5.  2015-2020 LRAM'!AA1125</f>
        <v>0</v>
      </c>
      <c r="G82" s="155">
        <f>-'5.  2015-2020 LRAM'!AB1125</f>
        <v>0</v>
      </c>
      <c r="H82" s="155">
        <f>-'5.  2015-2020 LRAM'!AC1125</f>
        <v>0</v>
      </c>
      <c r="I82" s="155">
        <f>-'5.  2015-2020 LRAM'!AD1125</f>
        <v>0</v>
      </c>
      <c r="J82" s="155">
        <f>-'5.  2015-2020 LRAM'!AE1125</f>
        <v>0</v>
      </c>
      <c r="K82" s="155">
        <f>-'5.  2015-2020 LRAM'!AF1125</f>
        <v>0</v>
      </c>
      <c r="L82" s="155">
        <f>-'5.  2015-2020 LRAM'!AG1125</f>
        <v>0</v>
      </c>
      <c r="M82" s="155">
        <f>-'5.  2015-2020 LRAM'!AH1125</f>
        <v>0</v>
      </c>
      <c r="N82" s="155">
        <f>-'5.  2015-2020 LRAM'!AI1125</f>
        <v>0</v>
      </c>
      <c r="O82" s="155">
        <f>-'5.  2015-2020 LRAM'!AJ1125</f>
        <v>0</v>
      </c>
      <c r="P82" s="155">
        <f>-'5.  2015-2020 LRAM'!AK1125</f>
        <v>0</v>
      </c>
      <c r="Q82" s="155">
        <f>-'5.  2015-2020 LRAM'!AL1125</f>
        <v>0</v>
      </c>
      <c r="R82" s="156">
        <f>SUM(D82:Q82)</f>
        <v>0</v>
      </c>
      <c r="S82" s="157"/>
      <c r="U82" s="151"/>
      <c r="V82" s="152"/>
    </row>
    <row r="83" spans="2:22" s="135" customFormat="1" hidden="1">
      <c r="B83" s="623" t="s">
        <v>67</v>
      </c>
      <c r="C83" s="619"/>
      <c r="D83" s="159"/>
      <c r="E83" s="159"/>
      <c r="F83" s="159"/>
      <c r="G83" s="159"/>
      <c r="H83" s="159"/>
      <c r="I83" s="159"/>
      <c r="J83" s="159"/>
      <c r="K83" s="160"/>
      <c r="L83" s="160"/>
      <c r="M83" s="160"/>
      <c r="N83" s="160"/>
      <c r="O83" s="160"/>
      <c r="P83" s="160"/>
      <c r="Q83" s="160"/>
      <c r="R83" s="161"/>
      <c r="U83" s="158"/>
      <c r="V83" s="152"/>
    </row>
    <row r="84" spans="2:22" s="17" customFormat="1" ht="20.25" customHeight="1">
      <c r="B84" s="620" t="s">
        <v>43</v>
      </c>
      <c r="C84" s="619"/>
      <c r="D84" s="677">
        <f>'6.  Carrying Charges'!I162</f>
        <v>21133.691443284461</v>
      </c>
      <c r="E84" s="677">
        <f>'6.  Carrying Charges'!J162</f>
        <v>17797.925699549098</v>
      </c>
      <c r="F84" s="677">
        <f>'6.  Carrying Charges'!K162</f>
        <v>-9313.0328817542249</v>
      </c>
      <c r="G84" s="677">
        <f>'6.  Carrying Charges'!L162</f>
        <v>-338.46571017246634</v>
      </c>
      <c r="H84" s="677">
        <f>'6.  Carrying Charges'!M162</f>
        <v>-1368.0912354612506</v>
      </c>
      <c r="I84" s="677">
        <f>'6.  Carrying Charges'!N162</f>
        <v>0</v>
      </c>
      <c r="J84" s="677">
        <f>'6.  Carrying Charges'!O162</f>
        <v>0</v>
      </c>
      <c r="K84" s="677">
        <f>'6.  Carrying Charges'!P162</f>
        <v>0</v>
      </c>
      <c r="L84" s="677">
        <f>'6.  Carrying Charges'!Q162</f>
        <v>0</v>
      </c>
      <c r="M84" s="677">
        <f>'6.  Carrying Charges'!R162</f>
        <v>0</v>
      </c>
      <c r="N84" s="677">
        <f>'6.  Carrying Charges'!S162</f>
        <v>0</v>
      </c>
      <c r="O84" s="677">
        <f>'6.  Carrying Charges'!T162</f>
        <v>0</v>
      </c>
      <c r="P84" s="677">
        <f>'6.  Carrying Charges'!U162</f>
        <v>0</v>
      </c>
      <c r="Q84" s="677">
        <f>'6.  Carrying Charges'!V162</f>
        <v>0</v>
      </c>
      <c r="R84" s="678">
        <f>SUM(D84:Q84)</f>
        <v>27912.027315445615</v>
      </c>
      <c r="U84" s="151"/>
      <c r="V84" s="152"/>
    </row>
    <row r="85" spans="2:22" s="162" customFormat="1" ht="21.75" customHeight="1">
      <c r="B85" s="621" t="s">
        <v>240</v>
      </c>
      <c r="C85" s="622"/>
      <c r="D85" s="621">
        <f>SUM(D54:D77)+D84</f>
        <v>253324.2174973606</v>
      </c>
      <c r="E85" s="621">
        <f>SUM(E54:E77)+E84</f>
        <v>213339.23668820906</v>
      </c>
      <c r="F85" s="621">
        <f>SUM(F54:F77)+F84</f>
        <v>-111632.97115550796</v>
      </c>
      <c r="G85" s="621">
        <f>SUM(G54:G77)+G84</f>
        <v>-4057.1029159401414</v>
      </c>
      <c r="H85" s="621">
        <f>SUM(H54:H77)+H84</f>
        <v>-16398.963835461251</v>
      </c>
      <c r="I85" s="621">
        <f t="shared" ref="I85:O85" si="2">SUM(I54:I77)+I84</f>
        <v>0</v>
      </c>
      <c r="J85" s="621">
        <f t="shared" si="2"/>
        <v>0</v>
      </c>
      <c r="K85" s="621">
        <f t="shared" si="2"/>
        <v>0</v>
      </c>
      <c r="L85" s="621">
        <f t="shared" si="2"/>
        <v>0</v>
      </c>
      <c r="M85" s="621">
        <f t="shared" si="2"/>
        <v>0</v>
      </c>
      <c r="N85" s="621">
        <f>SUM(N54:N77)+N84</f>
        <v>0</v>
      </c>
      <c r="O85" s="621">
        <f t="shared" si="2"/>
        <v>0</v>
      </c>
      <c r="P85" s="621">
        <f>SUM(P54:P77)+P84</f>
        <v>0</v>
      </c>
      <c r="Q85" s="621">
        <f>SUM(Q54:Q77)+Q84</f>
        <v>0</v>
      </c>
      <c r="R85" s="621">
        <f>SUM(R54:R77)+R84</f>
        <v>334574.41627866041</v>
      </c>
      <c r="U85" s="151"/>
      <c r="V85" s="152"/>
    </row>
    <row r="86" spans="2:22" ht="20.25" customHeight="1">
      <c r="B86" s="452" t="s">
        <v>536</v>
      </c>
      <c r="C86" s="600"/>
      <c r="D86" s="599"/>
      <c r="E86" s="599"/>
      <c r="F86" s="599"/>
      <c r="G86" s="599"/>
      <c r="H86" s="599"/>
      <c r="I86" s="599"/>
      <c r="J86" s="599"/>
      <c r="K86" s="599"/>
      <c r="L86" s="599"/>
      <c r="M86" s="599"/>
      <c r="N86" s="599"/>
      <c r="O86" s="599"/>
      <c r="P86" s="599"/>
      <c r="Q86" s="599"/>
      <c r="R86" s="599"/>
      <c r="V86" s="13"/>
    </row>
    <row r="87" spans="2:22" ht="20.25" customHeight="1">
      <c r="B87" s="618"/>
      <c r="C87" s="66"/>
      <c r="E87" s="9"/>
      <c r="V87" s="13"/>
    </row>
    <row r="88" spans="2:22" ht="15">
      <c r="E88" s="9"/>
    </row>
    <row r="89" spans="2:22" ht="21" hidden="1" customHeight="1">
      <c r="B89" s="118" t="s">
        <v>537</v>
      </c>
      <c r="F89" s="587"/>
    </row>
    <row r="90" spans="2:22" s="547" customFormat="1" ht="27.75" hidden="1" customHeight="1">
      <c r="B90" s="568" t="s">
        <v>557</v>
      </c>
      <c r="C90" s="564"/>
      <c r="D90" s="564"/>
      <c r="E90" s="571"/>
      <c r="F90" s="564"/>
      <c r="G90" s="564"/>
      <c r="H90" s="564"/>
      <c r="I90" s="564"/>
      <c r="J90" s="564"/>
      <c r="T90" s="548"/>
      <c r="U90" s="548"/>
    </row>
    <row r="91" spans="2:22" ht="11.25" hidden="1" customHeight="1">
      <c r="B91" s="110"/>
    </row>
    <row r="92" spans="2:22" s="560" customFormat="1" ht="25.5" hidden="1" customHeight="1">
      <c r="B92" s="562"/>
      <c r="C92" s="558">
        <v>2011</v>
      </c>
      <c r="D92" s="558">
        <v>2012</v>
      </c>
      <c r="E92" s="558">
        <v>2013</v>
      </c>
      <c r="F92" s="558">
        <v>2014</v>
      </c>
      <c r="G92" s="558">
        <v>2015</v>
      </c>
      <c r="H92" s="558">
        <v>2016</v>
      </c>
      <c r="I92" s="558">
        <v>2017</v>
      </c>
      <c r="J92" s="558">
        <v>2018</v>
      </c>
      <c r="K92" s="558">
        <v>2019</v>
      </c>
      <c r="L92" s="558">
        <v>2020</v>
      </c>
      <c r="M92" s="559" t="s">
        <v>26</v>
      </c>
      <c r="T92" s="561"/>
      <c r="U92" s="561"/>
    </row>
    <row r="93" spans="2:22" s="90" customFormat="1" ht="23.25" hidden="1" customHeight="1">
      <c r="B93" s="197">
        <v>2011</v>
      </c>
      <c r="C93" s="553">
        <f>'4.  2011-2014 LRAM'!AM131</f>
        <v>0</v>
      </c>
      <c r="D93" s="554">
        <f>SUM('4.  2011-2014 LRAM'!Y259:AL259)</f>
        <v>0</v>
      </c>
      <c r="E93" s="554">
        <f>SUM('4.  2011-2014 LRAM'!Y388:AL388)</f>
        <v>0</v>
      </c>
      <c r="F93" s="555">
        <f>SUM('4.  2011-2014 LRAM'!Y517:AL517)</f>
        <v>0</v>
      </c>
      <c r="G93" s="555">
        <f>SUM('5.  2015-2020 LRAM'!Y199:AL199)</f>
        <v>424815.95842846797</v>
      </c>
      <c r="H93" s="554">
        <f>SUM('5.  2015-2020 LRAM'!Y382:AL382)</f>
        <v>0</v>
      </c>
      <c r="I93" s="555">
        <f>SUM('5.  2015-2020 LRAM'!Y565:AL565)</f>
        <v>0</v>
      </c>
      <c r="J93" s="554">
        <f>SUM('5.  2015-2020 LRAM'!Y748:AL748)</f>
        <v>0</v>
      </c>
      <c r="K93" s="554">
        <f>SUM('5.  2015-2020 LRAM'!Y931:AL931)</f>
        <v>0</v>
      </c>
      <c r="L93" s="554">
        <f>SUM('5.  2015-2020 LRAM'!Y1114:AL1114)</f>
        <v>0</v>
      </c>
      <c r="M93" s="554">
        <f>SUM(C93:L93)</f>
        <v>424815.95842846797</v>
      </c>
      <c r="T93" s="196"/>
      <c r="U93" s="196"/>
    </row>
    <row r="94" spans="2:22" s="90" customFormat="1" ht="23.25" hidden="1" customHeight="1">
      <c r="B94" s="197">
        <v>2012</v>
      </c>
      <c r="C94" s="556"/>
      <c r="D94" s="555">
        <f>SUM('4.  2011-2014 LRAM'!Y260:AL260)</f>
        <v>0</v>
      </c>
      <c r="E94" s="554">
        <f>SUM('4.  2011-2014 LRAM'!Y389:AL389)</f>
        <v>0</v>
      </c>
      <c r="F94" s="555">
        <f>SUM('4.  2011-2014 LRAM'!Y518:AL518)</f>
        <v>0</v>
      </c>
      <c r="G94" s="555">
        <f>SUM('5.  2015-2020 LRAM'!Y200:AL200)</f>
        <v>459598.40320977016</v>
      </c>
      <c r="H94" s="554">
        <f>SUM('5.  2015-2020 LRAM'!Y383:AL383)</f>
        <v>0</v>
      </c>
      <c r="I94" s="555">
        <f>SUM('5.  2015-2020 LRAM'!Y566:AL566)</f>
        <v>0</v>
      </c>
      <c r="J94" s="554">
        <f>SUM('5.  2015-2020 LRAM'!Y749:AL749)</f>
        <v>0</v>
      </c>
      <c r="K94" s="554">
        <f>SUM('5.  2015-2020 LRAM'!Y932:AL932)</f>
        <v>0</v>
      </c>
      <c r="L94" s="554">
        <f>SUM('5.  2015-2020 LRAM'!Y1115:AL1115)</f>
        <v>0</v>
      </c>
      <c r="M94" s="554">
        <f>SUM(D94:L94)</f>
        <v>459598.40320977016</v>
      </c>
      <c r="T94" s="196"/>
      <c r="U94" s="196"/>
    </row>
    <row r="95" spans="2:22" s="90" customFormat="1" ht="23.25" hidden="1" customHeight="1">
      <c r="B95" s="197">
        <v>2013</v>
      </c>
      <c r="C95" s="557"/>
      <c r="D95" s="557"/>
      <c r="E95" s="555">
        <f>SUM('4.  2011-2014 LRAM'!Y390:AL390)</f>
        <v>0</v>
      </c>
      <c r="F95" s="555">
        <f>SUM('4.  2011-2014 LRAM'!Y519:AL519)</f>
        <v>0</v>
      </c>
      <c r="G95" s="555">
        <f>SUM('5.  2015-2020 LRAM'!Y201:AL201)</f>
        <v>457723.25059264677</v>
      </c>
      <c r="H95" s="554">
        <f>SUM('5.  2015-2020 LRAM'!Y384:AL384)</f>
        <v>0</v>
      </c>
      <c r="I95" s="555">
        <f>SUM('5.  2015-2020 LRAM'!Y567:AL567)</f>
        <v>0</v>
      </c>
      <c r="J95" s="554">
        <f>SUM('5.  2015-2020 LRAM'!Y750:AL750)</f>
        <v>0</v>
      </c>
      <c r="K95" s="554">
        <f>SUM('5.  2015-2020 LRAM'!Y933:AL933)</f>
        <v>0</v>
      </c>
      <c r="L95" s="554">
        <f>SUM('5.  2015-2020 LRAM'!Y1116:AL1116)</f>
        <v>0</v>
      </c>
      <c r="M95" s="554">
        <f>SUM(C95:L95)</f>
        <v>457723.25059264677</v>
      </c>
      <c r="T95" s="196"/>
      <c r="U95" s="196"/>
    </row>
    <row r="96" spans="2:22" s="90" customFormat="1" ht="23.25" hidden="1" customHeight="1">
      <c r="B96" s="197">
        <v>2014</v>
      </c>
      <c r="C96" s="557"/>
      <c r="D96" s="557"/>
      <c r="E96" s="557"/>
      <c r="F96" s="555">
        <f>SUM('4.  2011-2014 LRAM'!Y520:AL520)</f>
        <v>0</v>
      </c>
      <c r="G96" s="555">
        <f>SUM('5.  2015-2020 LRAM'!Y202:AL202)</f>
        <v>753684.6058380974</v>
      </c>
      <c r="H96" s="554">
        <f>SUM('5.  2015-2020 LRAM'!Y385:AL385)</f>
        <v>0</v>
      </c>
      <c r="I96" s="555">
        <f>SUM('5.  2015-2020 LRAM'!Y568:AL568)</f>
        <v>0</v>
      </c>
      <c r="J96" s="554">
        <f>SUM('5.  2015-2020 LRAM'!Y751:AL751)</f>
        <v>0</v>
      </c>
      <c r="K96" s="554">
        <f>SUM('5.  2015-2020 LRAM'!Y934:AL934)</f>
        <v>0</v>
      </c>
      <c r="L96" s="554">
        <f>SUM('5.  2015-2020 LRAM'!Y1117:AL1117)</f>
        <v>0</v>
      </c>
      <c r="M96" s="554">
        <f>SUM(F96:L96)</f>
        <v>753684.6058380974</v>
      </c>
      <c r="T96" s="196"/>
      <c r="U96" s="196"/>
    </row>
    <row r="97" spans="2:21" s="90" customFormat="1" ht="23.25" hidden="1" customHeight="1">
      <c r="B97" s="197">
        <v>2015</v>
      </c>
      <c r="C97" s="557"/>
      <c r="D97" s="557"/>
      <c r="E97" s="557"/>
      <c r="F97" s="557"/>
      <c r="G97" s="555">
        <f>SUM('5.  2015-2020 LRAM'!Y203:AL203)</f>
        <v>0</v>
      </c>
      <c r="H97" s="554">
        <f>SUM('5.  2015-2020 LRAM'!Y386:AL386)</f>
        <v>0</v>
      </c>
      <c r="I97" s="555">
        <f>SUM('5.  2015-2020 LRAM'!Y569:AL569)</f>
        <v>0</v>
      </c>
      <c r="J97" s="554">
        <f>SUM('5.  2015-2020 LRAM'!Y752:AL752)</f>
        <v>0</v>
      </c>
      <c r="K97" s="554">
        <f>SUM('5.  2015-2020 LRAM'!Y935:AL935)</f>
        <v>0</v>
      </c>
      <c r="L97" s="554">
        <f>SUM('5.  2015-2020 LRAM'!Y1118:AL1118)</f>
        <v>0</v>
      </c>
      <c r="M97" s="554">
        <f>SUM(G97:L97)</f>
        <v>0</v>
      </c>
      <c r="T97" s="196"/>
      <c r="U97" s="196"/>
    </row>
    <row r="98" spans="2:21" s="90" customFormat="1" ht="23.25" hidden="1" customHeight="1">
      <c r="B98" s="197">
        <v>2016</v>
      </c>
      <c r="C98" s="557"/>
      <c r="D98" s="557"/>
      <c r="E98" s="557"/>
      <c r="F98" s="557"/>
      <c r="G98" s="557"/>
      <c r="H98" s="554">
        <f>SUM('5.  2015-2020 LRAM'!Y387:AL387)</f>
        <v>0</v>
      </c>
      <c r="I98" s="555">
        <f>SUM('5.  2015-2020 LRAM'!Y570:AL570)</f>
        <v>0</v>
      </c>
      <c r="J98" s="554">
        <f>SUM('5.  2015-2020 LRAM'!Y753:AL753)</f>
        <v>0</v>
      </c>
      <c r="K98" s="554">
        <f>SUM('5.  2015-2020 LRAM'!Y936:AL936)</f>
        <v>0</v>
      </c>
      <c r="L98" s="554">
        <f>SUM('5.  2015-2020 LRAM'!Y1119:AL1119)</f>
        <v>0</v>
      </c>
      <c r="M98" s="554">
        <f>SUM(H98:L98)</f>
        <v>0</v>
      </c>
      <c r="T98" s="196"/>
      <c r="U98" s="196"/>
    </row>
    <row r="99" spans="2:21" s="90" customFormat="1" ht="23.25" hidden="1" customHeight="1">
      <c r="B99" s="197">
        <v>2017</v>
      </c>
      <c r="C99" s="557"/>
      <c r="D99" s="557"/>
      <c r="E99" s="557"/>
      <c r="F99" s="557"/>
      <c r="G99" s="557"/>
      <c r="H99" s="557"/>
      <c r="I99" s="554">
        <f>SUM('5.  2015-2020 LRAM'!Y571:AL571)</f>
        <v>0</v>
      </c>
      <c r="J99" s="554">
        <f>SUM('5.  2015-2020 LRAM'!Y754:AL754)</f>
        <v>0</v>
      </c>
      <c r="K99" s="554">
        <f>SUM('5.  2015-2020 LRAM'!Y937:AL937)</f>
        <v>0</v>
      </c>
      <c r="L99" s="554">
        <f>SUM('5.  2015-2020 LRAM'!Y1120:AL1120)</f>
        <v>0</v>
      </c>
      <c r="M99" s="554">
        <f>SUM(I99:L99)</f>
        <v>0</v>
      </c>
      <c r="T99" s="196"/>
      <c r="U99" s="196"/>
    </row>
    <row r="100" spans="2:21" s="90" customFormat="1" ht="23.25" hidden="1" customHeight="1">
      <c r="B100" s="197">
        <v>2018</v>
      </c>
      <c r="C100" s="557"/>
      <c r="D100" s="557"/>
      <c r="E100" s="557"/>
      <c r="F100" s="557"/>
      <c r="G100" s="557"/>
      <c r="H100" s="557"/>
      <c r="I100" s="557"/>
      <c r="J100" s="554">
        <f>SUM('5.  2015-2020 LRAM'!Y755:AL755)</f>
        <v>0</v>
      </c>
      <c r="K100" s="554">
        <f>SUM('5.  2015-2020 LRAM'!Y938:AL938)</f>
        <v>0</v>
      </c>
      <c r="L100" s="554">
        <f>SUM('5.  2015-2020 LRAM'!Y1121:AL1121)</f>
        <v>0</v>
      </c>
      <c r="M100" s="554">
        <f>SUM(J100:L100)</f>
        <v>0</v>
      </c>
      <c r="T100" s="196"/>
      <c r="U100" s="196"/>
    </row>
    <row r="101" spans="2:21" s="90" customFormat="1" ht="23.25" hidden="1" customHeight="1">
      <c r="B101" s="197">
        <v>2019</v>
      </c>
      <c r="C101" s="557"/>
      <c r="D101" s="557"/>
      <c r="E101" s="557"/>
      <c r="F101" s="557"/>
      <c r="G101" s="557"/>
      <c r="H101" s="557"/>
      <c r="I101" s="557"/>
      <c r="J101" s="557"/>
      <c r="K101" s="554">
        <f>SUM('5.  2015-2020 LRAM'!Y939:AL939)</f>
        <v>0</v>
      </c>
      <c r="L101" s="554">
        <f>SUM('5.  2015-2020 LRAM'!Y1122:AL1122)</f>
        <v>0</v>
      </c>
      <c r="M101" s="554">
        <f>SUM(K101:L101)</f>
        <v>0</v>
      </c>
      <c r="T101" s="196"/>
      <c r="U101" s="196"/>
    </row>
    <row r="102" spans="2:21" s="90" customFormat="1" ht="23.25" hidden="1" customHeight="1">
      <c r="B102" s="197">
        <v>2020</v>
      </c>
      <c r="C102" s="557"/>
      <c r="D102" s="557"/>
      <c r="E102" s="557"/>
      <c r="F102" s="557"/>
      <c r="G102" s="557"/>
      <c r="H102" s="557"/>
      <c r="I102" s="557"/>
      <c r="J102" s="557"/>
      <c r="K102" s="557"/>
      <c r="L102" s="556">
        <f>SUM('5.  2015-2020 LRAM'!Y1123:AL1123)</f>
        <v>0</v>
      </c>
      <c r="M102" s="556">
        <f>L102</f>
        <v>0</v>
      </c>
      <c r="T102" s="196"/>
      <c r="U102" s="196"/>
    </row>
    <row r="103" spans="2:21" s="195" customFormat="1" ht="24" hidden="1" customHeight="1">
      <c r="B103" s="569" t="s">
        <v>519</v>
      </c>
      <c r="C103" s="553">
        <f>C93</f>
        <v>0</v>
      </c>
      <c r="D103" s="554">
        <f>D93+D94</f>
        <v>0</v>
      </c>
      <c r="E103" s="554">
        <f>E93+E94+E95</f>
        <v>0</v>
      </c>
      <c r="F103" s="554">
        <f>F93+F94+F95+F96</f>
        <v>0</v>
      </c>
      <c r="G103" s="554">
        <f>G93+G94+G95+G96+G97</f>
        <v>2095822.2180689822</v>
      </c>
      <c r="H103" s="554">
        <f>H93+H94+H95+H96+H97+H98</f>
        <v>0</v>
      </c>
      <c r="I103" s="554">
        <f>I93+I94+I95+I96+I97+I98+I99</f>
        <v>0</v>
      </c>
      <c r="J103" s="554">
        <f>J93+J94+J95+J96+J97+J98+J99+J100</f>
        <v>0</v>
      </c>
      <c r="K103" s="554">
        <f>K93+K94+K95+K96+K97+K98+K99+K100+K101</f>
        <v>0</v>
      </c>
      <c r="L103" s="554">
        <f>SUM(L93:L102)</f>
        <v>0</v>
      </c>
      <c r="M103" s="554">
        <f>SUM(M93:M102)</f>
        <v>2095822.2180689822</v>
      </c>
      <c r="T103" s="198"/>
      <c r="U103" s="198"/>
    </row>
    <row r="104" spans="2:21" s="27" customFormat="1" ht="24.75" hidden="1" customHeight="1">
      <c r="B104" s="570" t="s">
        <v>518</v>
      </c>
      <c r="C104" s="552">
        <f>'4.  2011-2014 LRAM'!AM132</f>
        <v>0</v>
      </c>
      <c r="D104" s="552">
        <f>'4.  2011-2014 LRAM'!AM262</f>
        <v>0</v>
      </c>
      <c r="E104" s="552">
        <f>'4.  2011-2014 LRAM'!AM392</f>
        <v>0</v>
      </c>
      <c r="F104" s="552">
        <f>'4.  2011-2014 LRAM'!AM522</f>
        <v>0</v>
      </c>
      <c r="G104" s="552">
        <f>'5.  2015-2020 LRAM'!AM205</f>
        <v>1789159.8291057677</v>
      </c>
      <c r="H104" s="552">
        <f>'5.  2015-2020 LRAM'!AM389</f>
        <v>0</v>
      </c>
      <c r="I104" s="552">
        <f>'5.  2015-2020 LRAM'!AM573</f>
        <v>0</v>
      </c>
      <c r="J104" s="552">
        <f>'5.  2015-2020 LRAM'!AM757</f>
        <v>0</v>
      </c>
      <c r="K104" s="552">
        <f>'5.  2015-2020 LRAM'!AM941</f>
        <v>0</v>
      </c>
      <c r="L104" s="552">
        <f>'5.  2015-2020 LRAM'!AM1125</f>
        <v>0</v>
      </c>
      <c r="M104" s="554">
        <f>SUM(C104:L104)</f>
        <v>1789159.8291057677</v>
      </c>
      <c r="T104" s="89"/>
      <c r="U104" s="89"/>
    </row>
    <row r="105" spans="2:21" ht="24.75" hidden="1" customHeight="1">
      <c r="B105" s="570" t="s">
        <v>43</v>
      </c>
      <c r="C105" s="552">
        <f>'6.  Carrying Charges'!W27</f>
        <v>0</v>
      </c>
      <c r="D105" s="552">
        <f>'6.  Carrying Charges'!W42</f>
        <v>0</v>
      </c>
      <c r="E105" s="552">
        <f>'6.  Carrying Charges'!W57</f>
        <v>0</v>
      </c>
      <c r="F105" s="552">
        <f>'6.  Carrying Charges'!W72</f>
        <v>0</v>
      </c>
      <c r="G105" s="552">
        <f>'6.  Carrying Charges'!W87</f>
        <v>1569.7281035054552</v>
      </c>
      <c r="H105" s="552">
        <f>'6.  Carrying Charges'!W102</f>
        <v>4943.0143821008178</v>
      </c>
      <c r="I105" s="552">
        <f>'6.  Carrying Charges'!W117</f>
        <v>8622.9630496593945</v>
      </c>
      <c r="J105" s="552">
        <f>'6.  Carrying Charges'!W132</f>
        <v>14334.550044099266</v>
      </c>
      <c r="K105" s="552">
        <f>'6.  Carrying Charges'!W147</f>
        <v>21226.787236047523</v>
      </c>
      <c r="L105" s="552">
        <f>'6.  Carrying Charges'!W162</f>
        <v>27912.027315445615</v>
      </c>
      <c r="M105" s="554">
        <f>SUM(C105:L105)</f>
        <v>78609.070130858076</v>
      </c>
    </row>
    <row r="106" spans="2:21" ht="23.25" hidden="1" customHeight="1">
      <c r="B106" s="569" t="s">
        <v>26</v>
      </c>
      <c r="C106" s="552">
        <f>C103-C104+C105</f>
        <v>0</v>
      </c>
      <c r="D106" s="552">
        <f t="shared" ref="D106:J106" si="3">D103-D104+D105</f>
        <v>0</v>
      </c>
      <c r="E106" s="552">
        <f t="shared" si="3"/>
        <v>0</v>
      </c>
      <c r="F106" s="552">
        <f t="shared" si="3"/>
        <v>0</v>
      </c>
      <c r="G106" s="552">
        <f t="shared" si="3"/>
        <v>308232.11706672003</v>
      </c>
      <c r="H106" s="552">
        <f t="shared" si="3"/>
        <v>4943.0143821008178</v>
      </c>
      <c r="I106" s="552">
        <f t="shared" si="3"/>
        <v>8622.9630496593945</v>
      </c>
      <c r="J106" s="552">
        <f t="shared" si="3"/>
        <v>14334.550044099266</v>
      </c>
      <c r="K106" s="552">
        <f>K103-K104+K105</f>
        <v>21226.787236047523</v>
      </c>
      <c r="L106" s="552">
        <f>L103-L104+L105</f>
        <v>27912.027315445615</v>
      </c>
      <c r="M106" s="552">
        <f>M103-M104+M105</f>
        <v>385271.45909407269</v>
      </c>
    </row>
    <row r="107" spans="2:21" hidden="1"/>
    <row r="108" spans="2:21">
      <c r="B108" s="587" t="s">
        <v>526</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paperSize="5" scale="37"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19050</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19050</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19050</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19050</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19050</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171450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0"/>
  <sheetViews>
    <sheetView topLeftCell="A11" zoomScale="70" zoomScaleNormal="70" workbookViewId="0">
      <selection activeCell="C48" sqref="C48"/>
    </sheetView>
  </sheetViews>
  <sheetFormatPr defaultColWidth="9.140625"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35" t="s">
        <v>171</v>
      </c>
      <c r="C14" s="126" t="s">
        <v>175</v>
      </c>
    </row>
    <row r="15" spans="2:3" ht="26.25" customHeight="1" thickBot="1">
      <c r="C15" s="128" t="s">
        <v>406</v>
      </c>
    </row>
    <row r="16" spans="2:3" ht="27" customHeight="1" thickBot="1">
      <c r="C16" s="567" t="s">
        <v>551</v>
      </c>
    </row>
    <row r="19" spans="2:8" ht="15.75">
      <c r="B19" s="535" t="s">
        <v>622</v>
      </c>
    </row>
    <row r="20" spans="2:8" ht="13.5" customHeight="1"/>
    <row r="21" spans="2:8" ht="40.9" customHeight="1">
      <c r="B21" s="786" t="s">
        <v>685</v>
      </c>
      <c r="C21" s="786"/>
      <c r="D21" s="786"/>
      <c r="E21" s="786"/>
      <c r="F21" s="786"/>
      <c r="G21" s="786"/>
      <c r="H21" s="786"/>
    </row>
    <row r="23" spans="2:8" s="607" customFormat="1" ht="15.75">
      <c r="B23" s="617" t="s">
        <v>546</v>
      </c>
      <c r="C23" s="617" t="s">
        <v>561</v>
      </c>
      <c r="D23" s="617" t="s">
        <v>545</v>
      </c>
      <c r="E23" s="793" t="s">
        <v>34</v>
      </c>
      <c r="F23" s="794"/>
      <c r="G23" s="793" t="s">
        <v>544</v>
      </c>
      <c r="H23" s="794"/>
    </row>
    <row r="24" spans="2:8" ht="50.25" customHeight="1">
      <c r="B24" s="606">
        <v>1</v>
      </c>
      <c r="C24" s="642" t="s">
        <v>558</v>
      </c>
      <c r="D24" s="605" t="s">
        <v>757</v>
      </c>
      <c r="E24" s="795" t="s">
        <v>761</v>
      </c>
      <c r="F24" s="796"/>
      <c r="G24" s="795" t="s">
        <v>729</v>
      </c>
      <c r="H24" s="796"/>
    </row>
    <row r="25" spans="2:8">
      <c r="B25" s="606">
        <v>2</v>
      </c>
      <c r="C25" s="642" t="s">
        <v>558</v>
      </c>
      <c r="D25" s="605" t="s">
        <v>758</v>
      </c>
      <c r="E25" s="791" t="s">
        <v>759</v>
      </c>
      <c r="F25" s="792"/>
      <c r="G25" s="791" t="s">
        <v>760</v>
      </c>
      <c r="H25" s="792"/>
    </row>
    <row r="26" spans="2:8">
      <c r="B26" s="606">
        <v>3</v>
      </c>
      <c r="C26" s="642"/>
      <c r="D26" s="605"/>
      <c r="E26" s="791"/>
      <c r="F26" s="792"/>
      <c r="G26" s="797"/>
      <c r="H26" s="798"/>
    </row>
    <row r="27" spans="2:8">
      <c r="B27" s="606">
        <v>4</v>
      </c>
      <c r="C27" s="642"/>
      <c r="D27" s="605"/>
      <c r="E27" s="791"/>
      <c r="F27" s="792"/>
      <c r="G27" s="797"/>
      <c r="H27" s="798"/>
    </row>
    <row r="28" spans="2:8">
      <c r="B28" s="606">
        <v>5</v>
      </c>
      <c r="C28" s="642"/>
      <c r="D28" s="605"/>
      <c r="E28" s="791"/>
      <c r="F28" s="792"/>
      <c r="G28" s="797"/>
      <c r="H28" s="798"/>
    </row>
    <row r="29" spans="2:8">
      <c r="B29" s="606">
        <v>6</v>
      </c>
      <c r="C29" s="642"/>
      <c r="D29" s="605"/>
      <c r="E29" s="791"/>
      <c r="F29" s="792"/>
      <c r="G29" s="797"/>
      <c r="H29" s="798"/>
    </row>
    <row r="30" spans="2:8">
      <c r="B30" s="606">
        <v>7</v>
      </c>
      <c r="C30" s="642"/>
      <c r="D30" s="605"/>
      <c r="E30" s="791"/>
      <c r="F30" s="792"/>
      <c r="G30" s="797"/>
      <c r="H30" s="798"/>
    </row>
    <row r="31" spans="2:8">
      <c r="B31" s="606">
        <v>8</v>
      </c>
      <c r="C31" s="642"/>
      <c r="D31" s="605"/>
      <c r="E31" s="791"/>
      <c r="F31" s="792"/>
      <c r="G31" s="797"/>
      <c r="H31" s="798"/>
    </row>
    <row r="32" spans="2:8">
      <c r="B32" s="606">
        <v>9</v>
      </c>
      <c r="C32" s="642"/>
      <c r="D32" s="605"/>
      <c r="E32" s="791"/>
      <c r="F32" s="792"/>
      <c r="G32" s="797"/>
      <c r="H32" s="798"/>
    </row>
    <row r="33" spans="2:8">
      <c r="B33" s="606">
        <v>10</v>
      </c>
      <c r="C33" s="642"/>
      <c r="D33" s="605"/>
      <c r="E33" s="791"/>
      <c r="F33" s="792"/>
      <c r="G33" s="797"/>
      <c r="H33" s="798"/>
    </row>
    <row r="34" spans="2:8">
      <c r="B34" s="606" t="s">
        <v>480</v>
      </c>
      <c r="C34" s="642"/>
      <c r="D34" s="605"/>
      <c r="E34" s="791"/>
      <c r="F34" s="792"/>
      <c r="G34" s="797"/>
      <c r="H34" s="798"/>
    </row>
    <row r="36" spans="2:8" ht="30.75" customHeight="1">
      <c r="B36" s="535" t="s">
        <v>618</v>
      </c>
    </row>
    <row r="37" spans="2:8" ht="23.25" customHeight="1">
      <c r="B37" s="566" t="s">
        <v>623</v>
      </c>
      <c r="C37" s="603"/>
      <c r="D37" s="603"/>
      <c r="E37" s="603"/>
      <c r="F37" s="603"/>
      <c r="G37" s="603"/>
      <c r="H37" s="603"/>
    </row>
    <row r="39" spans="2:8" s="90" customFormat="1" ht="15.75">
      <c r="B39" s="617" t="s">
        <v>546</v>
      </c>
      <c r="C39" s="617" t="s">
        <v>561</v>
      </c>
      <c r="D39" s="617" t="s">
        <v>545</v>
      </c>
      <c r="E39" s="793" t="s">
        <v>34</v>
      </c>
      <c r="F39" s="794"/>
      <c r="G39" s="793" t="s">
        <v>544</v>
      </c>
      <c r="H39" s="794"/>
    </row>
    <row r="40" spans="2:8" ht="30" customHeight="1">
      <c r="B40" s="606">
        <v>1</v>
      </c>
      <c r="C40" s="642" t="s">
        <v>170</v>
      </c>
      <c r="D40" s="605" t="s">
        <v>768</v>
      </c>
      <c r="E40" s="795" t="s">
        <v>769</v>
      </c>
      <c r="F40" s="796"/>
      <c r="G40" s="795" t="s">
        <v>770</v>
      </c>
      <c r="H40" s="796"/>
    </row>
    <row r="41" spans="2:8" ht="16.5" customHeight="1">
      <c r="B41" s="606">
        <v>2</v>
      </c>
      <c r="C41" s="642"/>
      <c r="D41" s="605"/>
      <c r="E41" s="795"/>
      <c r="F41" s="796"/>
      <c r="G41" s="795"/>
      <c r="H41" s="796"/>
    </row>
    <row r="42" spans="2:8">
      <c r="B42" s="606">
        <v>3</v>
      </c>
      <c r="C42" s="642"/>
      <c r="D42" s="605"/>
      <c r="E42" s="791"/>
      <c r="F42" s="792"/>
      <c r="G42" s="797"/>
      <c r="H42" s="798"/>
    </row>
    <row r="43" spans="2:8">
      <c r="B43" s="606">
        <v>4</v>
      </c>
      <c r="C43" s="642"/>
      <c r="D43" s="605"/>
      <c r="E43" s="791"/>
      <c r="F43" s="792"/>
      <c r="G43" s="797"/>
      <c r="H43" s="798"/>
    </row>
    <row r="44" spans="2:8">
      <c r="B44" s="606">
        <v>5</v>
      </c>
      <c r="C44" s="642"/>
      <c r="D44" s="605"/>
      <c r="E44" s="791"/>
      <c r="F44" s="792"/>
      <c r="G44" s="797"/>
      <c r="H44" s="798"/>
    </row>
    <row r="45" spans="2:8">
      <c r="B45" s="606">
        <v>6</v>
      </c>
      <c r="C45" s="642"/>
      <c r="D45" s="605"/>
      <c r="E45" s="791"/>
      <c r="F45" s="792"/>
      <c r="G45" s="797"/>
      <c r="H45" s="798"/>
    </row>
    <row r="46" spans="2:8">
      <c r="B46" s="606">
        <v>7</v>
      </c>
      <c r="C46" s="642"/>
      <c r="D46" s="605"/>
      <c r="E46" s="791"/>
      <c r="F46" s="792"/>
      <c r="G46" s="797"/>
      <c r="H46" s="798"/>
    </row>
    <row r="47" spans="2:8">
      <c r="B47" s="606">
        <v>8</v>
      </c>
      <c r="C47" s="642"/>
      <c r="D47" s="605"/>
      <c r="E47" s="791"/>
      <c r="F47" s="792"/>
      <c r="G47" s="797"/>
      <c r="H47" s="798"/>
    </row>
    <row r="48" spans="2:8">
      <c r="B48" s="606">
        <v>9</v>
      </c>
      <c r="C48" s="642"/>
      <c r="D48" s="605"/>
      <c r="E48" s="791"/>
      <c r="F48" s="792"/>
      <c r="G48" s="797"/>
      <c r="H48" s="798"/>
    </row>
    <row r="49" spans="2:8">
      <c r="B49" s="606">
        <v>10</v>
      </c>
      <c r="C49" s="642"/>
      <c r="D49" s="605"/>
      <c r="E49" s="791"/>
      <c r="F49" s="792"/>
      <c r="G49" s="797"/>
      <c r="H49" s="798"/>
    </row>
    <row r="50" spans="2:8">
      <c r="B50" s="606" t="s">
        <v>480</v>
      </c>
      <c r="C50" s="642"/>
      <c r="D50" s="605"/>
      <c r="E50" s="791"/>
      <c r="F50" s="792"/>
      <c r="G50" s="797"/>
      <c r="H50" s="798"/>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8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DropDownList!$F$2:$F$8</xm:f>
          </x14:formula1>
          <xm:sqref>C40:C50 C26:C34</xm:sqref>
        </x14:dataValidation>
        <x14:dataValidation type="list" allowBlank="1" showInputMessage="1" showErrorMessage="1">
          <x14:formula1>
            <xm:f>[1]DropDownList!#REF!</xm:f>
          </x14:formula1>
          <xm:sqref>C24:C25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zoomScale="70" zoomScaleNormal="70" workbookViewId="0">
      <selection activeCell="E15" sqref="E15"/>
    </sheetView>
  </sheetViews>
  <sheetFormatPr defaultColWidth="9.140625"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4"/>
      <c r="F3" s="17"/>
      <c r="G3" s="17"/>
      <c r="H3" s="67"/>
      <c r="I3" s="164"/>
      <c r="J3" s="164"/>
      <c r="K3" s="164"/>
      <c r="L3" s="164"/>
      <c r="M3" s="164"/>
      <c r="N3" s="164"/>
      <c r="O3" s="164"/>
      <c r="P3" s="164"/>
      <c r="Q3" s="164"/>
    </row>
    <row r="4" spans="2:17" s="2" customFormat="1" ht="27" customHeight="1" thickBot="1">
      <c r="B4" s="272" t="s">
        <v>171</v>
      </c>
      <c r="C4" s="455"/>
      <c r="D4" s="256" t="s">
        <v>175</v>
      </c>
      <c r="E4" s="437"/>
      <c r="F4" s="437"/>
      <c r="G4" s="437"/>
      <c r="H4" s="437"/>
      <c r="I4" s="437"/>
      <c r="J4" s="437"/>
      <c r="K4" s="437"/>
      <c r="L4" s="437"/>
      <c r="M4" s="437"/>
      <c r="N4" s="437"/>
      <c r="O4" s="437"/>
      <c r="P4" s="437"/>
      <c r="Q4" s="456"/>
    </row>
    <row r="5" spans="2:17" s="2" customFormat="1" ht="24" customHeight="1" thickBot="1">
      <c r="B5" s="457"/>
      <c r="C5" s="455"/>
      <c r="D5" s="458" t="s">
        <v>406</v>
      </c>
      <c r="F5" s="437"/>
      <c r="G5" s="437"/>
      <c r="H5" s="437"/>
      <c r="I5" s="437"/>
      <c r="J5" s="437"/>
      <c r="K5" s="437"/>
      <c r="L5" s="437"/>
      <c r="M5" s="437"/>
      <c r="N5" s="437"/>
      <c r="O5" s="437"/>
      <c r="P5" s="437"/>
      <c r="Q5" s="456"/>
    </row>
    <row r="6" spans="2:17" s="2" customFormat="1" ht="28.5" customHeight="1" thickBot="1">
      <c r="B6" s="457"/>
      <c r="C6" s="455"/>
      <c r="D6" s="260" t="s">
        <v>172</v>
      </c>
      <c r="E6" s="437"/>
      <c r="F6" s="437"/>
      <c r="G6" s="437"/>
      <c r="H6" s="437"/>
      <c r="I6" s="437"/>
      <c r="J6" s="437"/>
      <c r="K6" s="437"/>
      <c r="L6" s="437"/>
      <c r="M6" s="437"/>
      <c r="N6" s="437"/>
      <c r="O6" s="437"/>
      <c r="P6" s="437"/>
      <c r="Q6" s="456"/>
    </row>
    <row r="7" spans="2:17" s="104" customFormat="1" ht="29.25" customHeight="1" thickBot="1">
      <c r="D7" s="567" t="s">
        <v>551</v>
      </c>
      <c r="P7" s="105"/>
      <c r="Q7" s="105"/>
    </row>
    <row r="8" spans="2:17" s="104" customFormat="1" ht="30" customHeight="1">
      <c r="D8" s="572"/>
      <c r="P8" s="105"/>
      <c r="Q8" s="105"/>
    </row>
    <row r="9" spans="2:17" s="2" customFormat="1" ht="24.75" customHeight="1">
      <c r="B9" s="118" t="s">
        <v>411</v>
      </c>
      <c r="C9" s="17"/>
      <c r="D9" s="454">
        <v>2015</v>
      </c>
    </row>
    <row r="10" spans="2:17" s="17" customFormat="1" ht="16.5" customHeight="1"/>
    <row r="11" spans="2:17" s="17" customFormat="1" ht="36.75" customHeight="1">
      <c r="B11" s="799" t="s">
        <v>563</v>
      </c>
      <c r="C11" s="799"/>
      <c r="D11" s="799"/>
      <c r="E11" s="799"/>
      <c r="F11" s="799"/>
      <c r="G11" s="799"/>
      <c r="H11" s="799"/>
      <c r="I11" s="799"/>
      <c r="J11" s="799"/>
      <c r="K11" s="799"/>
      <c r="L11" s="799"/>
      <c r="M11" s="799"/>
      <c r="N11" s="612"/>
      <c r="O11" s="612"/>
      <c r="P11" s="612"/>
      <c r="Q11" s="612"/>
    </row>
    <row r="12" spans="2:17" s="2" customFormat="1" ht="15.75" customHeight="1">
      <c r="D12" s="20"/>
    </row>
    <row r="13" spans="2:17" s="17" customFormat="1" ht="48" customHeight="1">
      <c r="C13" s="242" t="str">
        <f>'1.  LRAMVA Summary'!R52</f>
        <v>Total</v>
      </c>
      <c r="D13" s="242" t="str">
        <f>'1.  LRAMVA Summary'!D52</f>
        <v>Residential</v>
      </c>
      <c r="E13" s="242" t="str">
        <f>'1.  LRAMVA Summary'!E52</f>
        <v>GS&lt;50 kW</v>
      </c>
      <c r="F13" s="242" t="str">
        <f>'1.  LRAMVA Summary'!F52</f>
        <v>Commercial 50 kW to Large Use</v>
      </c>
      <c r="G13" s="242" t="str">
        <f>'1.  LRAMVA Summary'!G52</f>
        <v>Unmetered Scattered Load</v>
      </c>
      <c r="H13" s="242" t="str">
        <f>'1.  LRAMVA Summary'!H52</f>
        <v>Street Lighting</v>
      </c>
      <c r="I13" s="242" t="str">
        <f>'1.  LRAMVA Summary'!I52</f>
        <v/>
      </c>
      <c r="J13" s="242" t="str">
        <f>'1.  LRAMVA Summary'!J52</f>
        <v/>
      </c>
      <c r="K13" s="242" t="str">
        <f>'1.  LRAMVA Summary'!K52</f>
        <v/>
      </c>
      <c r="L13" s="242" t="str">
        <f>'1.  LRAMVA Summary'!L52</f>
        <v/>
      </c>
      <c r="M13" s="242" t="str">
        <f>'1.  LRAMVA Summary'!M52</f>
        <v/>
      </c>
      <c r="N13" s="242" t="str">
        <f>'1.  LRAMVA Summary'!N52</f>
        <v/>
      </c>
      <c r="O13" s="242" t="str">
        <f>'1.  LRAMVA Summary'!O52</f>
        <v/>
      </c>
      <c r="P13" s="242" t="str">
        <f>'1.  LRAMVA Summary'!P52</f>
        <v/>
      </c>
      <c r="Q13" s="242" t="str">
        <f>'1.  LRAMVA Summary'!Q52</f>
        <v/>
      </c>
    </row>
    <row r="14" spans="2:17" s="2" customFormat="1" ht="15.75" customHeight="1">
      <c r="B14" s="82"/>
      <c r="C14" s="576"/>
      <c r="D14" s="577" t="str">
        <f>'1.  LRAMVA Summary'!D53</f>
        <v>kWh</v>
      </c>
      <c r="E14" s="577" t="str">
        <f>'1.  LRAMVA Summary'!E53</f>
        <v>kWh</v>
      </c>
      <c r="F14" s="577" t="str">
        <f>'1.  LRAMVA Summary'!F53</f>
        <v>kW</v>
      </c>
      <c r="G14" s="577" t="str">
        <f>'1.  LRAMVA Summary'!G53</f>
        <v>kWh</v>
      </c>
      <c r="H14" s="577" t="str">
        <f>'1.  LRAMVA Summary'!H53</f>
        <v>kW</v>
      </c>
      <c r="I14" s="577">
        <f>'1.  LRAMVA Summary'!I53</f>
        <v>0</v>
      </c>
      <c r="J14" s="577">
        <f>'1.  LRAMVA Summary'!J53</f>
        <v>0</v>
      </c>
      <c r="K14" s="577">
        <f>'1.  LRAMVA Summary'!K53</f>
        <v>0</v>
      </c>
      <c r="L14" s="577">
        <f>'1.  LRAMVA Summary'!L53</f>
        <v>0</v>
      </c>
      <c r="M14" s="577">
        <f>'1.  LRAMVA Summary'!M53</f>
        <v>0</v>
      </c>
      <c r="N14" s="577">
        <f>'1.  LRAMVA Summary'!N53</f>
        <v>0</v>
      </c>
      <c r="O14" s="577">
        <f>'1.  LRAMVA Summary'!O53</f>
        <v>0</v>
      </c>
      <c r="P14" s="577">
        <f>'1.  LRAMVA Summary'!P53</f>
        <v>0</v>
      </c>
      <c r="Q14" s="578">
        <f>'1.  LRAMVA Summary'!Q53</f>
        <v>0</v>
      </c>
    </row>
    <row r="15" spans="2:17" s="455" customFormat="1" ht="15.75" customHeight="1">
      <c r="B15" s="460" t="s">
        <v>27</v>
      </c>
      <c r="C15" s="624">
        <f>SUM(D15:Q15)</f>
        <v>29390964.785651494</v>
      </c>
      <c r="D15" s="461">
        <v>22228164</v>
      </c>
      <c r="E15" s="461">
        <v>6993000</v>
      </c>
      <c r="F15" s="461"/>
      <c r="G15" s="461">
        <v>169800.78565149201</v>
      </c>
      <c r="H15" s="461"/>
      <c r="I15" s="450"/>
      <c r="J15" s="450"/>
      <c r="K15" s="450"/>
      <c r="L15" s="450"/>
      <c r="M15" s="450"/>
      <c r="N15" s="450"/>
      <c r="O15" s="450"/>
      <c r="P15" s="451"/>
      <c r="Q15" s="451"/>
    </row>
    <row r="16" spans="2:17" s="455" customFormat="1" ht="15.75" customHeight="1">
      <c r="B16" s="460" t="s">
        <v>28</v>
      </c>
      <c r="C16" s="624">
        <f>SUM(D16:Q16)</f>
        <v>322951</v>
      </c>
      <c r="D16" s="449"/>
      <c r="E16" s="449"/>
      <c r="F16" s="461">
        <v>319193</v>
      </c>
      <c r="G16" s="449"/>
      <c r="H16" s="461">
        <v>3758</v>
      </c>
      <c r="I16" s="449"/>
      <c r="J16" s="449"/>
      <c r="K16" s="451"/>
      <c r="L16" s="451"/>
      <c r="M16" s="451"/>
      <c r="N16" s="451"/>
      <c r="O16" s="451"/>
      <c r="P16" s="451"/>
      <c r="Q16" s="451"/>
    </row>
    <row r="17" spans="2:17" s="17" customFormat="1" ht="15.75" customHeight="1"/>
    <row r="18" spans="2:17" s="25" customFormat="1" ht="15.75" customHeight="1">
      <c r="B18" s="190" t="s">
        <v>451</v>
      </c>
      <c r="C18" s="191"/>
      <c r="D18" s="191">
        <f t="shared" ref="D18:E18" si="0">IF(D14="kw",HLOOKUP(D14,D14:D16,3,FALSE),HLOOKUP(D14,D14:D16,2,FALSE))</f>
        <v>22228164</v>
      </c>
      <c r="E18" s="191">
        <f t="shared" si="0"/>
        <v>6993000</v>
      </c>
      <c r="F18" s="191">
        <f>IF(F14="kw",HLOOKUP(F14,F14:F16,3,FALSE),HLOOKUP(F14,F14:F16,2,FALSE))</f>
        <v>319193</v>
      </c>
      <c r="G18" s="191">
        <f t="shared" ref="G18:Q18" si="1">IF(G14="kw",HLOOKUP(G14,G14:G16,3,FALSE),HLOOKUP(G14,G14:G16,2,FALSE))</f>
        <v>169800.78565149201</v>
      </c>
      <c r="H18" s="191">
        <f t="shared" si="1"/>
        <v>3758</v>
      </c>
      <c r="I18" s="191">
        <f t="shared" si="1"/>
        <v>0</v>
      </c>
      <c r="J18" s="191">
        <f t="shared" si="1"/>
        <v>0</v>
      </c>
      <c r="K18" s="191">
        <f t="shared" si="1"/>
        <v>0</v>
      </c>
      <c r="L18" s="191">
        <f t="shared" si="1"/>
        <v>0</v>
      </c>
      <c r="M18" s="191">
        <f t="shared" si="1"/>
        <v>0</v>
      </c>
      <c r="N18" s="191">
        <f t="shared" si="1"/>
        <v>0</v>
      </c>
      <c r="O18" s="191">
        <f t="shared" si="1"/>
        <v>0</v>
      </c>
      <c r="P18" s="191">
        <f t="shared" si="1"/>
        <v>0</v>
      </c>
      <c r="Q18" s="191">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7" customFormat="1" ht="21" customHeight="1">
      <c r="B20" s="459" t="s">
        <v>679</v>
      </c>
      <c r="C20" s="452">
        <v>4</v>
      </c>
      <c r="D20" s="453" t="s">
        <v>180</v>
      </c>
    </row>
    <row r="21" spans="2:17" s="437" customFormat="1" ht="21" customHeight="1">
      <c r="B21" s="459" t="s">
        <v>366</v>
      </c>
      <c r="C21" s="452" t="s">
        <v>766</v>
      </c>
      <c r="D21" s="453"/>
    </row>
    <row r="22" spans="2:17" s="17" customFormat="1" ht="15.75" customHeight="1">
      <c r="B22" s="165"/>
      <c r="C22" s="166"/>
      <c r="D22" s="162"/>
    </row>
    <row r="23" spans="2:17" s="17" customFormat="1" ht="23.25" customHeight="1">
      <c r="B23" s="167"/>
      <c r="C23" s="167"/>
      <c r="D23" s="162"/>
    </row>
    <row r="24" spans="2:17" s="17" customFormat="1" ht="22.5" customHeight="1">
      <c r="B24" s="118" t="s">
        <v>412</v>
      </c>
      <c r="C24" s="118"/>
      <c r="D24" s="454"/>
    </row>
    <row r="25" spans="2:17" s="2" customFormat="1" ht="15.75" customHeight="1">
      <c r="D25" s="20"/>
    </row>
    <row r="26" spans="2:17" s="2" customFormat="1" ht="42" customHeight="1">
      <c r="B26" s="799" t="s">
        <v>562</v>
      </c>
      <c r="C26" s="799"/>
      <c r="D26" s="799"/>
      <c r="E26" s="799"/>
      <c r="F26" s="799"/>
      <c r="G26" s="799"/>
      <c r="H26" s="799"/>
      <c r="I26" s="799"/>
      <c r="J26" s="799"/>
      <c r="K26" s="799"/>
      <c r="L26" s="799"/>
      <c r="M26" s="799"/>
      <c r="N26" s="612"/>
      <c r="O26" s="612"/>
      <c r="P26" s="612"/>
      <c r="Q26" s="612"/>
    </row>
    <row r="27" spans="2:17" s="2" customFormat="1" ht="15.75" customHeight="1">
      <c r="D27" s="20"/>
    </row>
    <row r="28" spans="2:17" s="17" customFormat="1" ht="44.25" customHeight="1">
      <c r="C28" s="242" t="str">
        <f>'1.  LRAMVA Summary'!R52</f>
        <v>Total</v>
      </c>
      <c r="D28" s="242" t="str">
        <f>'1.  LRAMVA Summary'!D52</f>
        <v>Residential</v>
      </c>
      <c r="E28" s="242" t="str">
        <f>'1.  LRAMVA Summary'!E52</f>
        <v>GS&lt;50 kW</v>
      </c>
      <c r="F28" s="242" t="str">
        <f>'1.  LRAMVA Summary'!F52</f>
        <v>Commercial 50 kW to Large Use</v>
      </c>
      <c r="G28" s="242" t="str">
        <f>'1.  LRAMVA Summary'!G52</f>
        <v>Unmetered Scattered Load</v>
      </c>
      <c r="H28" s="242" t="str">
        <f>'1.  LRAMVA Summary'!H52</f>
        <v>Street Lighting</v>
      </c>
      <c r="I28" s="242" t="str">
        <f>'1.  LRAMVA Summary'!I52</f>
        <v/>
      </c>
      <c r="J28" s="242" t="str">
        <f>'1.  LRAMVA Summary'!J52</f>
        <v/>
      </c>
      <c r="K28" s="242" t="str">
        <f>'1.  LRAMVA Summary'!K52</f>
        <v/>
      </c>
      <c r="L28" s="242" t="str">
        <f>'1.  LRAMVA Summary'!L52</f>
        <v/>
      </c>
      <c r="M28" s="242" t="str">
        <f>'1.  LRAMVA Summary'!M52</f>
        <v/>
      </c>
      <c r="N28" s="242" t="str">
        <f>'1.  LRAMVA Summary'!N52</f>
        <v/>
      </c>
      <c r="O28" s="242" t="str">
        <f>'1.  LRAMVA Summary'!O52</f>
        <v/>
      </c>
      <c r="P28" s="242" t="str">
        <f>'1.  LRAMVA Summary'!P52</f>
        <v/>
      </c>
      <c r="Q28" s="242" t="str">
        <f>'1.  LRAMVA Summary'!Q52</f>
        <v/>
      </c>
    </row>
    <row r="29" spans="2:17" s="2" customFormat="1" ht="15.75" customHeight="1">
      <c r="B29" s="82"/>
      <c r="C29" s="576"/>
      <c r="D29" s="577" t="str">
        <f>'1.  LRAMVA Summary'!D53</f>
        <v>kWh</v>
      </c>
      <c r="E29" s="577" t="str">
        <f>'1.  LRAMVA Summary'!E53</f>
        <v>kWh</v>
      </c>
      <c r="F29" s="577" t="str">
        <f>'1.  LRAMVA Summary'!F53</f>
        <v>kW</v>
      </c>
      <c r="G29" s="577" t="str">
        <f>'1.  LRAMVA Summary'!G53</f>
        <v>kWh</v>
      </c>
      <c r="H29" s="577" t="str">
        <f>'1.  LRAMVA Summary'!H53</f>
        <v>kW</v>
      </c>
      <c r="I29" s="577">
        <f>'1.  LRAMVA Summary'!I53</f>
        <v>0</v>
      </c>
      <c r="J29" s="577">
        <f>'1.  LRAMVA Summary'!J53</f>
        <v>0</v>
      </c>
      <c r="K29" s="577">
        <f>'1.  LRAMVA Summary'!K53</f>
        <v>0</v>
      </c>
      <c r="L29" s="577">
        <f>'1.  LRAMVA Summary'!L53</f>
        <v>0</v>
      </c>
      <c r="M29" s="577">
        <f>'1.  LRAMVA Summary'!M53</f>
        <v>0</v>
      </c>
      <c r="N29" s="577">
        <f>'1.  LRAMVA Summary'!N53</f>
        <v>0</v>
      </c>
      <c r="O29" s="577">
        <f>'1.  LRAMVA Summary'!O53</f>
        <v>0</v>
      </c>
      <c r="P29" s="577">
        <f>'1.  LRAMVA Summary'!P53</f>
        <v>0</v>
      </c>
      <c r="Q29" s="578">
        <f>'1.  LRAMVA Summary'!Q53</f>
        <v>0</v>
      </c>
    </row>
    <row r="30" spans="2:17" s="455" customFormat="1" ht="15.75" customHeight="1">
      <c r="B30" s="460" t="s">
        <v>27</v>
      </c>
      <c r="C30" s="624">
        <f>SUM(D30:Q30)</f>
        <v>0</v>
      </c>
      <c r="D30" s="461"/>
      <c r="E30" s="461"/>
      <c r="F30" s="461"/>
      <c r="G30" s="461"/>
      <c r="H30" s="461"/>
      <c r="I30" s="461"/>
      <c r="J30" s="461"/>
      <c r="K30" s="461"/>
      <c r="L30" s="461"/>
      <c r="M30" s="461"/>
      <c r="N30" s="461"/>
      <c r="O30" s="461"/>
      <c r="P30" s="461"/>
      <c r="Q30" s="451"/>
    </row>
    <row r="31" spans="2:17" s="462" customFormat="1" ht="15" customHeight="1">
      <c r="B31" s="460" t="s">
        <v>28</v>
      </c>
      <c r="C31" s="624">
        <f>SUM(D31:Q31)</f>
        <v>0</v>
      </c>
      <c r="D31" s="449"/>
      <c r="E31" s="449"/>
      <c r="F31" s="449"/>
      <c r="G31" s="449"/>
      <c r="H31" s="449"/>
      <c r="I31" s="449"/>
      <c r="J31" s="449"/>
      <c r="K31" s="451"/>
      <c r="L31" s="451"/>
      <c r="M31" s="451"/>
      <c r="N31" s="451"/>
      <c r="O31" s="451"/>
      <c r="P31" s="451"/>
      <c r="Q31" s="451"/>
    </row>
    <row r="32" spans="2:17" s="17" customFormat="1" ht="15.75" customHeight="1"/>
    <row r="33" spans="2:32" s="25" customFormat="1" ht="15.75" customHeight="1">
      <c r="B33" s="190" t="s">
        <v>451</v>
      </c>
      <c r="C33" s="191"/>
      <c r="D33" s="191">
        <f>IF(D29="kw",HLOOKUP(D29,D29:D31,3,FALSE),HLOOKUP(D29,D29:D31,2,FALSE))</f>
        <v>0</v>
      </c>
      <c r="E33" s="191">
        <f>IF(E29="kw",HLOOKUP(E29,E29:E31,3,FALSE),HLOOKUP(E29,E29:E31,2,FALSE))</f>
        <v>0</v>
      </c>
      <c r="F33" s="191">
        <f>IF(F29="kw",HLOOKUP(F29,F29:F31,3,FALSE),HLOOKUP(F29,F29:F31,2,FALSE))</f>
        <v>0</v>
      </c>
      <c r="G33" s="191">
        <f>IF(G29="kw",HLOOKUP(G29,G29:G31,3,FALSE),HLOOKUP(G29,G29:G31,2,FALSE))</f>
        <v>0</v>
      </c>
      <c r="H33" s="191">
        <f t="shared" ref="H33:Q33" si="2">IF(H29="kw",HLOOKUP(H29,H29:H31,3,FALSE),HLOOKUP(H29,H29:H31,2,FALSE))</f>
        <v>0</v>
      </c>
      <c r="I33" s="191">
        <f t="shared" si="2"/>
        <v>0</v>
      </c>
      <c r="J33" s="191">
        <f t="shared" si="2"/>
        <v>0</v>
      </c>
      <c r="K33" s="191">
        <f t="shared" si="2"/>
        <v>0</v>
      </c>
      <c r="L33" s="191">
        <f t="shared" si="2"/>
        <v>0</v>
      </c>
      <c r="M33" s="191">
        <f t="shared" si="2"/>
        <v>0</v>
      </c>
      <c r="N33" s="191">
        <f t="shared" si="2"/>
        <v>0</v>
      </c>
      <c r="O33" s="191">
        <f t="shared" si="2"/>
        <v>0</v>
      </c>
      <c r="P33" s="191">
        <f t="shared" si="2"/>
        <v>0</v>
      </c>
      <c r="Q33" s="191">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59" t="s">
        <v>679</v>
      </c>
      <c r="C35" s="452"/>
      <c r="D35" s="453"/>
      <c r="E35" s="93"/>
      <c r="F35" s="93"/>
      <c r="G35" s="93"/>
      <c r="H35" s="93"/>
      <c r="I35" s="93"/>
      <c r="J35" s="93"/>
      <c r="K35" s="93"/>
      <c r="L35" s="93"/>
      <c r="M35" s="93"/>
      <c r="N35" s="93"/>
      <c r="O35" s="93"/>
      <c r="P35" s="93"/>
      <c r="Q35" s="93"/>
    </row>
    <row r="36" spans="2:32" s="437" customFormat="1" ht="21" customHeight="1">
      <c r="B36" s="459" t="s">
        <v>366</v>
      </c>
      <c r="C36" s="452" t="s">
        <v>413</v>
      </c>
      <c r="D36" s="453"/>
    </row>
    <row r="37" spans="2:32" s="17" customFormat="1" ht="15.75" customHeight="1">
      <c r="B37" s="165"/>
      <c r="C37" s="166"/>
      <c r="D37" s="162"/>
      <c r="R37" s="162"/>
    </row>
    <row r="38" spans="2:32" s="17" customFormat="1" ht="15.75" customHeight="1">
      <c r="B38" s="165"/>
      <c r="C38" s="165"/>
      <c r="D38" s="162"/>
      <c r="R38" s="162"/>
    </row>
    <row r="39" spans="2:32" s="20" customFormat="1" ht="15.75">
      <c r="B39" s="118" t="s">
        <v>453</v>
      </c>
      <c r="C39" s="35"/>
      <c r="D39" s="34"/>
      <c r="E39" s="39"/>
      <c r="F39" s="40"/>
    </row>
    <row r="40" spans="2:32" s="70" customFormat="1" ht="39" customHeight="1">
      <c r="B40" s="799" t="s">
        <v>616</v>
      </c>
      <c r="C40" s="799"/>
      <c r="D40" s="799"/>
      <c r="E40" s="799"/>
      <c r="F40" s="799"/>
      <c r="G40" s="799"/>
      <c r="H40" s="799"/>
      <c r="I40" s="799"/>
      <c r="J40" s="799"/>
      <c r="K40" s="799"/>
      <c r="L40" s="799"/>
      <c r="M40" s="799"/>
      <c r="N40" s="612"/>
      <c r="O40" s="612"/>
      <c r="P40" s="612"/>
      <c r="Q40" s="612"/>
    </row>
    <row r="41" spans="2:32" s="2" customFormat="1" ht="16.5" customHeight="1">
      <c r="B41" s="10"/>
      <c r="C41" s="10"/>
      <c r="D41" s="22"/>
      <c r="E41" s="20"/>
      <c r="F41" s="20"/>
      <c r="G41" s="20"/>
      <c r="R41" s="20"/>
    </row>
    <row r="42" spans="2:32" s="17" customFormat="1" ht="56.25" customHeight="1">
      <c r="B42" s="242" t="s">
        <v>234</v>
      </c>
      <c r="C42" s="242" t="s">
        <v>613</v>
      </c>
      <c r="D42" s="242" t="str">
        <f>'1.  LRAMVA Summary'!D52</f>
        <v>Residential</v>
      </c>
      <c r="E42" s="242" t="str">
        <f>'1.  LRAMVA Summary'!E52</f>
        <v>GS&lt;50 kW</v>
      </c>
      <c r="F42" s="242" t="str">
        <f>'1.  LRAMVA Summary'!F52</f>
        <v>Commercial 50 kW to Large Use</v>
      </c>
      <c r="G42" s="242" t="str">
        <f>'1.  LRAMVA Summary'!G52</f>
        <v>Unmetered Scattered Load</v>
      </c>
      <c r="H42" s="242" t="str">
        <f>'1.  LRAMVA Summary'!H52</f>
        <v>Street Lighting</v>
      </c>
      <c r="I42" s="242" t="str">
        <f>'1.  LRAMVA Summary'!I52</f>
        <v/>
      </c>
      <c r="J42" s="242" t="str">
        <f>'1.  LRAMVA Summary'!J52</f>
        <v/>
      </c>
      <c r="K42" s="242" t="str">
        <f>'1.  LRAMVA Summary'!K52</f>
        <v/>
      </c>
      <c r="L42" s="242" t="str">
        <f>'1.  LRAMVA Summary'!L52</f>
        <v/>
      </c>
      <c r="M42" s="242" t="str">
        <f>'1.  LRAMVA Summary'!M52</f>
        <v/>
      </c>
      <c r="N42" s="242" t="str">
        <f>'1.  LRAMVA Summary'!N52</f>
        <v/>
      </c>
      <c r="O42" s="242" t="str">
        <f>'1.  LRAMVA Summary'!O52</f>
        <v/>
      </c>
      <c r="P42" s="242" t="str">
        <f>'1.  LRAMVA Summary'!P52</f>
        <v/>
      </c>
      <c r="Q42" s="242" t="str">
        <f>'1.  LRAMVA Summary'!Q52</f>
        <v/>
      </c>
      <c r="R42" s="192"/>
    </row>
    <row r="43" spans="2:32" s="145" customFormat="1" ht="18" customHeight="1">
      <c r="B43" s="579"/>
      <c r="C43" s="580"/>
      <c r="D43" s="581" t="str">
        <f>'1.  LRAMVA Summary'!D53</f>
        <v>kWh</v>
      </c>
      <c r="E43" s="581" t="str">
        <f>'1.  LRAMVA Summary'!E53</f>
        <v>kWh</v>
      </c>
      <c r="F43" s="581" t="str">
        <f>'1.  LRAMVA Summary'!F53</f>
        <v>kW</v>
      </c>
      <c r="G43" s="581" t="str">
        <f>'1.  LRAMVA Summary'!G53</f>
        <v>kWh</v>
      </c>
      <c r="H43" s="581" t="str">
        <f>'1.  LRAMVA Summary'!H53</f>
        <v>kW</v>
      </c>
      <c r="I43" s="581">
        <f>'1.  LRAMVA Summary'!I53</f>
        <v>0</v>
      </c>
      <c r="J43" s="581">
        <f>'1.  LRAMVA Summary'!J53</f>
        <v>0</v>
      </c>
      <c r="K43" s="581">
        <f>'1.  LRAMVA Summary'!K53</f>
        <v>0</v>
      </c>
      <c r="L43" s="581">
        <f>'1.  LRAMVA Summary'!L53</f>
        <v>0</v>
      </c>
      <c r="M43" s="581">
        <f>'1.  LRAMVA Summary'!M53</f>
        <v>0</v>
      </c>
      <c r="N43" s="581">
        <f>'1.  LRAMVA Summary'!N53</f>
        <v>0</v>
      </c>
      <c r="O43" s="581">
        <f>'1.  LRAMVA Summary'!O53</f>
        <v>0</v>
      </c>
      <c r="P43" s="581">
        <f>'1.  LRAMVA Summary'!P53</f>
        <v>0</v>
      </c>
      <c r="Q43" s="582">
        <f>'1.  LRAMVA Summary'!Q53</f>
        <v>0</v>
      </c>
      <c r="R43" s="168"/>
    </row>
    <row r="44" spans="2:32" s="17" customFormat="1" ht="15.75">
      <c r="B44" s="169">
        <v>2011</v>
      </c>
      <c r="C44" s="532"/>
      <c r="D44" s="189">
        <f t="shared" ref="D44:Q44" si="3">IF(ISBLANK($C$44),0,IF($C44=$D$9,HLOOKUP(D43,D14:D18,5,FALSE),HLOOKUP(D43,D29:D33,5,FALSE)))</f>
        <v>0</v>
      </c>
      <c r="E44" s="189">
        <f>IF(ISBLANK($C$44),0,IF($C44=$D$9,HLOOKUP(E43,E14:E18,5,FALSE),HLOOKUP(E43,E29:E33,5,FALSE)))</f>
        <v>0</v>
      </c>
      <c r="F44" s="189">
        <f t="shared" si="3"/>
        <v>0</v>
      </c>
      <c r="G44" s="189">
        <f t="shared" si="3"/>
        <v>0</v>
      </c>
      <c r="H44" s="189">
        <f t="shared" si="3"/>
        <v>0</v>
      </c>
      <c r="I44" s="189">
        <f t="shared" si="3"/>
        <v>0</v>
      </c>
      <c r="J44" s="189">
        <f t="shared" si="3"/>
        <v>0</v>
      </c>
      <c r="K44" s="189">
        <f t="shared" si="3"/>
        <v>0</v>
      </c>
      <c r="L44" s="189">
        <f t="shared" si="3"/>
        <v>0</v>
      </c>
      <c r="M44" s="189">
        <f t="shared" si="3"/>
        <v>0</v>
      </c>
      <c r="N44" s="189">
        <f t="shared" si="3"/>
        <v>0</v>
      </c>
      <c r="O44" s="189">
        <f t="shared" si="3"/>
        <v>0</v>
      </c>
      <c r="P44" s="189">
        <f t="shared" si="3"/>
        <v>0</v>
      </c>
      <c r="Q44" s="189">
        <f t="shared" si="3"/>
        <v>0</v>
      </c>
      <c r="R44" s="193"/>
    </row>
    <row r="45" spans="2:32" s="17" customFormat="1" ht="15.75">
      <c r="B45" s="169">
        <v>2012</v>
      </c>
      <c r="C45" s="532"/>
      <c r="D45" s="189">
        <f t="shared" ref="D45:Q45" si="4">IF(ISBLANK($C$45),0,IF($C$45=$D$9,HLOOKUP(D43,D14:D18,5,FALSE),HLOOKUP(D43,D29:D33,5,FALSE)))</f>
        <v>0</v>
      </c>
      <c r="E45" s="189">
        <f t="shared" si="4"/>
        <v>0</v>
      </c>
      <c r="F45" s="189">
        <f t="shared" si="4"/>
        <v>0</v>
      </c>
      <c r="G45" s="189">
        <f t="shared" si="4"/>
        <v>0</v>
      </c>
      <c r="H45" s="189">
        <f t="shared" si="4"/>
        <v>0</v>
      </c>
      <c r="I45" s="189">
        <f t="shared" si="4"/>
        <v>0</v>
      </c>
      <c r="J45" s="189">
        <f t="shared" si="4"/>
        <v>0</v>
      </c>
      <c r="K45" s="189">
        <f t="shared" si="4"/>
        <v>0</v>
      </c>
      <c r="L45" s="189">
        <f t="shared" si="4"/>
        <v>0</v>
      </c>
      <c r="M45" s="189">
        <f t="shared" si="4"/>
        <v>0</v>
      </c>
      <c r="N45" s="189">
        <f t="shared" si="4"/>
        <v>0</v>
      </c>
      <c r="O45" s="189">
        <f t="shared" si="4"/>
        <v>0</v>
      </c>
      <c r="P45" s="189">
        <f t="shared" si="4"/>
        <v>0</v>
      </c>
      <c r="Q45" s="189">
        <f t="shared" si="4"/>
        <v>0</v>
      </c>
      <c r="R45" s="162"/>
    </row>
    <row r="46" spans="2:32" s="17" customFormat="1" ht="15.75">
      <c r="B46" s="170">
        <v>2013</v>
      </c>
      <c r="C46" s="532"/>
      <c r="D46" s="189">
        <f t="shared" ref="D46:Q46" si="5">IF(ISBLANK($C$46),0,IF($C$46=$D$9,HLOOKUP(D43,D14:D18,5,FALSE),HLOOKUP(D43,D29:D33,5,FALSE)))</f>
        <v>0</v>
      </c>
      <c r="E46" s="189">
        <f t="shared" si="5"/>
        <v>0</v>
      </c>
      <c r="F46" s="189">
        <f t="shared" si="5"/>
        <v>0</v>
      </c>
      <c r="G46" s="189">
        <f t="shared" si="5"/>
        <v>0</v>
      </c>
      <c r="H46" s="189">
        <f t="shared" si="5"/>
        <v>0</v>
      </c>
      <c r="I46" s="189">
        <f t="shared" si="5"/>
        <v>0</v>
      </c>
      <c r="J46" s="189">
        <f t="shared" si="5"/>
        <v>0</v>
      </c>
      <c r="K46" s="189">
        <f t="shared" si="5"/>
        <v>0</v>
      </c>
      <c r="L46" s="189">
        <f t="shared" si="5"/>
        <v>0</v>
      </c>
      <c r="M46" s="189">
        <f t="shared" si="5"/>
        <v>0</v>
      </c>
      <c r="N46" s="189">
        <f t="shared" si="5"/>
        <v>0</v>
      </c>
      <c r="O46" s="189">
        <f t="shared" si="5"/>
        <v>0</v>
      </c>
      <c r="P46" s="189">
        <f t="shared" si="5"/>
        <v>0</v>
      </c>
      <c r="Q46" s="189">
        <f t="shared" si="5"/>
        <v>0</v>
      </c>
      <c r="R46" s="162"/>
    </row>
    <row r="47" spans="2:32" s="17" customFormat="1" ht="15.75">
      <c r="B47" s="170">
        <v>2014</v>
      </c>
      <c r="C47" s="532"/>
      <c r="D47" s="189">
        <f t="shared" ref="D47:Q47" si="6">IF(ISBLANK($C$47),0,IF($C$47=$D$9,HLOOKUP(D43,D14:D18,5,FALSE),HLOOKUP(D43,D29:D33,5,FALSE)))</f>
        <v>0</v>
      </c>
      <c r="E47" s="189">
        <f t="shared" si="6"/>
        <v>0</v>
      </c>
      <c r="F47" s="189">
        <f t="shared" si="6"/>
        <v>0</v>
      </c>
      <c r="G47" s="189">
        <f t="shared" si="6"/>
        <v>0</v>
      </c>
      <c r="H47" s="189">
        <f t="shared" si="6"/>
        <v>0</v>
      </c>
      <c r="I47" s="189">
        <f t="shared" si="6"/>
        <v>0</v>
      </c>
      <c r="J47" s="189">
        <f t="shared" si="6"/>
        <v>0</v>
      </c>
      <c r="K47" s="189">
        <f t="shared" si="6"/>
        <v>0</v>
      </c>
      <c r="L47" s="189">
        <f t="shared" si="6"/>
        <v>0</v>
      </c>
      <c r="M47" s="189">
        <f t="shared" si="6"/>
        <v>0</v>
      </c>
      <c r="N47" s="189">
        <f t="shared" si="6"/>
        <v>0</v>
      </c>
      <c r="O47" s="189">
        <f t="shared" si="6"/>
        <v>0</v>
      </c>
      <c r="P47" s="189">
        <f t="shared" si="6"/>
        <v>0</v>
      </c>
      <c r="Q47" s="189">
        <f t="shared" si="6"/>
        <v>0</v>
      </c>
      <c r="R47" s="162"/>
    </row>
    <row r="48" spans="2:32" s="17" customFormat="1" ht="15.75">
      <c r="B48" s="170">
        <v>2015</v>
      </c>
      <c r="C48" s="532">
        <v>2015</v>
      </c>
      <c r="D48" s="189">
        <f t="shared" ref="D48:Q48" si="7">IF(ISBLANK($C$48),0,IF($C$48=$D$9,HLOOKUP(D43,D14:D18,5,FALSE),HLOOKUP(D43,D29:D33,5,FALSE)))</f>
        <v>22228164</v>
      </c>
      <c r="E48" s="189">
        <f t="shared" si="7"/>
        <v>6993000</v>
      </c>
      <c r="F48" s="189">
        <f t="shared" si="7"/>
        <v>319193</v>
      </c>
      <c r="G48" s="189">
        <f t="shared" si="7"/>
        <v>169800.78565149201</v>
      </c>
      <c r="H48" s="189">
        <f t="shared" si="7"/>
        <v>3758</v>
      </c>
      <c r="I48" s="189">
        <f t="shared" si="7"/>
        <v>0</v>
      </c>
      <c r="J48" s="189">
        <f t="shared" si="7"/>
        <v>0</v>
      </c>
      <c r="K48" s="189">
        <f t="shared" si="7"/>
        <v>0</v>
      </c>
      <c r="L48" s="189">
        <f t="shared" si="7"/>
        <v>0</v>
      </c>
      <c r="M48" s="189">
        <f t="shared" si="7"/>
        <v>0</v>
      </c>
      <c r="N48" s="189">
        <f t="shared" si="7"/>
        <v>0</v>
      </c>
      <c r="O48" s="189">
        <f t="shared" si="7"/>
        <v>0</v>
      </c>
      <c r="P48" s="189">
        <f t="shared" si="7"/>
        <v>0</v>
      </c>
      <c r="Q48" s="189">
        <f t="shared" si="7"/>
        <v>0</v>
      </c>
      <c r="R48" s="162"/>
      <c r="AF48" s="162"/>
    </row>
    <row r="49" spans="2:32" s="17" customFormat="1" ht="15.75">
      <c r="B49" s="170">
        <v>2016</v>
      </c>
      <c r="C49" s="532"/>
      <c r="D49" s="189">
        <f t="shared" ref="D49:Q49" si="8">IF(ISBLANK($C$49),0,IF($C$49=$D$9,HLOOKUP(D43,D14:D18,5,FALSE),HLOOKUP(D43,D29:D33,5,FALSE)))</f>
        <v>0</v>
      </c>
      <c r="E49" s="189">
        <f t="shared" si="8"/>
        <v>0</v>
      </c>
      <c r="F49" s="189">
        <f t="shared" si="8"/>
        <v>0</v>
      </c>
      <c r="G49" s="189">
        <f t="shared" si="8"/>
        <v>0</v>
      </c>
      <c r="H49" s="189">
        <f t="shared" si="8"/>
        <v>0</v>
      </c>
      <c r="I49" s="189">
        <f t="shared" si="8"/>
        <v>0</v>
      </c>
      <c r="J49" s="189">
        <f t="shared" si="8"/>
        <v>0</v>
      </c>
      <c r="K49" s="189">
        <f t="shared" si="8"/>
        <v>0</v>
      </c>
      <c r="L49" s="189">
        <f t="shared" si="8"/>
        <v>0</v>
      </c>
      <c r="M49" s="189">
        <f t="shared" si="8"/>
        <v>0</v>
      </c>
      <c r="N49" s="189">
        <f t="shared" si="8"/>
        <v>0</v>
      </c>
      <c r="O49" s="189">
        <f t="shared" si="8"/>
        <v>0</v>
      </c>
      <c r="P49" s="189">
        <f t="shared" si="8"/>
        <v>0</v>
      </c>
      <c r="Q49" s="189">
        <f t="shared" si="8"/>
        <v>0</v>
      </c>
      <c r="R49" s="162"/>
      <c r="AF49" s="162"/>
    </row>
    <row r="50" spans="2:32" s="17" customFormat="1" ht="15.75">
      <c r="B50" s="170">
        <v>2017</v>
      </c>
      <c r="C50" s="532"/>
      <c r="D50" s="189">
        <f t="shared" ref="D50:I50" si="9">IF(ISBLANK($C$50),0,IF($C$50=$D$9,HLOOKUP(D43,D14:D18,5,FALSE),HLOOKUP(D43,D29:D33,5,FALSE)))</f>
        <v>0</v>
      </c>
      <c r="E50" s="189">
        <f t="shared" si="9"/>
        <v>0</v>
      </c>
      <c r="F50" s="189">
        <f t="shared" si="9"/>
        <v>0</v>
      </c>
      <c r="G50" s="189">
        <f t="shared" si="9"/>
        <v>0</v>
      </c>
      <c r="H50" s="189">
        <f t="shared" si="9"/>
        <v>0</v>
      </c>
      <c r="I50" s="189">
        <f t="shared" si="9"/>
        <v>0</v>
      </c>
      <c r="J50" s="189">
        <f t="shared" ref="J50:Q50" si="10">IF(ISBLANK($C$50),0,IF($C$50=$D$9,HLOOKUP(J43,J14:J18,5,FALSE),HLOOKUP(J43,J29:J33,5,FALSE)))</f>
        <v>0</v>
      </c>
      <c r="K50" s="189">
        <f t="shared" si="10"/>
        <v>0</v>
      </c>
      <c r="L50" s="189">
        <f t="shared" si="10"/>
        <v>0</v>
      </c>
      <c r="M50" s="189">
        <f t="shared" si="10"/>
        <v>0</v>
      </c>
      <c r="N50" s="189">
        <f t="shared" si="10"/>
        <v>0</v>
      </c>
      <c r="O50" s="189">
        <f t="shared" si="10"/>
        <v>0</v>
      </c>
      <c r="P50" s="189">
        <f t="shared" si="10"/>
        <v>0</v>
      </c>
      <c r="Q50" s="189">
        <f t="shared" si="10"/>
        <v>0</v>
      </c>
      <c r="R50" s="162"/>
      <c r="AF50" s="162"/>
    </row>
    <row r="51" spans="2:32" s="17" customFormat="1" ht="15.75">
      <c r="B51" s="170">
        <v>2018</v>
      </c>
      <c r="C51" s="532"/>
      <c r="D51" s="189">
        <f t="shared" ref="D51:Q51" si="11">IF(ISBLANK($C$51),0,IF($C$51=$D$9,HLOOKUP(D43,D14:D18,5,FALSE),HLOOKUP(D43,D29:D33,5,FALSE)))</f>
        <v>0</v>
      </c>
      <c r="E51" s="189">
        <f t="shared" si="11"/>
        <v>0</v>
      </c>
      <c r="F51" s="189">
        <f t="shared" si="11"/>
        <v>0</v>
      </c>
      <c r="G51" s="189">
        <f t="shared" si="11"/>
        <v>0</v>
      </c>
      <c r="H51" s="189">
        <f t="shared" si="11"/>
        <v>0</v>
      </c>
      <c r="I51" s="189">
        <f t="shared" si="11"/>
        <v>0</v>
      </c>
      <c r="J51" s="189">
        <f t="shared" si="11"/>
        <v>0</v>
      </c>
      <c r="K51" s="189">
        <f t="shared" si="11"/>
        <v>0</v>
      </c>
      <c r="L51" s="189">
        <f t="shared" si="11"/>
        <v>0</v>
      </c>
      <c r="M51" s="189">
        <f t="shared" si="11"/>
        <v>0</v>
      </c>
      <c r="N51" s="189">
        <f t="shared" si="11"/>
        <v>0</v>
      </c>
      <c r="O51" s="189">
        <f t="shared" si="11"/>
        <v>0</v>
      </c>
      <c r="P51" s="189">
        <f t="shared" si="11"/>
        <v>0</v>
      </c>
      <c r="Q51" s="189">
        <f t="shared" si="11"/>
        <v>0</v>
      </c>
      <c r="R51" s="162"/>
      <c r="AF51" s="162"/>
    </row>
    <row r="52" spans="2:32" s="17" customFormat="1" ht="15.75" hidden="1">
      <c r="B52" s="170">
        <v>2019</v>
      </c>
      <c r="C52" s="532"/>
      <c r="D52" s="189">
        <f t="shared" ref="D52:Q52" si="12">IF(ISBLANK($C$52),0,IF($C$52=$D$9,HLOOKUP(D43,D14:D18,5,FALSE),HLOOKUP(D43,D29:D33,5,FALSE)))</f>
        <v>0</v>
      </c>
      <c r="E52" s="189">
        <f t="shared" si="12"/>
        <v>0</v>
      </c>
      <c r="F52" s="189">
        <f t="shared" si="12"/>
        <v>0</v>
      </c>
      <c r="G52" s="189">
        <f t="shared" si="12"/>
        <v>0</v>
      </c>
      <c r="H52" s="189">
        <f t="shared" si="12"/>
        <v>0</v>
      </c>
      <c r="I52" s="189">
        <f t="shared" si="12"/>
        <v>0</v>
      </c>
      <c r="J52" s="189">
        <f t="shared" si="12"/>
        <v>0</v>
      </c>
      <c r="K52" s="189">
        <f t="shared" si="12"/>
        <v>0</v>
      </c>
      <c r="L52" s="189">
        <f t="shared" si="12"/>
        <v>0</v>
      </c>
      <c r="M52" s="189">
        <f t="shared" si="12"/>
        <v>0</v>
      </c>
      <c r="N52" s="189">
        <f t="shared" si="12"/>
        <v>0</v>
      </c>
      <c r="O52" s="189">
        <f t="shared" si="12"/>
        <v>0</v>
      </c>
      <c r="P52" s="189">
        <f t="shared" si="12"/>
        <v>0</v>
      </c>
      <c r="Q52" s="189">
        <f t="shared" si="12"/>
        <v>0</v>
      </c>
      <c r="R52" s="162"/>
      <c r="AF52" s="162"/>
    </row>
    <row r="53" spans="2:32" s="17" customFormat="1" ht="15.75" hidden="1">
      <c r="B53" s="170">
        <v>2020</v>
      </c>
      <c r="C53" s="532"/>
      <c r="D53" s="189">
        <f t="shared" ref="D53:Q53" si="13">IF(ISBLANK($C$53),0,IF($C$53=$D$9,HLOOKUP(D43,D14:D18,5,FALSE),HLOOKUP(D43,D29:D33,5,FALSE)))</f>
        <v>0</v>
      </c>
      <c r="E53" s="189">
        <f t="shared" si="13"/>
        <v>0</v>
      </c>
      <c r="F53" s="189">
        <f t="shared" si="13"/>
        <v>0</v>
      </c>
      <c r="G53" s="189">
        <f t="shared" si="13"/>
        <v>0</v>
      </c>
      <c r="H53" s="189">
        <f t="shared" si="13"/>
        <v>0</v>
      </c>
      <c r="I53" s="189">
        <f t="shared" si="13"/>
        <v>0</v>
      </c>
      <c r="J53" s="189">
        <f t="shared" si="13"/>
        <v>0</v>
      </c>
      <c r="K53" s="189">
        <f t="shared" si="13"/>
        <v>0</v>
      </c>
      <c r="L53" s="189">
        <f t="shared" si="13"/>
        <v>0</v>
      </c>
      <c r="M53" s="189">
        <f t="shared" si="13"/>
        <v>0</v>
      </c>
      <c r="N53" s="189">
        <f t="shared" si="13"/>
        <v>0</v>
      </c>
      <c r="O53" s="189">
        <f t="shared" si="13"/>
        <v>0</v>
      </c>
      <c r="P53" s="189">
        <f t="shared" si="13"/>
        <v>0</v>
      </c>
      <c r="Q53" s="189">
        <f t="shared" si="13"/>
        <v>0</v>
      </c>
      <c r="R53" s="162"/>
      <c r="AF53" s="162"/>
    </row>
    <row r="54" spans="2:32" s="437" customFormat="1" ht="21" customHeight="1">
      <c r="B54" s="452" t="s">
        <v>536</v>
      </c>
      <c r="C54" s="463"/>
      <c r="D54" s="464"/>
      <c r="E54" s="465"/>
      <c r="F54" s="465"/>
      <c r="G54" s="465"/>
      <c r="H54" s="465"/>
      <c r="I54" s="465"/>
      <c r="J54" s="465"/>
      <c r="K54" s="465"/>
      <c r="L54" s="465"/>
      <c r="M54" s="465"/>
      <c r="N54" s="465"/>
      <c r="O54" s="465"/>
      <c r="P54" s="465"/>
      <c r="Q54" s="464"/>
      <c r="R54" s="456"/>
    </row>
    <row r="55" spans="2:32" s="17" customFormat="1" ht="15.75" customHeight="1">
      <c r="B55" s="167"/>
      <c r="C55" s="167"/>
      <c r="D55" s="162"/>
    </row>
    <row r="56" spans="2:32" s="17" customFormat="1" ht="15.75" customHeight="1">
      <c r="B56" s="167"/>
      <c r="C56" s="167"/>
      <c r="D56" s="162"/>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zoomScale="55" zoomScaleNormal="55" workbookViewId="0">
      <pane ySplit="14" topLeftCell="A15" activePane="bottomLeft" state="frozen"/>
      <selection pane="bottomLeft" activeCell="C52" sqref="C52"/>
    </sheetView>
  </sheetViews>
  <sheetFormatPr defaultColWidth="9.140625" defaultRowHeight="15" outlineLevelRow="1"/>
  <cols>
    <col min="1" max="1" width="6.5703125" style="4" customWidth="1"/>
    <col min="2" max="2" width="36.5703125" style="5" customWidth="1"/>
    <col min="3" max="3" width="16.85546875" style="78"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00" t="s">
        <v>171</v>
      </c>
      <c r="C4" s="85" t="s">
        <v>175</v>
      </c>
      <c r="D4" s="85"/>
      <c r="E4" s="49"/>
    </row>
    <row r="5" spans="1:26" s="18" customFormat="1" ht="26.25" hidden="1" customHeight="1" outlineLevel="1" thickBot="1">
      <c r="A5" s="4"/>
      <c r="B5" s="800"/>
      <c r="C5" s="86" t="s">
        <v>172</v>
      </c>
      <c r="D5" s="86"/>
      <c r="E5" s="49"/>
    </row>
    <row r="6" spans="1:26" ht="26.25" hidden="1" customHeight="1" outlineLevel="1" thickBot="1">
      <c r="B6" s="800"/>
      <c r="C6" s="806" t="s">
        <v>551</v>
      </c>
      <c r="D6" s="807"/>
      <c r="F6" s="18"/>
      <c r="M6" s="6"/>
      <c r="N6" s="6"/>
      <c r="O6" s="6"/>
      <c r="P6" s="6"/>
      <c r="Q6" s="6"/>
      <c r="R6" s="6"/>
      <c r="S6" s="6"/>
      <c r="T6" s="6"/>
      <c r="U6" s="6"/>
      <c r="V6" s="6"/>
      <c r="W6" s="6"/>
      <c r="X6" s="6"/>
      <c r="Y6" s="6"/>
      <c r="Z6" s="6"/>
    </row>
    <row r="7" spans="1:26" s="18" customFormat="1" ht="26.25" hidden="1" customHeight="1" outlineLevel="1">
      <c r="A7" s="4"/>
      <c r="B7" s="538"/>
      <c r="M7" s="6"/>
      <c r="N7" s="6"/>
      <c r="O7" s="6"/>
      <c r="P7" s="6"/>
      <c r="Q7" s="6"/>
      <c r="R7" s="6"/>
      <c r="S7" s="6"/>
      <c r="T7" s="6"/>
      <c r="U7" s="6"/>
      <c r="V7" s="6"/>
      <c r="W7" s="6"/>
      <c r="X7" s="6"/>
      <c r="Y7" s="6"/>
      <c r="Z7" s="6"/>
    </row>
    <row r="8" spans="1:26" s="18" customFormat="1" ht="19.5" hidden="1" customHeight="1" outlineLevel="1">
      <c r="A8" s="4"/>
      <c r="B8" s="538" t="s">
        <v>527</v>
      </c>
      <c r="C8" s="592" t="s">
        <v>482</v>
      </c>
      <c r="D8" s="591"/>
      <c r="M8" s="6"/>
      <c r="N8" s="6"/>
      <c r="O8" s="6"/>
      <c r="P8" s="6"/>
      <c r="Q8" s="6"/>
      <c r="R8" s="6"/>
      <c r="S8" s="6"/>
      <c r="T8" s="6"/>
      <c r="U8" s="6"/>
      <c r="V8" s="6"/>
      <c r="W8" s="6"/>
      <c r="X8" s="6"/>
      <c r="Y8" s="6"/>
      <c r="Z8" s="6"/>
    </row>
    <row r="9" spans="1:26" s="18" customFormat="1" ht="19.5" hidden="1" customHeight="1" outlineLevel="1">
      <c r="A9" s="4"/>
      <c r="B9" s="538"/>
      <c r="C9" s="592" t="s">
        <v>528</v>
      </c>
      <c r="D9" s="591"/>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50"/>
    </row>
    <row r="12" spans="1:26" ht="58.5" customHeight="1">
      <c r="B12" s="808" t="s">
        <v>624</v>
      </c>
      <c r="C12" s="808"/>
      <c r="D12" s="808"/>
      <c r="E12" s="808"/>
      <c r="F12" s="808"/>
      <c r="G12" s="808"/>
      <c r="H12" s="808"/>
      <c r="I12" s="808"/>
      <c r="J12" s="808"/>
      <c r="K12" s="808"/>
      <c r="L12" s="808"/>
      <c r="M12" s="808"/>
      <c r="N12" s="808"/>
      <c r="O12" s="808"/>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1"/>
      <c r="C14" s="469" t="s">
        <v>41</v>
      </c>
      <c r="D14" s="470" t="s">
        <v>565</v>
      </c>
      <c r="E14" s="470" t="s">
        <v>566</v>
      </c>
      <c r="F14" s="470" t="s">
        <v>567</v>
      </c>
      <c r="G14" s="470" t="s">
        <v>568</v>
      </c>
      <c r="H14" s="470" t="s">
        <v>753</v>
      </c>
      <c r="I14" s="470" t="s">
        <v>762</v>
      </c>
      <c r="J14" s="470" t="s">
        <v>569</v>
      </c>
      <c r="K14" s="470" t="s">
        <v>570</v>
      </c>
      <c r="L14" s="470" t="s">
        <v>571</v>
      </c>
      <c r="M14" s="470" t="s">
        <v>572</v>
      </c>
      <c r="N14" s="470" t="s">
        <v>573</v>
      </c>
      <c r="O14" s="470" t="s">
        <v>574</v>
      </c>
      <c r="P14" s="7"/>
    </row>
    <row r="15" spans="1:26" s="7" customFormat="1" ht="18.75" customHeight="1">
      <c r="B15" s="471" t="s">
        <v>188</v>
      </c>
      <c r="C15" s="801"/>
      <c r="D15" s="472">
        <v>2010</v>
      </c>
      <c r="E15" s="472">
        <v>2011</v>
      </c>
      <c r="F15" s="472">
        <v>2012</v>
      </c>
      <c r="G15" s="472">
        <v>2013</v>
      </c>
      <c r="H15" s="472">
        <v>2014</v>
      </c>
      <c r="I15" s="472">
        <v>2015</v>
      </c>
      <c r="J15" s="472">
        <v>2016</v>
      </c>
      <c r="K15" s="472">
        <v>2017</v>
      </c>
      <c r="L15" s="472">
        <v>2018</v>
      </c>
      <c r="M15" s="472">
        <v>2019</v>
      </c>
      <c r="N15" s="472">
        <v>2020</v>
      </c>
      <c r="O15" s="473">
        <v>2021</v>
      </c>
    </row>
    <row r="16" spans="1:26" s="111" customFormat="1" ht="18" customHeight="1">
      <c r="B16" s="474" t="s">
        <v>559</v>
      </c>
      <c r="C16" s="802"/>
      <c r="D16" s="475"/>
      <c r="E16" s="475"/>
      <c r="F16" s="475"/>
      <c r="G16" s="475"/>
      <c r="H16" s="475"/>
      <c r="I16" s="475"/>
      <c r="J16" s="475"/>
      <c r="K16" s="475"/>
      <c r="L16" s="475"/>
      <c r="M16" s="475"/>
      <c r="N16" s="475"/>
      <c r="O16" s="476"/>
    </row>
    <row r="17" spans="1:15" s="111" customFormat="1" ht="17.25" customHeight="1">
      <c r="B17" s="477" t="s">
        <v>560</v>
      </c>
      <c r="C17" s="803"/>
      <c r="D17" s="112">
        <f>12-D16</f>
        <v>12</v>
      </c>
      <c r="E17" s="112">
        <f>12-E16</f>
        <v>12</v>
      </c>
      <c r="F17" s="112">
        <f t="shared" ref="F17:K17" si="0">12-F16</f>
        <v>12</v>
      </c>
      <c r="G17" s="112">
        <f t="shared" si="0"/>
        <v>12</v>
      </c>
      <c r="H17" s="112">
        <f t="shared" si="0"/>
        <v>12</v>
      </c>
      <c r="I17" s="112">
        <f t="shared" si="0"/>
        <v>12</v>
      </c>
      <c r="J17" s="112">
        <f t="shared" si="0"/>
        <v>12</v>
      </c>
      <c r="K17" s="112">
        <f t="shared" si="0"/>
        <v>12</v>
      </c>
      <c r="L17" s="112">
        <f t="shared" ref="L17:O17" si="1">12-L16</f>
        <v>12</v>
      </c>
      <c r="M17" s="112">
        <f t="shared" si="1"/>
        <v>12</v>
      </c>
      <c r="N17" s="112">
        <f t="shared" si="1"/>
        <v>12</v>
      </c>
      <c r="O17" s="113">
        <f t="shared" si="1"/>
        <v>12</v>
      </c>
    </row>
    <row r="18" spans="1:15" s="7" customFormat="1" ht="17.25" customHeight="1">
      <c r="B18" s="478" t="str">
        <f>'1.  LRAMVA Summary'!B29</f>
        <v>Residential</v>
      </c>
      <c r="C18" s="804" t="str">
        <f>'2. LRAMVA Threshold'!D43</f>
        <v>kWh</v>
      </c>
      <c r="D18" s="46"/>
      <c r="E18" s="46"/>
      <c r="F18" s="46"/>
      <c r="G18" s="46"/>
      <c r="H18" s="46"/>
      <c r="I18" s="46">
        <v>2.3400000000000001E-2</v>
      </c>
      <c r="J18" s="46"/>
      <c r="K18" s="46"/>
      <c r="L18" s="46"/>
      <c r="M18" s="46"/>
      <c r="N18" s="46"/>
      <c r="O18" s="69"/>
    </row>
    <row r="19" spans="1:15" s="7" customFormat="1" ht="15" customHeight="1" outlineLevel="1">
      <c r="B19" s="534" t="s">
        <v>511</v>
      </c>
      <c r="C19" s="802"/>
      <c r="D19" s="46"/>
      <c r="E19" s="46"/>
      <c r="F19" s="46"/>
      <c r="G19" s="46"/>
      <c r="H19" s="46"/>
      <c r="I19" s="46"/>
      <c r="J19" s="46"/>
      <c r="K19" s="46"/>
      <c r="L19" s="46"/>
      <c r="M19" s="46"/>
      <c r="N19" s="46"/>
      <c r="O19" s="69"/>
    </row>
    <row r="20" spans="1:15" s="7" customFormat="1" ht="15" customHeight="1" outlineLevel="1">
      <c r="B20" s="534" t="s">
        <v>512</v>
      </c>
      <c r="C20" s="802"/>
      <c r="D20" s="46"/>
      <c r="E20" s="46"/>
      <c r="F20" s="46"/>
      <c r="G20" s="46"/>
      <c r="H20" s="46"/>
      <c r="I20" s="46"/>
      <c r="J20" s="46"/>
      <c r="K20" s="46"/>
      <c r="L20" s="46"/>
      <c r="M20" s="46"/>
      <c r="N20" s="46"/>
      <c r="O20" s="69"/>
    </row>
    <row r="21" spans="1:15" s="7" customFormat="1" ht="15" customHeight="1" outlineLevel="1">
      <c r="B21" s="534" t="s">
        <v>490</v>
      </c>
      <c r="C21" s="802"/>
      <c r="D21" s="46"/>
      <c r="E21" s="46"/>
      <c r="F21" s="46"/>
      <c r="G21" s="46"/>
      <c r="H21" s="46"/>
      <c r="I21" s="46"/>
      <c r="J21" s="46"/>
      <c r="K21" s="46"/>
      <c r="L21" s="46"/>
      <c r="M21" s="46"/>
      <c r="N21" s="46"/>
      <c r="O21" s="69"/>
    </row>
    <row r="22" spans="1:15" s="7" customFormat="1" ht="14.25" customHeight="1">
      <c r="B22" s="534" t="s">
        <v>513</v>
      </c>
      <c r="C22" s="805"/>
      <c r="D22" s="65">
        <f>SUM(D18:D21)</f>
        <v>0</v>
      </c>
      <c r="E22" s="65">
        <f>SUM(E18:E21)</f>
        <v>0</v>
      </c>
      <c r="F22" s="65">
        <f>SUM(F18:F21)</f>
        <v>0</v>
      </c>
      <c r="G22" s="65">
        <f t="shared" ref="G22:N22" si="2">SUM(G18:G21)</f>
        <v>0</v>
      </c>
      <c r="H22" s="65">
        <f t="shared" si="2"/>
        <v>0</v>
      </c>
      <c r="I22" s="65">
        <f t="shared" si="2"/>
        <v>2.3400000000000001E-2</v>
      </c>
      <c r="J22" s="65">
        <f t="shared" si="2"/>
        <v>0</v>
      </c>
      <c r="K22" s="65">
        <f t="shared" si="2"/>
        <v>0</v>
      </c>
      <c r="L22" s="65">
        <f t="shared" si="2"/>
        <v>0</v>
      </c>
      <c r="M22" s="65">
        <f t="shared" si="2"/>
        <v>0</v>
      </c>
      <c r="N22" s="65">
        <f t="shared" si="2"/>
        <v>0</v>
      </c>
      <c r="O22" s="76"/>
    </row>
    <row r="23" spans="1:15" s="63" customFormat="1">
      <c r="A23" s="62"/>
      <c r="B23" s="490" t="s">
        <v>514</v>
      </c>
      <c r="C23" s="480"/>
      <c r="D23" s="481"/>
      <c r="E23" s="482">
        <f>ROUND(SUM(D22*E16+E22*E17)/12,4)</f>
        <v>0</v>
      </c>
      <c r="F23" s="482">
        <f>ROUND(SUM(E22*F16+F22*F17)/12,4)</f>
        <v>0</v>
      </c>
      <c r="G23" s="482">
        <f>ROUND(SUM(F22*G16+G22*G17)/12,4)</f>
        <v>0</v>
      </c>
      <c r="H23" s="482">
        <f>ROUND(SUM(G22*H16+H22*H17)/12,4)</f>
        <v>0</v>
      </c>
      <c r="I23" s="482">
        <f>ROUND(SUM(H22*I16+I22*I17)/12,4)</f>
        <v>2.3400000000000001E-2</v>
      </c>
      <c r="J23" s="482">
        <f t="shared" ref="J23:N23" si="3">ROUND(SUM(I22*J16+J22*J17)/12,4)</f>
        <v>0</v>
      </c>
      <c r="K23" s="482">
        <f t="shared" si="3"/>
        <v>0</v>
      </c>
      <c r="L23" s="482">
        <f t="shared" si="3"/>
        <v>0</v>
      </c>
      <c r="M23" s="482">
        <f t="shared" si="3"/>
        <v>0</v>
      </c>
      <c r="N23" s="482">
        <f t="shared" si="3"/>
        <v>0</v>
      </c>
      <c r="O23" s="483"/>
    </row>
    <row r="24" spans="1:15" s="63" customFormat="1">
      <c r="A24" s="62"/>
      <c r="B24" s="479"/>
      <c r="C24" s="484"/>
      <c r="D24" s="481"/>
      <c r="E24" s="482"/>
      <c r="F24" s="482"/>
      <c r="G24" s="482"/>
      <c r="H24" s="482"/>
      <c r="I24" s="482"/>
      <c r="J24" s="482"/>
      <c r="K24" s="482"/>
      <c r="L24" s="485"/>
      <c r="M24" s="485"/>
      <c r="N24" s="485"/>
      <c r="O24" s="483"/>
    </row>
    <row r="25" spans="1:15" s="63" customFormat="1" ht="15.75" customHeight="1">
      <c r="A25" s="62"/>
      <c r="B25" s="602" t="str">
        <f>'1.  LRAMVA Summary'!B30</f>
        <v>GS&lt;50 kW</v>
      </c>
      <c r="C25" s="804" t="str">
        <f>'2. LRAMVA Threshold'!E43</f>
        <v>kWh</v>
      </c>
      <c r="D25" s="46"/>
      <c r="E25" s="46"/>
      <c r="F25" s="46"/>
      <c r="G25" s="46"/>
      <c r="H25" s="46"/>
      <c r="I25" s="46">
        <v>2.1000000000000001E-2</v>
      </c>
      <c r="J25" s="46"/>
      <c r="K25" s="46"/>
      <c r="L25" s="46"/>
      <c r="M25" s="46"/>
      <c r="N25" s="46"/>
      <c r="O25" s="69"/>
    </row>
    <row r="26" spans="1:15" s="18" customFormat="1" outlineLevel="1">
      <c r="A26" s="4"/>
      <c r="B26" s="534" t="s">
        <v>511</v>
      </c>
      <c r="C26" s="802"/>
      <c r="D26" s="46"/>
      <c r="E26" s="46"/>
      <c r="F26" s="46"/>
      <c r="G26" s="46"/>
      <c r="H26" s="46"/>
      <c r="I26" s="46"/>
      <c r="J26" s="46"/>
      <c r="K26" s="46"/>
      <c r="L26" s="46"/>
      <c r="M26" s="46"/>
      <c r="N26" s="46"/>
      <c r="O26" s="69"/>
    </row>
    <row r="27" spans="1:15" s="18" customFormat="1" outlineLevel="1">
      <c r="A27" s="4"/>
      <c r="B27" s="534" t="s">
        <v>512</v>
      </c>
      <c r="C27" s="802"/>
      <c r="D27" s="46"/>
      <c r="E27" s="46"/>
      <c r="F27" s="46"/>
      <c r="G27" s="46"/>
      <c r="H27" s="46"/>
      <c r="I27" s="46"/>
      <c r="J27" s="46"/>
      <c r="K27" s="46"/>
      <c r="L27" s="46"/>
      <c r="M27" s="46"/>
      <c r="N27" s="46"/>
      <c r="O27" s="69"/>
    </row>
    <row r="28" spans="1:15" s="18" customFormat="1" outlineLevel="1">
      <c r="A28" s="4"/>
      <c r="B28" s="534" t="s">
        <v>490</v>
      </c>
      <c r="C28" s="802"/>
      <c r="D28" s="46"/>
      <c r="E28" s="46"/>
      <c r="F28" s="46"/>
      <c r="G28" s="46"/>
      <c r="H28" s="46"/>
      <c r="I28" s="46"/>
      <c r="J28" s="46"/>
      <c r="K28" s="46"/>
      <c r="L28" s="46"/>
      <c r="M28" s="46"/>
      <c r="N28" s="46"/>
      <c r="O28" s="69"/>
    </row>
    <row r="29" spans="1:15" s="18" customFormat="1">
      <c r="A29" s="4"/>
      <c r="B29" s="534" t="s">
        <v>513</v>
      </c>
      <c r="C29" s="805"/>
      <c r="D29" s="65">
        <f>SUM(D25:D28)</f>
        <v>0</v>
      </c>
      <c r="E29" s="65">
        <f t="shared" ref="E29:N29" si="4">SUM(E25:E28)</f>
        <v>0</v>
      </c>
      <c r="F29" s="65">
        <f t="shared" si="4"/>
        <v>0</v>
      </c>
      <c r="G29" s="65">
        <f t="shared" si="4"/>
        <v>0</v>
      </c>
      <c r="H29" s="65">
        <f t="shared" si="4"/>
        <v>0</v>
      </c>
      <c r="I29" s="65">
        <f t="shared" si="4"/>
        <v>2.1000000000000001E-2</v>
      </c>
      <c r="J29" s="65">
        <f t="shared" si="4"/>
        <v>0</v>
      </c>
      <c r="K29" s="65">
        <f t="shared" si="4"/>
        <v>0</v>
      </c>
      <c r="L29" s="65">
        <f t="shared" si="4"/>
        <v>0</v>
      </c>
      <c r="M29" s="65">
        <f t="shared" si="4"/>
        <v>0</v>
      </c>
      <c r="N29" s="65">
        <f t="shared" si="4"/>
        <v>0</v>
      </c>
      <c r="O29" s="76"/>
    </row>
    <row r="30" spans="1:15" s="18" customFormat="1">
      <c r="A30" s="4"/>
      <c r="B30" s="490" t="s">
        <v>514</v>
      </c>
      <c r="C30" s="486"/>
      <c r="D30" s="71"/>
      <c r="E30" s="482">
        <f>ROUND(SUM(D29*E16+E29*E17)/12,4)</f>
        <v>0</v>
      </c>
      <c r="F30" s="482">
        <f t="shared" ref="F30:N30" si="5">ROUND(SUM(E29*F16+F29*F17)/12,4)</f>
        <v>0</v>
      </c>
      <c r="G30" s="482">
        <f t="shared" si="5"/>
        <v>0</v>
      </c>
      <c r="H30" s="482">
        <f t="shared" si="5"/>
        <v>0</v>
      </c>
      <c r="I30" s="482">
        <f t="shared" si="5"/>
        <v>2.1000000000000001E-2</v>
      </c>
      <c r="J30" s="482">
        <f>ROUND(SUM(I29*J16+J29*J17)/12,4)</f>
        <v>0</v>
      </c>
      <c r="K30" s="482">
        <f t="shared" si="5"/>
        <v>0</v>
      </c>
      <c r="L30" s="482">
        <f t="shared" si="5"/>
        <v>0</v>
      </c>
      <c r="M30" s="482">
        <f t="shared" si="5"/>
        <v>0</v>
      </c>
      <c r="N30" s="482">
        <f t="shared" si="5"/>
        <v>0</v>
      </c>
      <c r="O30" s="487"/>
    </row>
    <row r="31" spans="1:15" s="18" customFormat="1">
      <c r="A31" s="4"/>
      <c r="B31" s="479"/>
      <c r="C31" s="488"/>
      <c r="D31" s="489"/>
      <c r="E31" s="489"/>
      <c r="F31" s="489"/>
      <c r="G31" s="489"/>
      <c r="H31" s="489"/>
      <c r="I31" s="489"/>
      <c r="J31" s="489"/>
      <c r="K31" s="489"/>
      <c r="L31" s="489"/>
      <c r="M31" s="489"/>
      <c r="N31" s="485"/>
      <c r="O31" s="487"/>
    </row>
    <row r="32" spans="1:15" s="64" customFormat="1">
      <c r="B32" s="602" t="str">
        <f>'1.  LRAMVA Summary'!B31</f>
        <v>Commercial 50 kW to Large Use</v>
      </c>
      <c r="C32" s="804" t="str">
        <f>'2. LRAMVA Threshold'!F43</f>
        <v>kW</v>
      </c>
      <c r="D32" s="46"/>
      <c r="E32" s="46"/>
      <c r="F32" s="46"/>
      <c r="G32" s="46"/>
      <c r="H32" s="46"/>
      <c r="I32" s="46">
        <f>(3.5691+3.4887+3.3129)/3</f>
        <v>3.4568999999999996</v>
      </c>
      <c r="J32" s="46"/>
      <c r="K32" s="46"/>
      <c r="L32" s="46"/>
      <c r="M32" s="46"/>
      <c r="N32" s="46"/>
      <c r="O32" s="69"/>
    </row>
    <row r="33" spans="1:15" s="18" customFormat="1" outlineLevel="1">
      <c r="A33" s="4"/>
      <c r="B33" s="534" t="s">
        <v>511</v>
      </c>
      <c r="C33" s="802"/>
      <c r="D33" s="46"/>
      <c r="E33" s="46"/>
      <c r="F33" s="46"/>
      <c r="G33" s="46"/>
      <c r="H33" s="46"/>
      <c r="I33" s="46"/>
      <c r="J33" s="46"/>
      <c r="K33" s="46"/>
      <c r="L33" s="46"/>
      <c r="M33" s="46"/>
      <c r="N33" s="46"/>
      <c r="O33" s="69"/>
    </row>
    <row r="34" spans="1:15" s="18" customFormat="1" outlineLevel="1">
      <c r="A34" s="4"/>
      <c r="B34" s="534" t="s">
        <v>512</v>
      </c>
      <c r="C34" s="802"/>
      <c r="D34" s="46"/>
      <c r="E34" s="46"/>
      <c r="F34" s="46"/>
      <c r="G34" s="46"/>
      <c r="H34" s="46"/>
      <c r="I34" s="46"/>
      <c r="J34" s="46"/>
      <c r="K34" s="46"/>
      <c r="L34" s="46"/>
      <c r="M34" s="46"/>
      <c r="N34" s="46"/>
      <c r="O34" s="69"/>
    </row>
    <row r="35" spans="1:15" s="18" customFormat="1" outlineLevel="1">
      <c r="A35" s="4"/>
      <c r="B35" s="534" t="s">
        <v>490</v>
      </c>
      <c r="C35" s="802"/>
      <c r="D35" s="46"/>
      <c r="E35" s="46"/>
      <c r="F35" s="46"/>
      <c r="G35" s="46"/>
      <c r="H35" s="46"/>
      <c r="I35" s="46"/>
      <c r="J35" s="46"/>
      <c r="K35" s="46"/>
      <c r="L35" s="46"/>
      <c r="M35" s="46"/>
      <c r="N35" s="46"/>
      <c r="O35" s="69"/>
    </row>
    <row r="36" spans="1:15" s="18" customFormat="1">
      <c r="A36" s="4"/>
      <c r="B36" s="534" t="s">
        <v>513</v>
      </c>
      <c r="C36" s="805"/>
      <c r="D36" s="65">
        <f>SUM(D32:D35)</f>
        <v>0</v>
      </c>
      <c r="E36" s="65">
        <f>SUM(E32:E35)</f>
        <v>0</v>
      </c>
      <c r="F36" s="65">
        <f t="shared" ref="F36:M36" si="6">SUM(F32:F35)</f>
        <v>0</v>
      </c>
      <c r="G36" s="65">
        <f t="shared" si="6"/>
        <v>0</v>
      </c>
      <c r="H36" s="65">
        <f t="shared" si="6"/>
        <v>0</v>
      </c>
      <c r="I36" s="65">
        <f t="shared" si="6"/>
        <v>3.4568999999999996</v>
      </c>
      <c r="J36" s="65">
        <f t="shared" si="6"/>
        <v>0</v>
      </c>
      <c r="K36" s="65">
        <f t="shared" si="6"/>
        <v>0</v>
      </c>
      <c r="L36" s="65">
        <f t="shared" si="6"/>
        <v>0</v>
      </c>
      <c r="M36" s="65">
        <f t="shared" si="6"/>
        <v>0</v>
      </c>
      <c r="N36" s="65">
        <f>SUM(N32:N35)</f>
        <v>0</v>
      </c>
      <c r="O36" s="76"/>
    </row>
    <row r="37" spans="1:15" s="18" customFormat="1">
      <c r="A37" s="4"/>
      <c r="B37" s="490" t="s">
        <v>514</v>
      </c>
      <c r="C37" s="486"/>
      <c r="D37" s="71"/>
      <c r="E37" s="482">
        <f t="shared" ref="E37:N37" si="7">ROUND(SUM(D36*E16+E36*E17)/12,4)</f>
        <v>0</v>
      </c>
      <c r="F37" s="482">
        <f t="shared" si="7"/>
        <v>0</v>
      </c>
      <c r="G37" s="482">
        <f t="shared" si="7"/>
        <v>0</v>
      </c>
      <c r="H37" s="482">
        <f t="shared" si="7"/>
        <v>0</v>
      </c>
      <c r="I37" s="482">
        <f t="shared" si="7"/>
        <v>3.4569000000000001</v>
      </c>
      <c r="J37" s="482">
        <f t="shared" si="7"/>
        <v>0</v>
      </c>
      <c r="K37" s="482">
        <f t="shared" si="7"/>
        <v>0</v>
      </c>
      <c r="L37" s="482">
        <f t="shared" si="7"/>
        <v>0</v>
      </c>
      <c r="M37" s="482">
        <f t="shared" si="7"/>
        <v>0</v>
      </c>
      <c r="N37" s="482">
        <f t="shared" si="7"/>
        <v>0</v>
      </c>
      <c r="O37" s="487"/>
    </row>
    <row r="38" spans="1:15" s="70" customFormat="1" ht="15.75" customHeight="1">
      <c r="B38" s="490"/>
      <c r="C38" s="486"/>
      <c r="D38" s="71"/>
      <c r="E38" s="71"/>
      <c r="F38" s="71"/>
      <c r="G38" s="71"/>
      <c r="H38" s="71"/>
      <c r="I38" s="71"/>
      <c r="J38" s="71"/>
      <c r="K38" s="71"/>
      <c r="L38" s="485"/>
      <c r="M38" s="485"/>
      <c r="N38" s="485"/>
      <c r="O38" s="491"/>
    </row>
    <row r="39" spans="1:15" s="64" customFormat="1">
      <c r="A39" s="62"/>
      <c r="B39" s="602" t="str">
        <f>'1.  LRAMVA Summary'!B32</f>
        <v>Unmetered Scattered Load</v>
      </c>
      <c r="C39" s="804" t="str">
        <f>'2. LRAMVA Threshold'!G43</f>
        <v>kWh</v>
      </c>
      <c r="D39" s="46"/>
      <c r="E39" s="46"/>
      <c r="F39" s="46"/>
      <c r="G39" s="46"/>
      <c r="H39" s="46"/>
      <c r="I39" s="46">
        <v>2.1899999999999999E-2</v>
      </c>
      <c r="J39" s="46"/>
      <c r="K39" s="46"/>
      <c r="L39" s="46"/>
      <c r="M39" s="46"/>
      <c r="N39" s="46"/>
      <c r="O39" s="69"/>
    </row>
    <row r="40" spans="1:15" s="18" customFormat="1" outlineLevel="1">
      <c r="A40" s="4"/>
      <c r="B40" s="534" t="s">
        <v>511</v>
      </c>
      <c r="C40" s="802"/>
      <c r="D40" s="46"/>
      <c r="E40" s="46"/>
      <c r="F40" s="46"/>
      <c r="G40" s="46"/>
      <c r="H40" s="46"/>
      <c r="I40" s="46"/>
      <c r="J40" s="46"/>
      <c r="K40" s="46"/>
      <c r="L40" s="46"/>
      <c r="M40" s="46"/>
      <c r="N40" s="46"/>
      <c r="O40" s="69"/>
    </row>
    <row r="41" spans="1:15" s="18" customFormat="1" outlineLevel="1">
      <c r="A41" s="4"/>
      <c r="B41" s="534" t="s">
        <v>512</v>
      </c>
      <c r="C41" s="802"/>
      <c r="D41" s="46"/>
      <c r="E41" s="46"/>
      <c r="F41" s="46"/>
      <c r="G41" s="46"/>
      <c r="H41" s="46"/>
      <c r="I41" s="46"/>
      <c r="J41" s="46"/>
      <c r="K41" s="46"/>
      <c r="L41" s="46"/>
      <c r="M41" s="46"/>
      <c r="N41" s="46"/>
      <c r="O41" s="69"/>
    </row>
    <row r="42" spans="1:15" s="18" customFormat="1" outlineLevel="1">
      <c r="A42" s="4"/>
      <c r="B42" s="534" t="s">
        <v>490</v>
      </c>
      <c r="C42" s="802"/>
      <c r="D42" s="46"/>
      <c r="E42" s="46"/>
      <c r="F42" s="46"/>
      <c r="G42" s="46"/>
      <c r="H42" s="46"/>
      <c r="I42" s="46"/>
      <c r="J42" s="46"/>
      <c r="K42" s="46"/>
      <c r="L42" s="46"/>
      <c r="M42" s="46"/>
      <c r="N42" s="46"/>
      <c r="O42" s="69"/>
    </row>
    <row r="43" spans="1:15" s="18" customFormat="1">
      <c r="A43" s="4"/>
      <c r="B43" s="534" t="s">
        <v>513</v>
      </c>
      <c r="C43" s="805"/>
      <c r="D43" s="65">
        <f>SUM(D39:D42)</f>
        <v>0</v>
      </c>
      <c r="E43" s="65">
        <f t="shared" ref="E43:N43" si="8">SUM(E39:E42)</f>
        <v>0</v>
      </c>
      <c r="F43" s="65">
        <f t="shared" si="8"/>
        <v>0</v>
      </c>
      <c r="G43" s="65">
        <f t="shared" si="8"/>
        <v>0</v>
      </c>
      <c r="H43" s="65">
        <f t="shared" si="8"/>
        <v>0</v>
      </c>
      <c r="I43" s="65">
        <f t="shared" si="8"/>
        <v>2.1899999999999999E-2</v>
      </c>
      <c r="J43" s="65">
        <f t="shared" si="8"/>
        <v>0</v>
      </c>
      <c r="K43" s="65">
        <f t="shared" si="8"/>
        <v>0</v>
      </c>
      <c r="L43" s="65">
        <f t="shared" si="8"/>
        <v>0</v>
      </c>
      <c r="M43" s="65">
        <f t="shared" si="8"/>
        <v>0</v>
      </c>
      <c r="N43" s="65">
        <f t="shared" si="8"/>
        <v>0</v>
      </c>
      <c r="O43" s="76"/>
    </row>
    <row r="44" spans="1:15" s="14" customFormat="1">
      <c r="A44" s="72"/>
      <c r="B44" s="490" t="s">
        <v>514</v>
      </c>
      <c r="C44" s="486"/>
      <c r="D44" s="71"/>
      <c r="E44" s="482">
        <f t="shared" ref="E44:N44" si="9">ROUND(SUM(D43*E16+E43*E17)/12,4)</f>
        <v>0</v>
      </c>
      <c r="F44" s="482">
        <f t="shared" si="9"/>
        <v>0</v>
      </c>
      <c r="G44" s="482">
        <f t="shared" si="9"/>
        <v>0</v>
      </c>
      <c r="H44" s="482">
        <f t="shared" si="9"/>
        <v>0</v>
      </c>
      <c r="I44" s="482">
        <f t="shared" si="9"/>
        <v>2.1899999999999999E-2</v>
      </c>
      <c r="J44" s="482">
        <f t="shared" si="9"/>
        <v>0</v>
      </c>
      <c r="K44" s="482">
        <f t="shared" si="9"/>
        <v>0</v>
      </c>
      <c r="L44" s="482">
        <f t="shared" si="9"/>
        <v>0</v>
      </c>
      <c r="M44" s="482">
        <f t="shared" si="9"/>
        <v>0</v>
      </c>
      <c r="N44" s="482">
        <f t="shared" si="9"/>
        <v>0</v>
      </c>
      <c r="O44" s="487"/>
    </row>
    <row r="45" spans="1:15" s="70" customFormat="1" ht="14.25">
      <c r="A45" s="72"/>
      <c r="B45" s="490"/>
      <c r="C45" s="486"/>
      <c r="D45" s="71"/>
      <c r="E45" s="71"/>
      <c r="F45" s="71"/>
      <c r="G45" s="71"/>
      <c r="H45" s="71"/>
      <c r="I45" s="71"/>
      <c r="J45" s="71"/>
      <c r="K45" s="71"/>
      <c r="L45" s="485"/>
      <c r="M45" s="485"/>
      <c r="N45" s="485"/>
      <c r="O45" s="491"/>
    </row>
    <row r="46" spans="1:15" s="64" customFormat="1">
      <c r="A46" s="62"/>
      <c r="B46" s="602" t="str">
        <f>'1.  LRAMVA Summary'!B33</f>
        <v>Street Lighting</v>
      </c>
      <c r="C46" s="804" t="str">
        <f>'2. LRAMVA Threshold'!H43</f>
        <v>kW</v>
      </c>
      <c r="D46" s="46"/>
      <c r="E46" s="46"/>
      <c r="F46" s="46"/>
      <c r="G46" s="46"/>
      <c r="H46" s="46"/>
      <c r="I46" s="46">
        <v>3.9996999999999998</v>
      </c>
      <c r="J46" s="46"/>
      <c r="K46" s="46"/>
      <c r="L46" s="46"/>
      <c r="M46" s="46"/>
      <c r="N46" s="46"/>
      <c r="O46" s="69"/>
    </row>
    <row r="47" spans="1:15" s="18" customFormat="1" outlineLevel="1">
      <c r="A47" s="4"/>
      <c r="B47" s="534" t="s">
        <v>511</v>
      </c>
      <c r="C47" s="802"/>
      <c r="D47" s="46"/>
      <c r="E47" s="46"/>
      <c r="F47" s="46"/>
      <c r="G47" s="46"/>
      <c r="H47" s="46"/>
      <c r="I47" s="46"/>
      <c r="J47" s="46"/>
      <c r="K47" s="46"/>
      <c r="L47" s="46"/>
      <c r="M47" s="46"/>
      <c r="N47" s="46"/>
      <c r="O47" s="69"/>
    </row>
    <row r="48" spans="1:15" s="18" customFormat="1" outlineLevel="1">
      <c r="A48" s="4"/>
      <c r="B48" s="534" t="s">
        <v>512</v>
      </c>
      <c r="C48" s="802"/>
      <c r="D48" s="46"/>
      <c r="E48" s="46"/>
      <c r="F48" s="46"/>
      <c r="G48" s="46"/>
      <c r="H48" s="46"/>
      <c r="I48" s="46"/>
      <c r="J48" s="46"/>
      <c r="K48" s="46"/>
      <c r="L48" s="46"/>
      <c r="M48" s="46"/>
      <c r="N48" s="46"/>
      <c r="O48" s="69"/>
    </row>
    <row r="49" spans="1:15" s="18" customFormat="1" outlineLevel="1">
      <c r="A49" s="4"/>
      <c r="B49" s="534" t="s">
        <v>490</v>
      </c>
      <c r="C49" s="802"/>
      <c r="D49" s="46"/>
      <c r="E49" s="46"/>
      <c r="F49" s="46"/>
      <c r="G49" s="46"/>
      <c r="H49" s="46"/>
      <c r="I49" s="46"/>
      <c r="J49" s="46"/>
      <c r="K49" s="46"/>
      <c r="L49" s="46"/>
      <c r="M49" s="46"/>
      <c r="N49" s="46"/>
      <c r="O49" s="69"/>
    </row>
    <row r="50" spans="1:15" s="18" customFormat="1">
      <c r="A50" s="4"/>
      <c r="B50" s="534" t="s">
        <v>513</v>
      </c>
      <c r="C50" s="805"/>
      <c r="D50" s="65">
        <f>SUM(D46:D49)</f>
        <v>0</v>
      </c>
      <c r="E50" s="65">
        <f t="shared" ref="E50:N50" si="10">SUM(E46:E49)</f>
        <v>0</v>
      </c>
      <c r="F50" s="65">
        <f t="shared" si="10"/>
        <v>0</v>
      </c>
      <c r="G50" s="65">
        <f t="shared" si="10"/>
        <v>0</v>
      </c>
      <c r="H50" s="65">
        <f t="shared" si="10"/>
        <v>0</v>
      </c>
      <c r="I50" s="65">
        <f t="shared" si="10"/>
        <v>3.9996999999999998</v>
      </c>
      <c r="J50" s="65">
        <f t="shared" si="10"/>
        <v>0</v>
      </c>
      <c r="K50" s="65">
        <f t="shared" si="10"/>
        <v>0</v>
      </c>
      <c r="L50" s="65">
        <f t="shared" si="10"/>
        <v>0</v>
      </c>
      <c r="M50" s="65">
        <f t="shared" si="10"/>
        <v>0</v>
      </c>
      <c r="N50" s="65">
        <f t="shared" si="10"/>
        <v>0</v>
      </c>
      <c r="O50" s="76"/>
    </row>
    <row r="51" spans="1:15" s="14" customFormat="1">
      <c r="A51" s="72"/>
      <c r="B51" s="490" t="s">
        <v>514</v>
      </c>
      <c r="C51" s="486"/>
      <c r="D51" s="71"/>
      <c r="E51" s="482">
        <f t="shared" ref="E51:N51" si="11">ROUND(SUM(D50*E16+E50*E17)/12,4)</f>
        <v>0</v>
      </c>
      <c r="F51" s="482">
        <f t="shared" si="11"/>
        <v>0</v>
      </c>
      <c r="G51" s="482">
        <f t="shared" si="11"/>
        <v>0</v>
      </c>
      <c r="H51" s="482">
        <f t="shared" si="11"/>
        <v>0</v>
      </c>
      <c r="I51" s="482">
        <f t="shared" si="11"/>
        <v>3.9996999999999998</v>
      </c>
      <c r="J51" s="482">
        <f t="shared" si="11"/>
        <v>0</v>
      </c>
      <c r="K51" s="482">
        <f t="shared" si="11"/>
        <v>0</v>
      </c>
      <c r="L51" s="482">
        <f t="shared" si="11"/>
        <v>0</v>
      </c>
      <c r="M51" s="482">
        <f t="shared" si="11"/>
        <v>0</v>
      </c>
      <c r="N51" s="482">
        <f t="shared" si="11"/>
        <v>0</v>
      </c>
      <c r="O51" s="487"/>
    </row>
    <row r="52" spans="1:15" s="70" customFormat="1" ht="14.25">
      <c r="A52" s="72"/>
      <c r="B52" s="490"/>
      <c r="C52" s="486"/>
      <c r="D52" s="71"/>
      <c r="E52" s="71"/>
      <c r="F52" s="71"/>
      <c r="G52" s="71"/>
      <c r="H52" s="71"/>
      <c r="I52" s="71"/>
      <c r="J52" s="71"/>
      <c r="K52" s="71"/>
      <c r="L52" s="492"/>
      <c r="M52" s="492"/>
      <c r="N52" s="492"/>
      <c r="O52" s="491"/>
    </row>
    <row r="53" spans="1:15" s="64" customFormat="1">
      <c r="A53" s="62"/>
      <c r="B53" s="602">
        <f>'1.  LRAMVA Summary'!B34</f>
        <v>0</v>
      </c>
      <c r="C53" s="804">
        <f>'2. LRAMVA Threshold'!I43</f>
        <v>0</v>
      </c>
      <c r="D53" s="46"/>
      <c r="E53" s="46"/>
      <c r="F53" s="46"/>
      <c r="G53" s="46"/>
      <c r="H53" s="46"/>
      <c r="I53" s="46"/>
      <c r="J53" s="46"/>
      <c r="K53" s="46"/>
      <c r="L53" s="46"/>
      <c r="M53" s="46"/>
      <c r="N53" s="46"/>
      <c r="O53" s="69"/>
    </row>
    <row r="54" spans="1:15" s="18" customFormat="1" outlineLevel="1">
      <c r="A54" s="4"/>
      <c r="B54" s="534" t="s">
        <v>511</v>
      </c>
      <c r="C54" s="802"/>
      <c r="D54" s="46"/>
      <c r="E54" s="46"/>
      <c r="F54" s="46"/>
      <c r="G54" s="46"/>
      <c r="H54" s="46"/>
      <c r="I54" s="46"/>
      <c r="J54" s="46"/>
      <c r="K54" s="46"/>
      <c r="L54" s="46"/>
      <c r="M54" s="46"/>
      <c r="N54" s="46"/>
      <c r="O54" s="69"/>
    </row>
    <row r="55" spans="1:15" s="18" customFormat="1" outlineLevel="1">
      <c r="A55" s="4"/>
      <c r="B55" s="534" t="s">
        <v>512</v>
      </c>
      <c r="C55" s="802"/>
      <c r="D55" s="46"/>
      <c r="E55" s="46"/>
      <c r="F55" s="46"/>
      <c r="G55" s="46"/>
      <c r="H55" s="46"/>
      <c r="I55" s="46"/>
      <c r="J55" s="46"/>
      <c r="K55" s="46"/>
      <c r="L55" s="46"/>
      <c r="M55" s="46"/>
      <c r="N55" s="46"/>
      <c r="O55" s="69"/>
    </row>
    <row r="56" spans="1:15" s="18" customFormat="1" outlineLevel="1">
      <c r="A56" s="4"/>
      <c r="B56" s="534" t="s">
        <v>490</v>
      </c>
      <c r="C56" s="802"/>
      <c r="D56" s="46"/>
      <c r="E56" s="46"/>
      <c r="F56" s="46"/>
      <c r="G56" s="46"/>
      <c r="H56" s="46"/>
      <c r="I56" s="46"/>
      <c r="J56" s="46"/>
      <c r="K56" s="46"/>
      <c r="L56" s="46"/>
      <c r="M56" s="46"/>
      <c r="N56" s="46"/>
      <c r="O56" s="69"/>
    </row>
    <row r="57" spans="1:15" s="18" customFormat="1">
      <c r="A57" s="4"/>
      <c r="B57" s="534" t="s">
        <v>513</v>
      </c>
      <c r="C57" s="805"/>
      <c r="D57" s="65">
        <f>SUM(D53:D56)</f>
        <v>0</v>
      </c>
      <c r="E57" s="65">
        <f t="shared" ref="E57:N57" si="12">SUM(E53:E56)</f>
        <v>0</v>
      </c>
      <c r="F57" s="65">
        <f t="shared" si="12"/>
        <v>0</v>
      </c>
      <c r="G57" s="65">
        <f t="shared" si="12"/>
        <v>0</v>
      </c>
      <c r="H57" s="65">
        <f t="shared" si="12"/>
        <v>0</v>
      </c>
      <c r="I57" s="65">
        <f t="shared" si="12"/>
        <v>0</v>
      </c>
      <c r="J57" s="65">
        <f t="shared" si="12"/>
        <v>0</v>
      </c>
      <c r="K57" s="65">
        <f t="shared" si="12"/>
        <v>0</v>
      </c>
      <c r="L57" s="65">
        <f t="shared" si="12"/>
        <v>0</v>
      </c>
      <c r="M57" s="65">
        <f t="shared" si="12"/>
        <v>0</v>
      </c>
      <c r="N57" s="65">
        <f t="shared" si="12"/>
        <v>0</v>
      </c>
      <c r="O57" s="77"/>
    </row>
    <row r="58" spans="1:15" s="14" customFormat="1">
      <c r="A58" s="72"/>
      <c r="B58" s="490" t="s">
        <v>514</v>
      </c>
      <c r="C58" s="486"/>
      <c r="D58" s="71"/>
      <c r="E58" s="482">
        <f t="shared" ref="E58:N58" si="13">ROUND(SUM(D57*E16+E57*E17)/12,4)</f>
        <v>0</v>
      </c>
      <c r="F58" s="482">
        <f t="shared" si="13"/>
        <v>0</v>
      </c>
      <c r="G58" s="482">
        <f t="shared" si="13"/>
        <v>0</v>
      </c>
      <c r="H58" s="482">
        <f t="shared" si="13"/>
        <v>0</v>
      </c>
      <c r="I58" s="482">
        <f t="shared" si="13"/>
        <v>0</v>
      </c>
      <c r="J58" s="482">
        <f t="shared" si="13"/>
        <v>0</v>
      </c>
      <c r="K58" s="482">
        <f t="shared" si="13"/>
        <v>0</v>
      </c>
      <c r="L58" s="482">
        <f t="shared" si="13"/>
        <v>0</v>
      </c>
      <c r="M58" s="482">
        <f t="shared" si="13"/>
        <v>0</v>
      </c>
      <c r="N58" s="482">
        <f t="shared" si="13"/>
        <v>0</v>
      </c>
      <c r="O58" s="487"/>
    </row>
    <row r="59" spans="1:15" s="70" customFormat="1" ht="14.25">
      <c r="A59" s="72"/>
      <c r="B59" s="490"/>
      <c r="C59" s="486"/>
      <c r="D59" s="71"/>
      <c r="E59" s="71"/>
      <c r="F59" s="71"/>
      <c r="G59" s="71"/>
      <c r="H59" s="71"/>
      <c r="I59" s="71"/>
      <c r="J59" s="71"/>
      <c r="K59" s="71"/>
      <c r="L59" s="492"/>
      <c r="M59" s="492"/>
      <c r="N59" s="492"/>
      <c r="O59" s="491"/>
    </row>
    <row r="60" spans="1:15" s="64" customFormat="1">
      <c r="A60" s="62"/>
      <c r="B60" s="602">
        <f>'1.  LRAMVA Summary'!B35</f>
        <v>0</v>
      </c>
      <c r="C60" s="804">
        <f>'2. LRAMVA Threshold'!J43</f>
        <v>0</v>
      </c>
      <c r="D60" s="46"/>
      <c r="E60" s="46"/>
      <c r="F60" s="46"/>
      <c r="G60" s="46"/>
      <c r="H60" s="46"/>
      <c r="I60" s="46"/>
      <c r="J60" s="46"/>
      <c r="K60" s="46"/>
      <c r="L60" s="46"/>
      <c r="M60" s="46"/>
      <c r="N60" s="46"/>
      <c r="O60" s="69"/>
    </row>
    <row r="61" spans="1:15" s="18" customFormat="1" outlineLevel="1">
      <c r="A61" s="4"/>
      <c r="B61" s="534" t="s">
        <v>511</v>
      </c>
      <c r="C61" s="802"/>
      <c r="D61" s="46"/>
      <c r="E61" s="46"/>
      <c r="F61" s="46"/>
      <c r="G61" s="46"/>
      <c r="H61" s="46"/>
      <c r="I61" s="46"/>
      <c r="J61" s="46"/>
      <c r="K61" s="46"/>
      <c r="L61" s="46"/>
      <c r="M61" s="46"/>
      <c r="N61" s="46"/>
      <c r="O61" s="69"/>
    </row>
    <row r="62" spans="1:15" s="18" customFormat="1" outlineLevel="1">
      <c r="A62" s="4"/>
      <c r="B62" s="534" t="s">
        <v>512</v>
      </c>
      <c r="C62" s="802"/>
      <c r="D62" s="46"/>
      <c r="E62" s="46"/>
      <c r="F62" s="46"/>
      <c r="G62" s="46"/>
      <c r="H62" s="46"/>
      <c r="I62" s="46"/>
      <c r="J62" s="46"/>
      <c r="K62" s="46"/>
      <c r="L62" s="46"/>
      <c r="M62" s="46"/>
      <c r="N62" s="46"/>
      <c r="O62" s="69"/>
    </row>
    <row r="63" spans="1:15" s="18" customFormat="1" outlineLevel="1">
      <c r="A63" s="4"/>
      <c r="B63" s="534" t="s">
        <v>490</v>
      </c>
      <c r="C63" s="802"/>
      <c r="D63" s="46"/>
      <c r="E63" s="46"/>
      <c r="F63" s="46"/>
      <c r="G63" s="46"/>
      <c r="H63" s="46"/>
      <c r="I63" s="46"/>
      <c r="J63" s="46"/>
      <c r="K63" s="46"/>
      <c r="L63" s="46"/>
      <c r="M63" s="46"/>
      <c r="N63" s="46"/>
      <c r="O63" s="69"/>
    </row>
    <row r="64" spans="1:15" s="18" customFormat="1">
      <c r="A64" s="4"/>
      <c r="B64" s="534" t="s">
        <v>513</v>
      </c>
      <c r="C64" s="805"/>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90" t="s">
        <v>514</v>
      </c>
      <c r="C65" s="486"/>
      <c r="D65" s="71"/>
      <c r="E65" s="482">
        <f t="shared" ref="E65:N65" si="15">ROUND(SUM(D64*E16+E64*E17)/12,4)</f>
        <v>0</v>
      </c>
      <c r="F65" s="482">
        <f t="shared" si="15"/>
        <v>0</v>
      </c>
      <c r="G65" s="482">
        <f t="shared" si="15"/>
        <v>0</v>
      </c>
      <c r="H65" s="482">
        <f t="shared" si="15"/>
        <v>0</v>
      </c>
      <c r="I65" s="482">
        <f>ROUND(SUM(H64*I16+I64*I17)/12,4)</f>
        <v>0</v>
      </c>
      <c r="J65" s="482">
        <f t="shared" si="15"/>
        <v>0</v>
      </c>
      <c r="K65" s="482">
        <f t="shared" si="15"/>
        <v>0</v>
      </c>
      <c r="L65" s="482">
        <f t="shared" si="15"/>
        <v>0</v>
      </c>
      <c r="M65" s="482">
        <f t="shared" si="15"/>
        <v>0</v>
      </c>
      <c r="N65" s="482">
        <f t="shared" si="15"/>
        <v>0</v>
      </c>
      <c r="O65" s="487"/>
    </row>
    <row r="66" spans="1:15" s="14" customFormat="1">
      <c r="A66" s="72"/>
      <c r="B66" s="73"/>
      <c r="C66" s="80"/>
      <c r="D66" s="71"/>
      <c r="E66" s="71"/>
      <c r="F66" s="71"/>
      <c r="G66" s="71"/>
      <c r="H66" s="71"/>
      <c r="I66" s="71"/>
      <c r="J66" s="71"/>
      <c r="K66" s="71"/>
      <c r="L66" s="485"/>
      <c r="M66" s="485"/>
      <c r="N66" s="485"/>
      <c r="O66" s="487"/>
    </row>
    <row r="67" spans="1:15" s="64" customFormat="1">
      <c r="A67" s="62"/>
      <c r="B67" s="602">
        <f>'1.  LRAMVA Summary'!B36</f>
        <v>0</v>
      </c>
      <c r="C67" s="804">
        <f>'2. LRAMVA Threshold'!K43</f>
        <v>0</v>
      </c>
      <c r="D67" s="46"/>
      <c r="E67" s="46"/>
      <c r="F67" s="46"/>
      <c r="G67" s="46"/>
      <c r="H67" s="46"/>
      <c r="I67" s="46"/>
      <c r="J67" s="46"/>
      <c r="K67" s="46"/>
      <c r="L67" s="46"/>
      <c r="M67" s="46"/>
      <c r="N67" s="46"/>
      <c r="O67" s="69"/>
    </row>
    <row r="68" spans="1:15" s="18" customFormat="1" outlineLevel="1">
      <c r="A68" s="4"/>
      <c r="B68" s="534" t="s">
        <v>511</v>
      </c>
      <c r="C68" s="802"/>
      <c r="D68" s="46"/>
      <c r="E68" s="46"/>
      <c r="F68" s="46"/>
      <c r="G68" s="46"/>
      <c r="H68" s="46"/>
      <c r="I68" s="46"/>
      <c r="J68" s="46"/>
      <c r="K68" s="46"/>
      <c r="L68" s="46"/>
      <c r="M68" s="46"/>
      <c r="N68" s="46"/>
      <c r="O68" s="69"/>
    </row>
    <row r="69" spans="1:15" s="18" customFormat="1" outlineLevel="1">
      <c r="A69" s="4"/>
      <c r="B69" s="534" t="s">
        <v>512</v>
      </c>
      <c r="C69" s="802"/>
      <c r="D69" s="46"/>
      <c r="E69" s="46"/>
      <c r="F69" s="46"/>
      <c r="G69" s="46"/>
      <c r="H69" s="46"/>
      <c r="I69" s="46"/>
      <c r="J69" s="46"/>
      <c r="K69" s="46"/>
      <c r="L69" s="46"/>
      <c r="M69" s="46"/>
      <c r="N69" s="46"/>
      <c r="O69" s="69"/>
    </row>
    <row r="70" spans="1:15" s="18" customFormat="1" outlineLevel="1">
      <c r="A70" s="4"/>
      <c r="B70" s="534" t="s">
        <v>490</v>
      </c>
      <c r="C70" s="802"/>
      <c r="D70" s="46"/>
      <c r="E70" s="46"/>
      <c r="F70" s="46"/>
      <c r="G70" s="46"/>
      <c r="H70" s="46"/>
      <c r="I70" s="46"/>
      <c r="J70" s="46"/>
      <c r="K70" s="46"/>
      <c r="L70" s="46"/>
      <c r="M70" s="46"/>
      <c r="N70" s="46"/>
      <c r="O70" s="69"/>
    </row>
    <row r="71" spans="1:15" s="18" customFormat="1">
      <c r="A71" s="4"/>
      <c r="B71" s="534" t="s">
        <v>513</v>
      </c>
      <c r="C71" s="805"/>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0" t="s">
        <v>514</v>
      </c>
      <c r="C72" s="486"/>
      <c r="D72" s="71"/>
      <c r="E72" s="482">
        <f t="shared" ref="E72:N72" si="17">ROUND(SUM(D71*E16+E71*E17)/12,4)</f>
        <v>0</v>
      </c>
      <c r="F72" s="482">
        <f t="shared" si="17"/>
        <v>0</v>
      </c>
      <c r="G72" s="482">
        <f t="shared" si="17"/>
        <v>0</v>
      </c>
      <c r="H72" s="482">
        <f t="shared" si="17"/>
        <v>0</v>
      </c>
      <c r="I72" s="482">
        <f t="shared" si="17"/>
        <v>0</v>
      </c>
      <c r="J72" s="482">
        <f t="shared" si="17"/>
        <v>0</v>
      </c>
      <c r="K72" s="482">
        <f t="shared" si="17"/>
        <v>0</v>
      </c>
      <c r="L72" s="482">
        <f t="shared" si="17"/>
        <v>0</v>
      </c>
      <c r="M72" s="482">
        <f t="shared" si="17"/>
        <v>0</v>
      </c>
      <c r="N72" s="482">
        <f t="shared" si="17"/>
        <v>0</v>
      </c>
      <c r="O72" s="487"/>
    </row>
    <row r="73" spans="1:15" s="14" customFormat="1">
      <c r="A73" s="72"/>
      <c r="B73" s="479"/>
      <c r="C73" s="486"/>
      <c r="D73" s="71"/>
      <c r="E73" s="482"/>
      <c r="F73" s="482"/>
      <c r="G73" s="482"/>
      <c r="H73" s="482"/>
      <c r="I73" s="482"/>
      <c r="J73" s="482"/>
      <c r="K73" s="482"/>
      <c r="L73" s="482"/>
      <c r="M73" s="482"/>
      <c r="N73" s="482"/>
      <c r="O73" s="487"/>
    </row>
    <row r="74" spans="1:15" s="64" customFormat="1">
      <c r="A74" s="62"/>
      <c r="B74" s="602">
        <f>'1.  LRAMVA Summary'!B37</f>
        <v>0</v>
      </c>
      <c r="C74" s="804">
        <f>'2. LRAMVA Threshold'!L43</f>
        <v>0</v>
      </c>
      <c r="D74" s="46"/>
      <c r="E74" s="46"/>
      <c r="F74" s="46"/>
      <c r="G74" s="46"/>
      <c r="H74" s="46"/>
      <c r="I74" s="46"/>
      <c r="J74" s="46"/>
      <c r="K74" s="46"/>
      <c r="L74" s="46"/>
      <c r="M74" s="46"/>
      <c r="N74" s="46"/>
      <c r="O74" s="69"/>
    </row>
    <row r="75" spans="1:15" s="18" customFormat="1" outlineLevel="1">
      <c r="A75" s="4"/>
      <c r="B75" s="534" t="s">
        <v>511</v>
      </c>
      <c r="C75" s="802"/>
      <c r="D75" s="46"/>
      <c r="E75" s="46"/>
      <c r="F75" s="46"/>
      <c r="G75" s="46"/>
      <c r="H75" s="46"/>
      <c r="I75" s="46"/>
      <c r="J75" s="46"/>
      <c r="K75" s="46"/>
      <c r="L75" s="46"/>
      <c r="M75" s="46"/>
      <c r="N75" s="46"/>
      <c r="O75" s="69"/>
    </row>
    <row r="76" spans="1:15" s="18" customFormat="1" outlineLevel="1">
      <c r="A76" s="4"/>
      <c r="B76" s="534" t="s">
        <v>512</v>
      </c>
      <c r="C76" s="802"/>
      <c r="D76" s="46"/>
      <c r="E76" s="46"/>
      <c r="F76" s="46"/>
      <c r="G76" s="46"/>
      <c r="H76" s="46"/>
      <c r="I76" s="46"/>
      <c r="J76" s="46"/>
      <c r="K76" s="46"/>
      <c r="L76" s="46"/>
      <c r="M76" s="46"/>
      <c r="N76" s="46"/>
      <c r="O76" s="69"/>
    </row>
    <row r="77" spans="1:15" s="18" customFormat="1" outlineLevel="1">
      <c r="A77" s="4"/>
      <c r="B77" s="534" t="s">
        <v>490</v>
      </c>
      <c r="C77" s="802"/>
      <c r="D77" s="46"/>
      <c r="E77" s="46"/>
      <c r="F77" s="46"/>
      <c r="G77" s="46"/>
      <c r="H77" s="46"/>
      <c r="I77" s="46"/>
      <c r="J77" s="46"/>
      <c r="K77" s="46"/>
      <c r="L77" s="46"/>
      <c r="M77" s="46"/>
      <c r="N77" s="46"/>
      <c r="O77" s="69"/>
    </row>
    <row r="78" spans="1:15" s="18" customFormat="1">
      <c r="A78" s="4"/>
      <c r="B78" s="534" t="s">
        <v>513</v>
      </c>
      <c r="C78" s="805"/>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0" t="s">
        <v>514</v>
      </c>
      <c r="C79" s="486"/>
      <c r="D79" s="71"/>
      <c r="E79" s="482">
        <f t="shared" ref="E79:N79" si="19">ROUND(SUM(D78*E16+E78*E17)/12,4)</f>
        <v>0</v>
      </c>
      <c r="F79" s="482">
        <f t="shared" si="19"/>
        <v>0</v>
      </c>
      <c r="G79" s="482">
        <f t="shared" si="19"/>
        <v>0</v>
      </c>
      <c r="H79" s="482">
        <f t="shared" si="19"/>
        <v>0</v>
      </c>
      <c r="I79" s="482">
        <f t="shared" si="19"/>
        <v>0</v>
      </c>
      <c r="J79" s="482">
        <f t="shared" si="19"/>
        <v>0</v>
      </c>
      <c r="K79" s="482">
        <f t="shared" si="19"/>
        <v>0</v>
      </c>
      <c r="L79" s="482">
        <f t="shared" si="19"/>
        <v>0</v>
      </c>
      <c r="M79" s="482">
        <f t="shared" si="19"/>
        <v>0</v>
      </c>
      <c r="N79" s="482">
        <f t="shared" si="19"/>
        <v>0</v>
      </c>
      <c r="O79" s="487"/>
    </row>
    <row r="80" spans="1:15" s="14" customFormat="1">
      <c r="A80" s="72"/>
      <c r="B80" s="479"/>
      <c r="C80" s="486"/>
      <c r="D80" s="71"/>
      <c r="E80" s="482"/>
      <c r="F80" s="482"/>
      <c r="G80" s="482"/>
      <c r="H80" s="482"/>
      <c r="I80" s="482"/>
      <c r="J80" s="482"/>
      <c r="K80" s="482"/>
      <c r="L80" s="482"/>
      <c r="M80" s="482"/>
      <c r="N80" s="482"/>
      <c r="O80" s="487"/>
    </row>
    <row r="81" spans="1:15" s="64" customFormat="1">
      <c r="A81" s="62"/>
      <c r="B81" s="602">
        <f>'1.  LRAMVA Summary'!B38</f>
        <v>0</v>
      </c>
      <c r="C81" s="804">
        <f>'2. LRAMVA Threshold'!M43</f>
        <v>0</v>
      </c>
      <c r="D81" s="46"/>
      <c r="E81" s="46"/>
      <c r="F81" s="46"/>
      <c r="G81" s="46"/>
      <c r="H81" s="46"/>
      <c r="I81" s="46"/>
      <c r="J81" s="46"/>
      <c r="K81" s="46"/>
      <c r="L81" s="46"/>
      <c r="M81" s="46"/>
      <c r="N81" s="46"/>
      <c r="O81" s="69"/>
    </row>
    <row r="82" spans="1:15" s="18" customFormat="1" outlineLevel="1">
      <c r="A82" s="4"/>
      <c r="B82" s="534" t="s">
        <v>511</v>
      </c>
      <c r="C82" s="802"/>
      <c r="D82" s="46"/>
      <c r="E82" s="46"/>
      <c r="F82" s="46"/>
      <c r="G82" s="46"/>
      <c r="H82" s="46"/>
      <c r="I82" s="46"/>
      <c r="J82" s="46"/>
      <c r="K82" s="46"/>
      <c r="L82" s="46"/>
      <c r="M82" s="46"/>
      <c r="N82" s="46"/>
      <c r="O82" s="69"/>
    </row>
    <row r="83" spans="1:15" s="18" customFormat="1" outlineLevel="1">
      <c r="A83" s="4"/>
      <c r="B83" s="534" t="s">
        <v>512</v>
      </c>
      <c r="C83" s="802"/>
      <c r="D83" s="46"/>
      <c r="E83" s="46"/>
      <c r="F83" s="46"/>
      <c r="G83" s="46"/>
      <c r="H83" s="46"/>
      <c r="I83" s="46"/>
      <c r="J83" s="46"/>
      <c r="K83" s="46"/>
      <c r="L83" s="46"/>
      <c r="M83" s="46"/>
      <c r="N83" s="46"/>
      <c r="O83" s="69"/>
    </row>
    <row r="84" spans="1:15" s="18" customFormat="1" outlineLevel="1">
      <c r="A84" s="4"/>
      <c r="B84" s="534" t="s">
        <v>490</v>
      </c>
      <c r="C84" s="802"/>
      <c r="D84" s="46"/>
      <c r="E84" s="46"/>
      <c r="F84" s="46"/>
      <c r="G84" s="46"/>
      <c r="H84" s="46"/>
      <c r="I84" s="46"/>
      <c r="J84" s="46"/>
      <c r="K84" s="46"/>
      <c r="L84" s="46"/>
      <c r="M84" s="46"/>
      <c r="N84" s="46"/>
      <c r="O84" s="69"/>
    </row>
    <row r="85" spans="1:15" s="18" customFormat="1">
      <c r="A85" s="4"/>
      <c r="B85" s="534" t="s">
        <v>513</v>
      </c>
      <c r="C85" s="805"/>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0" t="s">
        <v>514</v>
      </c>
      <c r="C86" s="486"/>
      <c r="D86" s="71"/>
      <c r="E86" s="482">
        <f t="shared" ref="E86:N86" si="21">ROUND(SUM(D85*E16+E85*E17)/12,4)</f>
        <v>0</v>
      </c>
      <c r="F86" s="482">
        <f t="shared" si="21"/>
        <v>0</v>
      </c>
      <c r="G86" s="482">
        <f t="shared" si="21"/>
        <v>0</v>
      </c>
      <c r="H86" s="482">
        <f t="shared" si="21"/>
        <v>0</v>
      </c>
      <c r="I86" s="482">
        <f t="shared" si="21"/>
        <v>0</v>
      </c>
      <c r="J86" s="482">
        <f t="shared" si="21"/>
        <v>0</v>
      </c>
      <c r="K86" s="482">
        <f t="shared" si="21"/>
        <v>0</v>
      </c>
      <c r="L86" s="482">
        <f t="shared" si="21"/>
        <v>0</v>
      </c>
      <c r="M86" s="482">
        <f t="shared" si="21"/>
        <v>0</v>
      </c>
      <c r="N86" s="482">
        <f t="shared" si="21"/>
        <v>0</v>
      </c>
      <c r="O86" s="487"/>
    </row>
    <row r="87" spans="1:15" s="14" customFormat="1">
      <c r="A87" s="72"/>
      <c r="B87" s="479"/>
      <c r="C87" s="486"/>
      <c r="D87" s="71"/>
      <c r="E87" s="482"/>
      <c r="F87" s="482"/>
      <c r="G87" s="482"/>
      <c r="H87" s="482"/>
      <c r="I87" s="482"/>
      <c r="J87" s="482"/>
      <c r="K87" s="482"/>
      <c r="L87" s="482"/>
      <c r="M87" s="482"/>
      <c r="N87" s="482"/>
      <c r="O87" s="487"/>
    </row>
    <row r="88" spans="1:15" s="64" customFormat="1">
      <c r="A88" s="62"/>
      <c r="B88" s="602">
        <f>'1.  LRAMVA Summary'!B39</f>
        <v>0</v>
      </c>
      <c r="C88" s="804">
        <f>'2. LRAMVA Threshold'!N43</f>
        <v>0</v>
      </c>
      <c r="D88" s="46"/>
      <c r="E88" s="46"/>
      <c r="F88" s="46"/>
      <c r="G88" s="46"/>
      <c r="H88" s="46"/>
      <c r="I88" s="46"/>
      <c r="J88" s="46"/>
      <c r="K88" s="46"/>
      <c r="L88" s="46"/>
      <c r="M88" s="46"/>
      <c r="N88" s="46"/>
      <c r="O88" s="69"/>
    </row>
    <row r="89" spans="1:15" s="18" customFormat="1" outlineLevel="1">
      <c r="A89" s="4"/>
      <c r="B89" s="534" t="s">
        <v>511</v>
      </c>
      <c r="C89" s="802"/>
      <c r="D89" s="46"/>
      <c r="E89" s="46"/>
      <c r="F89" s="46"/>
      <c r="G89" s="46"/>
      <c r="H89" s="46"/>
      <c r="I89" s="46"/>
      <c r="J89" s="46"/>
      <c r="K89" s="46"/>
      <c r="L89" s="46"/>
      <c r="M89" s="46"/>
      <c r="N89" s="46"/>
      <c r="O89" s="69"/>
    </row>
    <row r="90" spans="1:15" s="18" customFormat="1" outlineLevel="1">
      <c r="A90" s="4"/>
      <c r="B90" s="534" t="s">
        <v>512</v>
      </c>
      <c r="C90" s="802"/>
      <c r="D90" s="46"/>
      <c r="E90" s="46"/>
      <c r="F90" s="46"/>
      <c r="G90" s="46"/>
      <c r="H90" s="46"/>
      <c r="I90" s="46"/>
      <c r="J90" s="46"/>
      <c r="K90" s="46"/>
      <c r="L90" s="46"/>
      <c r="M90" s="46"/>
      <c r="N90" s="46"/>
      <c r="O90" s="69"/>
    </row>
    <row r="91" spans="1:15" s="18" customFormat="1" outlineLevel="1">
      <c r="A91" s="4"/>
      <c r="B91" s="534" t="s">
        <v>490</v>
      </c>
      <c r="C91" s="802"/>
      <c r="D91" s="46"/>
      <c r="E91" s="46"/>
      <c r="F91" s="46"/>
      <c r="G91" s="46"/>
      <c r="H91" s="46"/>
      <c r="I91" s="46"/>
      <c r="J91" s="46"/>
      <c r="K91" s="46"/>
      <c r="L91" s="46"/>
      <c r="M91" s="46"/>
      <c r="N91" s="46"/>
      <c r="O91" s="69"/>
    </row>
    <row r="92" spans="1:15" s="18" customFormat="1">
      <c r="A92" s="4"/>
      <c r="B92" s="534" t="s">
        <v>513</v>
      </c>
      <c r="C92" s="805"/>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0" t="s">
        <v>514</v>
      </c>
      <c r="C93" s="486"/>
      <c r="D93" s="71"/>
      <c r="E93" s="482">
        <f t="shared" ref="E93:N93" si="23">ROUND(SUM(D92*E16+E92*E17)/12,4)</f>
        <v>0</v>
      </c>
      <c r="F93" s="482">
        <f t="shared" si="23"/>
        <v>0</v>
      </c>
      <c r="G93" s="482">
        <f t="shared" si="23"/>
        <v>0</v>
      </c>
      <c r="H93" s="482">
        <f t="shared" si="23"/>
        <v>0</v>
      </c>
      <c r="I93" s="482">
        <f t="shared" si="23"/>
        <v>0</v>
      </c>
      <c r="J93" s="482">
        <f t="shared" si="23"/>
        <v>0</v>
      </c>
      <c r="K93" s="482">
        <f t="shared" si="23"/>
        <v>0</v>
      </c>
      <c r="L93" s="482">
        <f t="shared" si="23"/>
        <v>0</v>
      </c>
      <c r="M93" s="482">
        <f t="shared" si="23"/>
        <v>0</v>
      </c>
      <c r="N93" s="482">
        <f t="shared" si="23"/>
        <v>0</v>
      </c>
      <c r="O93" s="487"/>
    </row>
    <row r="94" spans="1:15" s="14" customFormat="1">
      <c r="A94" s="72"/>
      <c r="B94" s="479"/>
      <c r="C94" s="486"/>
      <c r="D94" s="71"/>
      <c r="E94" s="482"/>
      <c r="F94" s="482"/>
      <c r="G94" s="482"/>
      <c r="H94" s="482"/>
      <c r="I94" s="482"/>
      <c r="J94" s="482"/>
      <c r="K94" s="482"/>
      <c r="L94" s="482"/>
      <c r="M94" s="482"/>
      <c r="N94" s="482"/>
      <c r="O94" s="487"/>
    </row>
    <row r="95" spans="1:15" s="64" customFormat="1">
      <c r="A95" s="62"/>
      <c r="B95" s="602">
        <f>'1.  LRAMVA Summary'!B40</f>
        <v>0</v>
      </c>
      <c r="C95" s="804">
        <f>'2. LRAMVA Threshold'!O43</f>
        <v>0</v>
      </c>
      <c r="D95" s="46"/>
      <c r="E95" s="46"/>
      <c r="F95" s="46"/>
      <c r="G95" s="46"/>
      <c r="H95" s="46"/>
      <c r="I95" s="46"/>
      <c r="J95" s="46"/>
      <c r="K95" s="46"/>
      <c r="L95" s="46"/>
      <c r="M95" s="46"/>
      <c r="N95" s="46"/>
      <c r="O95" s="69"/>
    </row>
    <row r="96" spans="1:15" s="18" customFormat="1" outlineLevel="1">
      <c r="A96" s="4"/>
      <c r="B96" s="534" t="s">
        <v>511</v>
      </c>
      <c r="C96" s="802"/>
      <c r="D96" s="46"/>
      <c r="E96" s="46"/>
      <c r="F96" s="46"/>
      <c r="G96" s="46"/>
      <c r="H96" s="46"/>
      <c r="I96" s="46"/>
      <c r="J96" s="46"/>
      <c r="K96" s="46"/>
      <c r="L96" s="46"/>
      <c r="M96" s="46"/>
      <c r="N96" s="46"/>
      <c r="O96" s="69"/>
    </row>
    <row r="97" spans="1:15" s="18" customFormat="1" outlineLevel="1">
      <c r="A97" s="4"/>
      <c r="B97" s="534" t="s">
        <v>512</v>
      </c>
      <c r="C97" s="802"/>
      <c r="D97" s="46"/>
      <c r="E97" s="46"/>
      <c r="F97" s="46"/>
      <c r="G97" s="46"/>
      <c r="H97" s="46"/>
      <c r="I97" s="46"/>
      <c r="J97" s="46"/>
      <c r="K97" s="46"/>
      <c r="L97" s="46"/>
      <c r="M97" s="46"/>
      <c r="N97" s="46"/>
      <c r="O97" s="69"/>
    </row>
    <row r="98" spans="1:15" s="18" customFormat="1" outlineLevel="1">
      <c r="A98" s="4"/>
      <c r="B98" s="534" t="s">
        <v>490</v>
      </c>
      <c r="C98" s="802"/>
      <c r="D98" s="46"/>
      <c r="E98" s="46"/>
      <c r="F98" s="46"/>
      <c r="G98" s="46"/>
      <c r="H98" s="46"/>
      <c r="I98" s="46"/>
      <c r="J98" s="46"/>
      <c r="K98" s="46"/>
      <c r="L98" s="46"/>
      <c r="M98" s="46"/>
      <c r="N98" s="46"/>
      <c r="O98" s="69"/>
    </row>
    <row r="99" spans="1:15" s="18" customFormat="1">
      <c r="A99" s="4"/>
      <c r="B99" s="534" t="s">
        <v>513</v>
      </c>
      <c r="C99" s="805"/>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0" t="s">
        <v>514</v>
      </c>
      <c r="C100" s="486"/>
      <c r="D100" s="71"/>
      <c r="E100" s="482">
        <f t="shared" ref="E100:N100" si="25">ROUND(SUM(D99*E16+E99*E17)/12,4)</f>
        <v>0</v>
      </c>
      <c r="F100" s="482">
        <f t="shared" si="25"/>
        <v>0</v>
      </c>
      <c r="G100" s="482">
        <f t="shared" si="25"/>
        <v>0</v>
      </c>
      <c r="H100" s="482">
        <f t="shared" si="25"/>
        <v>0</v>
      </c>
      <c r="I100" s="482">
        <f t="shared" si="25"/>
        <v>0</v>
      </c>
      <c r="J100" s="482">
        <f t="shared" si="25"/>
        <v>0</v>
      </c>
      <c r="K100" s="482">
        <f t="shared" si="25"/>
        <v>0</v>
      </c>
      <c r="L100" s="482">
        <f t="shared" si="25"/>
        <v>0</v>
      </c>
      <c r="M100" s="482">
        <f t="shared" si="25"/>
        <v>0</v>
      </c>
      <c r="N100" s="482">
        <f t="shared" si="25"/>
        <v>0</v>
      </c>
      <c r="O100" s="487"/>
    </row>
    <row r="101" spans="1:15" s="14" customFormat="1">
      <c r="A101" s="72"/>
      <c r="B101" s="479"/>
      <c r="C101" s="486"/>
      <c r="D101" s="71"/>
      <c r="E101" s="482"/>
      <c r="F101" s="482"/>
      <c r="G101" s="482"/>
      <c r="H101" s="482"/>
      <c r="I101" s="482"/>
      <c r="J101" s="482"/>
      <c r="K101" s="482"/>
      <c r="L101" s="482"/>
      <c r="M101" s="482"/>
      <c r="N101" s="482"/>
      <c r="O101" s="487"/>
    </row>
    <row r="102" spans="1:15" s="64" customFormat="1">
      <c r="A102" s="62"/>
      <c r="B102" s="602">
        <f>'1.  LRAMVA Summary'!B41</f>
        <v>0</v>
      </c>
      <c r="C102" s="804">
        <f>'2. LRAMVA Threshold'!P43</f>
        <v>0</v>
      </c>
      <c r="D102" s="46"/>
      <c r="E102" s="46"/>
      <c r="F102" s="46"/>
      <c r="G102" s="46"/>
      <c r="H102" s="46"/>
      <c r="I102" s="46"/>
      <c r="J102" s="46"/>
      <c r="K102" s="46"/>
      <c r="L102" s="46"/>
      <c r="M102" s="46"/>
      <c r="N102" s="46"/>
      <c r="O102" s="69"/>
    </row>
    <row r="103" spans="1:15" s="18" customFormat="1" outlineLevel="1">
      <c r="A103" s="4"/>
      <c r="B103" s="534" t="s">
        <v>511</v>
      </c>
      <c r="C103" s="802"/>
      <c r="D103" s="46"/>
      <c r="E103" s="46"/>
      <c r="F103" s="46"/>
      <c r="G103" s="46"/>
      <c r="H103" s="46"/>
      <c r="I103" s="46"/>
      <c r="J103" s="46"/>
      <c r="K103" s="46"/>
      <c r="L103" s="46"/>
      <c r="M103" s="46"/>
      <c r="N103" s="46"/>
      <c r="O103" s="69"/>
    </row>
    <row r="104" spans="1:15" s="18" customFormat="1" outlineLevel="1">
      <c r="A104" s="4"/>
      <c r="B104" s="534" t="s">
        <v>512</v>
      </c>
      <c r="C104" s="802"/>
      <c r="D104" s="46"/>
      <c r="E104" s="46"/>
      <c r="F104" s="46"/>
      <c r="G104" s="46"/>
      <c r="H104" s="46"/>
      <c r="I104" s="46"/>
      <c r="J104" s="46"/>
      <c r="K104" s="46"/>
      <c r="L104" s="46"/>
      <c r="M104" s="46"/>
      <c r="N104" s="46"/>
      <c r="O104" s="69"/>
    </row>
    <row r="105" spans="1:15" s="18" customFormat="1" outlineLevel="1">
      <c r="A105" s="4"/>
      <c r="B105" s="534" t="s">
        <v>490</v>
      </c>
      <c r="C105" s="802"/>
      <c r="D105" s="46"/>
      <c r="E105" s="46"/>
      <c r="F105" s="46"/>
      <c r="G105" s="46"/>
      <c r="H105" s="46"/>
      <c r="I105" s="46"/>
      <c r="J105" s="46"/>
      <c r="K105" s="46"/>
      <c r="L105" s="46"/>
      <c r="M105" s="46"/>
      <c r="N105" s="46"/>
      <c r="O105" s="69"/>
    </row>
    <row r="106" spans="1:15" s="18" customFormat="1">
      <c r="A106" s="4"/>
      <c r="B106" s="534" t="s">
        <v>513</v>
      </c>
      <c r="C106" s="805"/>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0" t="s">
        <v>514</v>
      </c>
      <c r="C107" s="486"/>
      <c r="D107" s="71"/>
      <c r="E107" s="482">
        <f t="shared" ref="E107:N107" si="27">ROUND(SUM(D106*E16+E106*E17)/12,4)</f>
        <v>0</v>
      </c>
      <c r="F107" s="482">
        <f t="shared" si="27"/>
        <v>0</v>
      </c>
      <c r="G107" s="482">
        <f t="shared" si="27"/>
        <v>0</v>
      </c>
      <c r="H107" s="482">
        <f t="shared" si="27"/>
        <v>0</v>
      </c>
      <c r="I107" s="482">
        <f t="shared" si="27"/>
        <v>0</v>
      </c>
      <c r="J107" s="482">
        <f t="shared" si="27"/>
        <v>0</v>
      </c>
      <c r="K107" s="482">
        <f t="shared" si="27"/>
        <v>0</v>
      </c>
      <c r="L107" s="482">
        <f t="shared" si="27"/>
        <v>0</v>
      </c>
      <c r="M107" s="482">
        <f t="shared" si="27"/>
        <v>0</v>
      </c>
      <c r="N107" s="482">
        <f t="shared" si="27"/>
        <v>0</v>
      </c>
      <c r="O107" s="487"/>
    </row>
    <row r="108" spans="1:15" s="14" customFormat="1">
      <c r="A108" s="72"/>
      <c r="B108" s="479"/>
      <c r="C108" s="486"/>
      <c r="D108" s="71"/>
      <c r="E108" s="482"/>
      <c r="F108" s="482"/>
      <c r="G108" s="482"/>
      <c r="H108" s="482"/>
      <c r="I108" s="482"/>
      <c r="J108" s="482"/>
      <c r="K108" s="482"/>
      <c r="L108" s="482"/>
      <c r="M108" s="482"/>
      <c r="N108" s="482"/>
      <c r="O108" s="487"/>
    </row>
    <row r="109" spans="1:15" s="64" customFormat="1">
      <c r="A109" s="62"/>
      <c r="B109" s="602">
        <f>'1.  LRAMVA Summary'!B42</f>
        <v>0</v>
      </c>
      <c r="C109" s="804">
        <f>'2. LRAMVA Threshold'!Q43</f>
        <v>0</v>
      </c>
      <c r="D109" s="46"/>
      <c r="E109" s="46"/>
      <c r="F109" s="46"/>
      <c r="G109" s="46"/>
      <c r="H109" s="46"/>
      <c r="I109" s="46"/>
      <c r="J109" s="46"/>
      <c r="K109" s="46"/>
      <c r="L109" s="46"/>
      <c r="M109" s="46"/>
      <c r="N109" s="46"/>
      <c r="O109" s="69"/>
    </row>
    <row r="110" spans="1:15" s="18" customFormat="1" outlineLevel="1">
      <c r="A110" s="4"/>
      <c r="B110" s="534" t="s">
        <v>511</v>
      </c>
      <c r="C110" s="802"/>
      <c r="D110" s="46"/>
      <c r="E110" s="46"/>
      <c r="F110" s="46"/>
      <c r="G110" s="46"/>
      <c r="H110" s="46"/>
      <c r="I110" s="46"/>
      <c r="J110" s="46"/>
      <c r="K110" s="46"/>
      <c r="L110" s="46"/>
      <c r="M110" s="46"/>
      <c r="N110" s="46"/>
      <c r="O110" s="69"/>
    </row>
    <row r="111" spans="1:15" s="18" customFormat="1" outlineLevel="1">
      <c r="A111" s="4"/>
      <c r="B111" s="534" t="s">
        <v>512</v>
      </c>
      <c r="C111" s="802"/>
      <c r="D111" s="46"/>
      <c r="E111" s="46"/>
      <c r="F111" s="46"/>
      <c r="G111" s="46"/>
      <c r="H111" s="46"/>
      <c r="I111" s="46"/>
      <c r="J111" s="46"/>
      <c r="K111" s="46"/>
      <c r="L111" s="46"/>
      <c r="M111" s="46"/>
      <c r="N111" s="46"/>
      <c r="O111" s="69"/>
    </row>
    <row r="112" spans="1:15" s="18" customFormat="1" outlineLevel="1">
      <c r="A112" s="4"/>
      <c r="B112" s="534" t="s">
        <v>490</v>
      </c>
      <c r="C112" s="802"/>
      <c r="D112" s="46"/>
      <c r="E112" s="46"/>
      <c r="F112" s="46"/>
      <c r="G112" s="46"/>
      <c r="H112" s="46"/>
      <c r="I112" s="46"/>
      <c r="J112" s="46"/>
      <c r="K112" s="46"/>
      <c r="L112" s="46"/>
      <c r="M112" s="46"/>
      <c r="N112" s="46"/>
      <c r="O112" s="69"/>
    </row>
    <row r="113" spans="1:17" s="18" customFormat="1">
      <c r="A113" s="4"/>
      <c r="B113" s="534" t="s">
        <v>513</v>
      </c>
      <c r="C113" s="805"/>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0" t="s">
        <v>514</v>
      </c>
      <c r="C114" s="486"/>
      <c r="D114" s="71"/>
      <c r="E114" s="482">
        <f t="shared" ref="E114:N114" si="29">ROUND(SUM(D113*E16+E113*E17)/12,4)</f>
        <v>0</v>
      </c>
      <c r="F114" s="482">
        <f t="shared" si="29"/>
        <v>0</v>
      </c>
      <c r="G114" s="482">
        <f t="shared" si="29"/>
        <v>0</v>
      </c>
      <c r="H114" s="482">
        <f t="shared" si="29"/>
        <v>0</v>
      </c>
      <c r="I114" s="482">
        <f t="shared" si="29"/>
        <v>0</v>
      </c>
      <c r="J114" s="482">
        <f t="shared" si="29"/>
        <v>0</v>
      </c>
      <c r="K114" s="482">
        <f t="shared" si="29"/>
        <v>0</v>
      </c>
      <c r="L114" s="482">
        <f t="shared" si="29"/>
        <v>0</v>
      </c>
      <c r="M114" s="482">
        <f t="shared" si="29"/>
        <v>0</v>
      </c>
      <c r="N114" s="482">
        <f t="shared" si="29"/>
        <v>0</v>
      </c>
      <c r="O114" s="487"/>
    </row>
    <row r="115" spans="1:17" s="70" customFormat="1" ht="14.25">
      <c r="A115" s="72"/>
      <c r="B115" s="74"/>
      <c r="C115" s="81"/>
      <c r="D115" s="75"/>
      <c r="E115" s="75"/>
      <c r="F115" s="75"/>
      <c r="G115" s="75"/>
      <c r="H115" s="75"/>
      <c r="I115" s="75"/>
      <c r="J115" s="75"/>
      <c r="K115" s="493"/>
      <c r="L115" s="494"/>
      <c r="M115" s="494"/>
      <c r="N115" s="494"/>
      <c r="O115" s="495"/>
    </row>
    <row r="116" spans="1:17" s="3" customFormat="1" ht="21" customHeight="1">
      <c r="A116" s="4"/>
      <c r="B116" s="496" t="s">
        <v>620</v>
      </c>
      <c r="C116" s="98"/>
      <c r="D116" s="497"/>
      <c r="E116" s="497"/>
      <c r="F116" s="497"/>
      <c r="G116" s="497"/>
      <c r="H116" s="497"/>
      <c r="I116" s="497"/>
      <c r="J116" s="497"/>
      <c r="K116" s="497"/>
      <c r="L116" s="497"/>
      <c r="M116" s="497"/>
      <c r="N116" s="497"/>
      <c r="O116" s="497"/>
    </row>
    <row r="119" spans="1:17" ht="15.75">
      <c r="B119" s="118" t="s">
        <v>484</v>
      </c>
      <c r="J119" s="18"/>
    </row>
    <row r="120" spans="1:17" s="14" customFormat="1" ht="75.599999999999994" customHeight="1">
      <c r="A120" s="72"/>
      <c r="B120" s="809" t="s">
        <v>681</v>
      </c>
      <c r="C120" s="809"/>
      <c r="D120" s="809"/>
      <c r="E120" s="809"/>
      <c r="F120" s="809"/>
      <c r="G120" s="809"/>
      <c r="H120" s="809"/>
      <c r="I120" s="809"/>
      <c r="J120" s="809"/>
      <c r="K120" s="809"/>
      <c r="L120" s="809"/>
      <c r="M120" s="809"/>
      <c r="N120" s="809"/>
      <c r="O120" s="809"/>
      <c r="P120" s="809"/>
    </row>
    <row r="121" spans="1:17" s="18" customFormat="1" ht="9" customHeight="1">
      <c r="A121" s="4"/>
      <c r="B121" s="118"/>
      <c r="C121" s="78"/>
    </row>
    <row r="122" spans="1:17" ht="63.75" customHeight="1">
      <c r="B122" s="243" t="s">
        <v>234</v>
      </c>
      <c r="C122" s="243" t="str">
        <f>'1.  LRAMVA Summary'!D52</f>
        <v>Residential</v>
      </c>
      <c r="D122" s="243" t="str">
        <f>'1.  LRAMVA Summary'!E52</f>
        <v>GS&lt;50 kW</v>
      </c>
      <c r="E122" s="243" t="str">
        <f>'1.  LRAMVA Summary'!F52</f>
        <v>Commercial 50 kW to Large Use</v>
      </c>
      <c r="F122" s="243" t="str">
        <f>'1.  LRAMVA Summary'!G52</f>
        <v>Unmetered Scattered Load</v>
      </c>
      <c r="G122" s="243" t="str">
        <f>'1.  LRAMVA Summary'!H52</f>
        <v>Street Lighting</v>
      </c>
      <c r="H122" s="243" t="str">
        <f>'1.  LRAMVA Summary'!I52</f>
        <v/>
      </c>
      <c r="I122" s="243" t="str">
        <f>'1.  LRAMVA Summary'!J52</f>
        <v/>
      </c>
      <c r="J122" s="243" t="str">
        <f>'1.  LRAMVA Summary'!K52</f>
        <v/>
      </c>
      <c r="K122" s="243" t="str">
        <f>'1.  LRAMVA Summary'!L52</f>
        <v/>
      </c>
      <c r="L122" s="243" t="str">
        <f>'1.  LRAMVA Summary'!M52</f>
        <v/>
      </c>
      <c r="M122" s="243" t="str">
        <f>'1.  LRAMVA Summary'!N52</f>
        <v/>
      </c>
      <c r="N122" s="243" t="str">
        <f>'1.  LRAMVA Summary'!O52</f>
        <v/>
      </c>
      <c r="O122" s="243" t="str">
        <f>'1.  LRAMVA Summary'!P52</f>
        <v/>
      </c>
      <c r="P122" s="243" t="str">
        <f>'1.  LRAMVA Summary'!Q52</f>
        <v/>
      </c>
      <c r="Q122" s="18"/>
    </row>
    <row r="123" spans="1:17" s="18" customFormat="1">
      <c r="A123" s="91"/>
      <c r="B123" s="583"/>
      <c r="C123" s="584" t="str">
        <f>'1.  LRAMVA Summary'!D53</f>
        <v>kWh</v>
      </c>
      <c r="D123" s="584" t="str">
        <f>'1.  LRAMVA Summary'!E53</f>
        <v>kWh</v>
      </c>
      <c r="E123" s="584" t="str">
        <f>'1.  LRAMVA Summary'!F53</f>
        <v>kW</v>
      </c>
      <c r="F123" s="584" t="str">
        <f>'1.  LRAMVA Summary'!G53</f>
        <v>kWh</v>
      </c>
      <c r="G123" s="584" t="str">
        <f>'1.  LRAMVA Summary'!H53</f>
        <v>kW</v>
      </c>
      <c r="H123" s="584">
        <f>'1.  LRAMVA Summary'!I53</f>
        <v>0</v>
      </c>
      <c r="I123" s="584">
        <f>'1.  LRAMVA Summary'!J53</f>
        <v>0</v>
      </c>
      <c r="J123" s="584">
        <f>'1.  LRAMVA Summary'!K53</f>
        <v>0</v>
      </c>
      <c r="K123" s="584">
        <f>'1.  LRAMVA Summary'!L53</f>
        <v>0</v>
      </c>
      <c r="L123" s="584">
        <f>'1.  LRAMVA Summary'!M53</f>
        <v>0</v>
      </c>
      <c r="M123" s="584">
        <f>'1.  LRAMVA Summary'!N53</f>
        <v>0</v>
      </c>
      <c r="N123" s="584">
        <f>'1.  LRAMVA Summary'!O53</f>
        <v>0</v>
      </c>
      <c r="O123" s="584">
        <f>'1.  LRAMVA Summary'!P53</f>
        <v>0</v>
      </c>
      <c r="P123" s="585">
        <f>'1.  LRAMVA Summary'!Q53</f>
        <v>0</v>
      </c>
    </row>
    <row r="124" spans="1:17">
      <c r="B124" s="498">
        <v>2011</v>
      </c>
      <c r="C124" s="679">
        <f t="shared" ref="C124:C129" si="30">HLOOKUP(B124,$E$15:$O$114,9,FALSE)</f>
        <v>0</v>
      </c>
      <c r="D124" s="680">
        <f>HLOOKUP(B124,$E$15:$O$114,16,FALSE)</f>
        <v>0</v>
      </c>
      <c r="E124" s="681">
        <f>HLOOKUP(B124,$E$15:$O$114,23,FALSE)</f>
        <v>0</v>
      </c>
      <c r="F124" s="680">
        <f>HLOOKUP(B124,$E$15:$O$114,30,FALSE)</f>
        <v>0</v>
      </c>
      <c r="G124" s="681">
        <f>HLOOKUP(B124,$E$15:$O$114,37,FALSE)</f>
        <v>0</v>
      </c>
      <c r="H124" s="680">
        <f>HLOOKUP(B124,$E$15:$O$114,44,FALSE)</f>
        <v>0</v>
      </c>
      <c r="I124" s="681">
        <f>HLOOKUP(B124,$E$15:$O$114,51,FALSE)</f>
        <v>0</v>
      </c>
      <c r="J124" s="681">
        <f>HLOOKUP(B124,$E$15:$O$114,58,FALSE)</f>
        <v>0</v>
      </c>
      <c r="K124" s="681">
        <f>HLOOKUP(B124,$E$15:$O$114,65,FALSE)</f>
        <v>0</v>
      </c>
      <c r="L124" s="681">
        <f>HLOOKUP(B124,$E$15:$O$114,72,FALSE)</f>
        <v>0</v>
      </c>
      <c r="M124" s="681">
        <f>HLOOKUP(B124,$E$15:$O$114,79,FALSE)</f>
        <v>0</v>
      </c>
      <c r="N124" s="681">
        <f>HLOOKUP(B124,$E$15:$O$114,86,FALSE)</f>
        <v>0</v>
      </c>
      <c r="O124" s="681">
        <f>HLOOKUP(B124,$E$15:$O$114,93,FALSE)</f>
        <v>0</v>
      </c>
      <c r="P124" s="681">
        <f>HLOOKUP(B124,$E$15:$O$114,100,FALSE)</f>
        <v>0</v>
      </c>
    </row>
    <row r="125" spans="1:17">
      <c r="B125" s="499">
        <v>2012</v>
      </c>
      <c r="C125" s="682">
        <f t="shared" si="30"/>
        <v>0</v>
      </c>
      <c r="D125" s="683">
        <f>HLOOKUP(B125,$E$15:$O$114,16,FALSE)</f>
        <v>0</v>
      </c>
      <c r="E125" s="684">
        <f>HLOOKUP(B125,$E$15:$O$114,23,FALSE)</f>
        <v>0</v>
      </c>
      <c r="F125" s="683">
        <f>HLOOKUP(B125,$E$15:$O$114,30,FALSE)</f>
        <v>0</v>
      </c>
      <c r="G125" s="684">
        <f>HLOOKUP(B125,$E$15:$O$114,37,FALSE)</f>
        <v>0</v>
      </c>
      <c r="H125" s="683">
        <f>HLOOKUP(B125,$E$15:$O$114,44,FALSE)</f>
        <v>0</v>
      </c>
      <c r="I125" s="684">
        <f>HLOOKUP(B125,$E$15:$O$114,51,FALSE)</f>
        <v>0</v>
      </c>
      <c r="J125" s="684">
        <f>HLOOKUP(B125,$E$15:$O$114,58,FALSE)</f>
        <v>0</v>
      </c>
      <c r="K125" s="684">
        <f>HLOOKUP(B125,$E$15:$O$114,65,FALSE)</f>
        <v>0</v>
      </c>
      <c r="L125" s="684">
        <f>HLOOKUP(B125,$E$15:$O$114,72,FALSE)</f>
        <v>0</v>
      </c>
      <c r="M125" s="684">
        <f>HLOOKUP(B125,$E$15:$O$114,79,FALSE)</f>
        <v>0</v>
      </c>
      <c r="N125" s="684">
        <f>HLOOKUP(B125,$E$15:$O$114,86,FALSE)</f>
        <v>0</v>
      </c>
      <c r="O125" s="684">
        <f>HLOOKUP(B125,$E$15:$O$114,93,FALSE)</f>
        <v>0</v>
      </c>
      <c r="P125" s="684">
        <f t="shared" ref="P125:P133" si="31">HLOOKUP(B125,$E$15:$O$114,100,FALSE)</f>
        <v>0</v>
      </c>
    </row>
    <row r="126" spans="1:17">
      <c r="B126" s="499">
        <v>2013</v>
      </c>
      <c r="C126" s="682">
        <f t="shared" si="30"/>
        <v>0</v>
      </c>
      <c r="D126" s="683">
        <f t="shared" ref="D126:D133" si="32">HLOOKUP(B126,$E$15:$O$114,16,FALSE)</f>
        <v>0</v>
      </c>
      <c r="E126" s="684">
        <f t="shared" ref="E126:E133" si="33">HLOOKUP(B126,$E$15:$O$114,23,FALSE)</f>
        <v>0</v>
      </c>
      <c r="F126" s="683">
        <f t="shared" ref="F126:F133" si="34">HLOOKUP(B126,$E$15:$O$114,30,FALSE)</f>
        <v>0</v>
      </c>
      <c r="G126" s="684">
        <f t="shared" ref="G126:G132" si="35">HLOOKUP(B126,$E$15:$O$114,37,FALSE)</f>
        <v>0</v>
      </c>
      <c r="H126" s="683">
        <f t="shared" ref="H126:H133" si="36">HLOOKUP(B126,$E$15:$O$114,44,FALSE)</f>
        <v>0</v>
      </c>
      <c r="I126" s="684">
        <f t="shared" ref="I126:I133" si="37">HLOOKUP(B126,$E$15:$O$114,51,FALSE)</f>
        <v>0</v>
      </c>
      <c r="J126" s="684">
        <f t="shared" ref="J126:J133" si="38">HLOOKUP(B126,$E$15:$O$114,58,FALSE)</f>
        <v>0</v>
      </c>
      <c r="K126" s="684">
        <f t="shared" ref="K126:K133" si="39">HLOOKUP(B126,$E$15:$O$114,65,FALSE)</f>
        <v>0</v>
      </c>
      <c r="L126" s="684">
        <f>HLOOKUP(B126,$E$15:$O$114,72,FALSE)</f>
        <v>0</v>
      </c>
      <c r="M126" s="684">
        <f t="shared" ref="M126:M133" si="40">HLOOKUP(B126,$E$15:$O$114,79,FALSE)</f>
        <v>0</v>
      </c>
      <c r="N126" s="684">
        <f t="shared" ref="N126:N133" si="41">HLOOKUP(B126,$E$15:$O$114,86,FALSE)</f>
        <v>0</v>
      </c>
      <c r="O126" s="684">
        <f t="shared" ref="O126:O133" si="42">HLOOKUP(B126,$E$15:$O$114,93,FALSE)</f>
        <v>0</v>
      </c>
      <c r="P126" s="684">
        <f t="shared" si="31"/>
        <v>0</v>
      </c>
    </row>
    <row r="127" spans="1:17">
      <c r="B127" s="499">
        <v>2014</v>
      </c>
      <c r="C127" s="682">
        <f t="shared" si="30"/>
        <v>0</v>
      </c>
      <c r="D127" s="683">
        <f>HLOOKUP(B127,$E$15:$O$114,16,FALSE)</f>
        <v>0</v>
      </c>
      <c r="E127" s="684">
        <f>HLOOKUP(B127,$E$15:$O$114,23,FALSE)</f>
        <v>0</v>
      </c>
      <c r="F127" s="683">
        <f>HLOOKUP(B127,$E$15:$O$114,30,FALSE)</f>
        <v>0</v>
      </c>
      <c r="G127" s="684">
        <f>HLOOKUP(B127,$E$15:$O$114,37,FALSE)</f>
        <v>0</v>
      </c>
      <c r="H127" s="683">
        <f>HLOOKUP(B127,$E$15:$O$114,44,FALSE)</f>
        <v>0</v>
      </c>
      <c r="I127" s="684">
        <f>HLOOKUP(B127,$E$15:$O$114,51,FALSE)</f>
        <v>0</v>
      </c>
      <c r="J127" s="684">
        <f>HLOOKUP(B127,$E$15:$O$114,58,FALSE)</f>
        <v>0</v>
      </c>
      <c r="K127" s="684">
        <f>HLOOKUP(B127,$E$15:$O$114,65,FALSE)</f>
        <v>0</v>
      </c>
      <c r="L127" s="684">
        <f>HLOOKUP(B127,$E$15:$O$114,72,FALSE)</f>
        <v>0</v>
      </c>
      <c r="M127" s="684">
        <f>HLOOKUP(B127,$E$15:$O$114,79,FALSE)</f>
        <v>0</v>
      </c>
      <c r="N127" s="684">
        <f>HLOOKUP(B127,$E$15:$O$114,86,FALSE)</f>
        <v>0</v>
      </c>
      <c r="O127" s="684">
        <f>HLOOKUP(B127,$E$15:$O$114,93,FALSE)</f>
        <v>0</v>
      </c>
      <c r="P127" s="684">
        <f>HLOOKUP(B127,$E$15:$O$114,100,FALSE)</f>
        <v>0</v>
      </c>
    </row>
    <row r="128" spans="1:17">
      <c r="B128" s="499">
        <v>2015</v>
      </c>
      <c r="C128" s="682">
        <f t="shared" si="30"/>
        <v>2.3400000000000001E-2</v>
      </c>
      <c r="D128" s="683">
        <f t="shared" si="32"/>
        <v>2.1000000000000001E-2</v>
      </c>
      <c r="E128" s="684">
        <f t="shared" si="33"/>
        <v>3.4569000000000001</v>
      </c>
      <c r="F128" s="683">
        <f t="shared" si="34"/>
        <v>2.1899999999999999E-2</v>
      </c>
      <c r="G128" s="684">
        <f t="shared" si="35"/>
        <v>3.9996999999999998</v>
      </c>
      <c r="H128" s="683">
        <f t="shared" si="36"/>
        <v>0</v>
      </c>
      <c r="I128" s="684">
        <f t="shared" si="37"/>
        <v>0</v>
      </c>
      <c r="J128" s="684">
        <f t="shared" si="38"/>
        <v>0</v>
      </c>
      <c r="K128" s="684">
        <f t="shared" si="39"/>
        <v>0</v>
      </c>
      <c r="L128" s="684">
        <f t="shared" ref="L128:L133" si="43">HLOOKUP(B128,$E$15:$O$114,72,FALSE)</f>
        <v>0</v>
      </c>
      <c r="M128" s="684">
        <f t="shared" si="40"/>
        <v>0</v>
      </c>
      <c r="N128" s="684">
        <f t="shared" si="41"/>
        <v>0</v>
      </c>
      <c r="O128" s="684">
        <f t="shared" si="42"/>
        <v>0</v>
      </c>
      <c r="P128" s="684">
        <f t="shared" si="31"/>
        <v>0</v>
      </c>
    </row>
    <row r="129" spans="2:16">
      <c r="B129" s="499">
        <v>2016</v>
      </c>
      <c r="C129" s="682">
        <f t="shared" si="30"/>
        <v>0</v>
      </c>
      <c r="D129" s="683">
        <f t="shared" si="32"/>
        <v>0</v>
      </c>
      <c r="E129" s="684">
        <f t="shared" si="33"/>
        <v>0</v>
      </c>
      <c r="F129" s="683">
        <f t="shared" si="34"/>
        <v>0</v>
      </c>
      <c r="G129" s="684">
        <f t="shared" si="35"/>
        <v>0</v>
      </c>
      <c r="H129" s="683">
        <f t="shared" si="36"/>
        <v>0</v>
      </c>
      <c r="I129" s="684">
        <f t="shared" si="37"/>
        <v>0</v>
      </c>
      <c r="J129" s="684">
        <f t="shared" si="38"/>
        <v>0</v>
      </c>
      <c r="K129" s="684">
        <f t="shared" si="39"/>
        <v>0</v>
      </c>
      <c r="L129" s="684">
        <f t="shared" si="43"/>
        <v>0</v>
      </c>
      <c r="M129" s="684">
        <f t="shared" si="40"/>
        <v>0</v>
      </c>
      <c r="N129" s="684">
        <f t="shared" si="41"/>
        <v>0</v>
      </c>
      <c r="O129" s="684">
        <f t="shared" si="42"/>
        <v>0</v>
      </c>
      <c r="P129" s="684">
        <f t="shared" si="31"/>
        <v>0</v>
      </c>
    </row>
    <row r="130" spans="2:16">
      <c r="B130" s="499">
        <v>2017</v>
      </c>
      <c r="C130" s="682">
        <f>HLOOKUP(B130,$E$15:$O$114,9,FALSE)</f>
        <v>0</v>
      </c>
      <c r="D130" s="683">
        <f t="shared" si="32"/>
        <v>0</v>
      </c>
      <c r="E130" s="684">
        <f t="shared" si="33"/>
        <v>0</v>
      </c>
      <c r="F130" s="683">
        <f t="shared" si="34"/>
        <v>0</v>
      </c>
      <c r="G130" s="684">
        <f t="shared" si="35"/>
        <v>0</v>
      </c>
      <c r="H130" s="683">
        <f t="shared" si="36"/>
        <v>0</v>
      </c>
      <c r="I130" s="684">
        <f t="shared" si="37"/>
        <v>0</v>
      </c>
      <c r="J130" s="684">
        <f t="shared" si="38"/>
        <v>0</v>
      </c>
      <c r="K130" s="684">
        <f t="shared" si="39"/>
        <v>0</v>
      </c>
      <c r="L130" s="684">
        <f t="shared" si="43"/>
        <v>0</v>
      </c>
      <c r="M130" s="684">
        <f t="shared" si="40"/>
        <v>0</v>
      </c>
      <c r="N130" s="684">
        <f t="shared" si="41"/>
        <v>0</v>
      </c>
      <c r="O130" s="684">
        <f t="shared" si="42"/>
        <v>0</v>
      </c>
      <c r="P130" s="684">
        <f t="shared" si="31"/>
        <v>0</v>
      </c>
    </row>
    <row r="131" spans="2:16">
      <c r="B131" s="499">
        <v>2018</v>
      </c>
      <c r="C131" s="682">
        <f t="shared" ref="C131:C133" si="44">HLOOKUP(B131,$E$15:$O$114,9,FALSE)</f>
        <v>0</v>
      </c>
      <c r="D131" s="683">
        <f t="shared" si="32"/>
        <v>0</v>
      </c>
      <c r="E131" s="684">
        <f t="shared" si="33"/>
        <v>0</v>
      </c>
      <c r="F131" s="683">
        <f t="shared" si="34"/>
        <v>0</v>
      </c>
      <c r="G131" s="684">
        <f t="shared" si="35"/>
        <v>0</v>
      </c>
      <c r="H131" s="683">
        <f t="shared" si="36"/>
        <v>0</v>
      </c>
      <c r="I131" s="684">
        <f t="shared" si="37"/>
        <v>0</v>
      </c>
      <c r="J131" s="684">
        <f t="shared" si="38"/>
        <v>0</v>
      </c>
      <c r="K131" s="684">
        <f t="shared" si="39"/>
        <v>0</v>
      </c>
      <c r="L131" s="684">
        <f t="shared" si="43"/>
        <v>0</v>
      </c>
      <c r="M131" s="684">
        <f t="shared" si="40"/>
        <v>0</v>
      </c>
      <c r="N131" s="684">
        <f t="shared" si="41"/>
        <v>0</v>
      </c>
      <c r="O131" s="684">
        <f t="shared" si="42"/>
        <v>0</v>
      </c>
      <c r="P131" s="684">
        <f t="shared" si="31"/>
        <v>0</v>
      </c>
    </row>
    <row r="132" spans="2:16" hidden="1">
      <c r="B132" s="499">
        <v>2019</v>
      </c>
      <c r="C132" s="682">
        <f t="shared" si="44"/>
        <v>0</v>
      </c>
      <c r="D132" s="683">
        <f t="shared" si="32"/>
        <v>0</v>
      </c>
      <c r="E132" s="684">
        <f t="shared" si="33"/>
        <v>0</v>
      </c>
      <c r="F132" s="683">
        <f t="shared" si="34"/>
        <v>0</v>
      </c>
      <c r="G132" s="684">
        <f t="shared" si="35"/>
        <v>0</v>
      </c>
      <c r="H132" s="683">
        <f t="shared" si="36"/>
        <v>0</v>
      </c>
      <c r="I132" s="684">
        <f t="shared" si="37"/>
        <v>0</v>
      </c>
      <c r="J132" s="684">
        <f t="shared" si="38"/>
        <v>0</v>
      </c>
      <c r="K132" s="684">
        <f t="shared" si="39"/>
        <v>0</v>
      </c>
      <c r="L132" s="684">
        <f t="shared" si="43"/>
        <v>0</v>
      </c>
      <c r="M132" s="684">
        <f t="shared" si="40"/>
        <v>0</v>
      </c>
      <c r="N132" s="684">
        <f t="shared" si="41"/>
        <v>0</v>
      </c>
      <c r="O132" s="684">
        <f t="shared" si="42"/>
        <v>0</v>
      </c>
      <c r="P132" s="684">
        <f t="shared" si="31"/>
        <v>0</v>
      </c>
    </row>
    <row r="133" spans="2:16" hidden="1">
      <c r="B133" s="500">
        <v>2020</v>
      </c>
      <c r="C133" s="685">
        <f t="shared" si="44"/>
        <v>0</v>
      </c>
      <c r="D133" s="686">
        <f t="shared" si="32"/>
        <v>0</v>
      </c>
      <c r="E133" s="687">
        <f t="shared" si="33"/>
        <v>0</v>
      </c>
      <c r="F133" s="686">
        <f t="shared" si="34"/>
        <v>0</v>
      </c>
      <c r="G133" s="687">
        <f>HLOOKUP(B133,$E$15:$O$114,37,FALSE)</f>
        <v>0</v>
      </c>
      <c r="H133" s="686">
        <f t="shared" si="36"/>
        <v>0</v>
      </c>
      <c r="I133" s="687">
        <f t="shared" si="37"/>
        <v>0</v>
      </c>
      <c r="J133" s="687">
        <f t="shared" si="38"/>
        <v>0</v>
      </c>
      <c r="K133" s="687">
        <f t="shared" si="39"/>
        <v>0</v>
      </c>
      <c r="L133" s="687">
        <f t="shared" si="43"/>
        <v>0</v>
      </c>
      <c r="M133" s="687">
        <f t="shared" si="40"/>
        <v>0</v>
      </c>
      <c r="N133" s="687">
        <f t="shared" si="41"/>
        <v>0</v>
      </c>
      <c r="O133" s="687">
        <f t="shared" si="42"/>
        <v>0</v>
      </c>
      <c r="P133" s="687">
        <f t="shared" si="31"/>
        <v>0</v>
      </c>
    </row>
    <row r="134" spans="2:16" ht="18.75" customHeight="1">
      <c r="B134" s="496" t="s">
        <v>637</v>
      </c>
      <c r="C134" s="596"/>
      <c r="D134" s="597"/>
      <c r="E134" s="598"/>
      <c r="F134" s="597"/>
      <c r="G134" s="597"/>
      <c r="H134" s="597"/>
      <c r="I134" s="597"/>
      <c r="J134" s="597"/>
      <c r="K134" s="597"/>
      <c r="L134" s="597"/>
      <c r="M134" s="597"/>
      <c r="N134" s="597"/>
      <c r="O134" s="597"/>
      <c r="P134" s="597"/>
    </row>
    <row r="136" spans="2:16">
      <c r="B136" s="590" t="s">
        <v>526</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3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X18"/>
  <sheetViews>
    <sheetView topLeftCell="A10" zoomScale="90" zoomScaleNormal="90" workbookViewId="0">
      <selection activeCell="B18" sqref="B18"/>
    </sheetView>
  </sheetViews>
  <sheetFormatPr defaultColWidth="9.140625" defaultRowHeight="15"/>
  <cols>
    <col min="1" max="16384" width="9.140625" style="12"/>
  </cols>
  <sheetData>
    <row r="14" spans="2:24" ht="15.75">
      <c r="B14" s="586" t="s">
        <v>505</v>
      </c>
    </row>
    <row r="15" spans="2:24" ht="15.75">
      <c r="B15" s="586"/>
    </row>
    <row r="16" spans="2:24" s="666" customFormat="1" ht="28.5" customHeight="1">
      <c r="B16" s="810" t="s">
        <v>640</v>
      </c>
      <c r="C16" s="810"/>
      <c r="D16" s="810"/>
      <c r="E16" s="810"/>
      <c r="F16" s="810"/>
      <c r="G16" s="810"/>
      <c r="H16" s="810"/>
      <c r="I16" s="810"/>
      <c r="J16" s="810"/>
      <c r="K16" s="810"/>
      <c r="L16" s="810"/>
      <c r="M16" s="810"/>
      <c r="N16" s="810"/>
      <c r="O16" s="810"/>
      <c r="P16" s="810"/>
      <c r="Q16" s="810"/>
      <c r="R16" s="810"/>
      <c r="S16" s="810"/>
      <c r="T16" s="810"/>
      <c r="U16" s="810"/>
      <c r="V16" s="810"/>
      <c r="W16" s="810"/>
      <c r="X16" s="810"/>
    </row>
    <row r="18" spans="2:2">
      <c r="B18" s="12" t="s">
        <v>765</v>
      </c>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534"/>
  <sheetViews>
    <sheetView topLeftCell="A10" zoomScale="70" zoomScaleNormal="70" zoomScaleSheetLayoutView="80" zoomScalePageLayoutView="85" workbookViewId="0">
      <selection activeCell="G5" sqref="G5"/>
    </sheetView>
  </sheetViews>
  <sheetFormatPr defaultColWidth="9.140625" defaultRowHeight="14.25" outlineLevelRow="1" outlineLevelCol="1"/>
  <cols>
    <col min="1" max="1" width="4.7109375" style="507" customWidth="1"/>
    <col min="2" max="2" width="43.7109375" style="253" customWidth="1"/>
    <col min="3" max="3" width="14" style="253" customWidth="1"/>
    <col min="4" max="4" width="18.140625" style="252" customWidth="1"/>
    <col min="5" max="13" width="12.42578125" style="252" bestFit="1" customWidth="1" outlineLevel="1"/>
    <col min="14" max="14" width="12.42578125" style="252" customWidth="1" outlineLevel="1"/>
    <col min="15" max="15" width="17.5703125" style="252" customWidth="1"/>
    <col min="16" max="24" width="9.42578125" style="252" customWidth="1" outlineLevel="1"/>
    <col min="25" max="25" width="15.85546875" style="254" bestFit="1" customWidth="1"/>
    <col min="26" max="26" width="16.42578125" style="254" bestFit="1" customWidth="1"/>
    <col min="27" max="27" width="22.5703125" style="254" bestFit="1" customWidth="1"/>
    <col min="28" max="28" width="17.5703125" style="254" customWidth="1"/>
    <col min="29" max="35" width="14.5703125" style="254" customWidth="1"/>
    <col min="36" max="38" width="15" style="254" customWidth="1"/>
    <col min="39" max="39" width="18.28515625" style="255" bestFit="1" customWidth="1"/>
    <col min="40" max="40" width="14.5703125" style="252" customWidth="1"/>
    <col min="41" max="41" width="14.85546875" style="252" customWidth="1"/>
    <col min="42" max="42" width="14" style="252" customWidth="1"/>
    <col min="43" max="43" width="9.7109375" style="252" customWidth="1"/>
    <col min="44" max="44" width="11.140625" style="252" customWidth="1"/>
    <col min="45" max="45" width="12.140625" style="252" customWidth="1"/>
    <col min="46" max="46" width="6.42578125" style="252" bestFit="1" customWidth="1"/>
    <col min="47" max="51" width="9.140625" style="252"/>
    <col min="52" max="52" width="6.42578125" style="252" bestFit="1" customWidth="1"/>
    <col min="53" max="16384" width="9.140625" style="252"/>
  </cols>
  <sheetData>
    <row r="1" spans="1:39" ht="164.25" customHeight="1"/>
    <row r="2" spans="1:39" ht="23.25" customHeight="1" thickBot="1"/>
    <row r="3" spans="1:39" ht="25.5" customHeight="1" thickBot="1">
      <c r="B3" s="824" t="s">
        <v>171</v>
      </c>
      <c r="C3" s="256" t="s">
        <v>175</v>
      </c>
      <c r="D3" s="505"/>
      <c r="E3" s="257"/>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9"/>
    </row>
    <row r="4" spans="1:39" ht="24" customHeight="1" thickBot="1">
      <c r="B4" s="824"/>
      <c r="C4" s="260" t="s">
        <v>172</v>
      </c>
      <c r="D4" s="261"/>
      <c r="E4" s="262"/>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9"/>
    </row>
    <row r="5" spans="1:39" ht="29.25" customHeight="1" thickBot="1">
      <c r="B5" s="563"/>
      <c r="C5" s="806" t="s">
        <v>551</v>
      </c>
      <c r="D5" s="807"/>
      <c r="E5" s="262"/>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9"/>
    </row>
    <row r="6" spans="1:39" ht="20.25" customHeight="1">
      <c r="B6" s="263"/>
      <c r="C6" s="264"/>
      <c r="D6" s="265"/>
      <c r="E6" s="265"/>
      <c r="F6" s="265"/>
      <c r="G6" s="265"/>
      <c r="H6" s="265"/>
      <c r="I6" s="265"/>
      <c r="J6" s="265"/>
      <c r="K6" s="265"/>
      <c r="L6" s="265"/>
      <c r="M6" s="265"/>
      <c r="N6" s="265"/>
      <c r="O6" s="265"/>
      <c r="P6" s="265"/>
      <c r="Q6" s="265"/>
      <c r="R6" s="265"/>
      <c r="S6" s="265"/>
      <c r="T6" s="265"/>
      <c r="U6" s="265"/>
      <c r="V6" s="265"/>
      <c r="W6" s="265"/>
      <c r="X6" s="265"/>
      <c r="Y6" s="266"/>
      <c r="Z6" s="266"/>
      <c r="AA6" s="266"/>
      <c r="AB6" s="266"/>
      <c r="AC6" s="266"/>
      <c r="AD6" s="266"/>
      <c r="AE6" s="266"/>
      <c r="AF6" s="267"/>
      <c r="AG6" s="267"/>
      <c r="AH6" s="267"/>
      <c r="AI6" s="267"/>
      <c r="AJ6" s="267"/>
      <c r="AK6" s="267"/>
      <c r="AL6" s="267"/>
      <c r="AM6" s="268"/>
    </row>
    <row r="7" spans="1:39" ht="70.5" customHeight="1">
      <c r="B7" s="824" t="s">
        <v>505</v>
      </c>
      <c r="C7" s="823" t="s">
        <v>638</v>
      </c>
      <c r="D7" s="823"/>
      <c r="E7" s="823"/>
      <c r="F7" s="823"/>
      <c r="G7" s="823"/>
      <c r="H7" s="823"/>
      <c r="I7" s="823"/>
      <c r="J7" s="823"/>
      <c r="K7" s="823"/>
      <c r="L7" s="823"/>
      <c r="M7" s="823"/>
      <c r="N7" s="823"/>
      <c r="O7" s="823"/>
      <c r="P7" s="823"/>
      <c r="Q7" s="823"/>
      <c r="R7" s="823"/>
      <c r="S7" s="823"/>
      <c r="T7" s="823"/>
      <c r="U7" s="823"/>
      <c r="V7" s="823"/>
      <c r="W7" s="823"/>
      <c r="X7" s="823"/>
      <c r="Y7" s="604"/>
      <c r="Z7" s="604"/>
      <c r="AA7" s="604"/>
      <c r="AB7" s="604"/>
      <c r="AC7" s="604"/>
      <c r="AD7" s="604"/>
      <c r="AE7" s="269"/>
      <c r="AF7" s="269"/>
      <c r="AG7" s="269"/>
      <c r="AH7" s="269"/>
      <c r="AI7" s="269"/>
      <c r="AJ7" s="269"/>
      <c r="AK7" s="269"/>
      <c r="AL7" s="269"/>
    </row>
    <row r="8" spans="1:39" s="270" customFormat="1" ht="58.5" customHeight="1">
      <c r="A8" s="507"/>
      <c r="B8" s="824"/>
      <c r="C8" s="823" t="s">
        <v>576</v>
      </c>
      <c r="D8" s="823"/>
      <c r="E8" s="823"/>
      <c r="F8" s="823"/>
      <c r="G8" s="823"/>
      <c r="H8" s="823"/>
      <c r="I8" s="823"/>
      <c r="J8" s="823"/>
      <c r="K8" s="823"/>
      <c r="L8" s="823"/>
      <c r="M8" s="823"/>
      <c r="N8" s="823"/>
      <c r="O8" s="823"/>
      <c r="P8" s="823"/>
      <c r="Q8" s="823"/>
      <c r="R8" s="823"/>
      <c r="S8" s="823"/>
      <c r="T8" s="823"/>
      <c r="U8" s="823"/>
      <c r="V8" s="823"/>
      <c r="W8" s="823"/>
      <c r="X8" s="823"/>
      <c r="Y8" s="604"/>
      <c r="Z8" s="604"/>
      <c r="AA8" s="604"/>
      <c r="AB8" s="604"/>
      <c r="AC8" s="604"/>
      <c r="AD8" s="604"/>
      <c r="AE8" s="271"/>
      <c r="AF8" s="254"/>
      <c r="AG8" s="254"/>
      <c r="AH8" s="254"/>
      <c r="AI8" s="254"/>
      <c r="AJ8" s="254"/>
      <c r="AK8" s="254"/>
      <c r="AL8" s="254"/>
      <c r="AM8" s="255"/>
    </row>
    <row r="9" spans="1:39" s="270" customFormat="1" ht="57.75" customHeight="1">
      <c r="A9" s="507"/>
      <c r="B9" s="272"/>
      <c r="C9" s="823" t="s">
        <v>575</v>
      </c>
      <c r="D9" s="823"/>
      <c r="E9" s="823"/>
      <c r="F9" s="823"/>
      <c r="G9" s="823"/>
      <c r="H9" s="823"/>
      <c r="I9" s="823"/>
      <c r="J9" s="823"/>
      <c r="K9" s="823"/>
      <c r="L9" s="823"/>
      <c r="M9" s="823"/>
      <c r="N9" s="823"/>
      <c r="O9" s="823"/>
      <c r="P9" s="823"/>
      <c r="Q9" s="823"/>
      <c r="R9" s="823"/>
      <c r="S9" s="823"/>
      <c r="T9" s="823"/>
      <c r="U9" s="823"/>
      <c r="V9" s="823"/>
      <c r="W9" s="823"/>
      <c r="X9" s="823"/>
      <c r="Y9" s="604"/>
      <c r="Z9" s="604"/>
      <c r="AA9" s="604"/>
      <c r="AB9" s="604"/>
      <c r="AC9" s="604"/>
      <c r="AD9" s="604"/>
      <c r="AE9" s="271"/>
      <c r="AF9" s="254"/>
      <c r="AG9" s="254"/>
      <c r="AH9" s="254"/>
      <c r="AI9" s="254"/>
      <c r="AJ9" s="254"/>
      <c r="AK9" s="254"/>
      <c r="AL9" s="254"/>
      <c r="AM9" s="255"/>
    </row>
    <row r="10" spans="1:39" ht="41.25" customHeight="1">
      <c r="B10" s="274"/>
      <c r="C10" s="823" t="s">
        <v>641</v>
      </c>
      <c r="D10" s="823"/>
      <c r="E10" s="823"/>
      <c r="F10" s="823"/>
      <c r="G10" s="823"/>
      <c r="H10" s="823"/>
      <c r="I10" s="823"/>
      <c r="J10" s="823"/>
      <c r="K10" s="823"/>
      <c r="L10" s="823"/>
      <c r="M10" s="823"/>
      <c r="N10" s="823"/>
      <c r="O10" s="823"/>
      <c r="P10" s="823"/>
      <c r="Q10" s="823"/>
      <c r="R10" s="823"/>
      <c r="S10" s="823"/>
      <c r="T10" s="823"/>
      <c r="U10" s="823"/>
      <c r="V10" s="823"/>
      <c r="W10" s="823"/>
      <c r="X10" s="823"/>
      <c r="Y10" s="604"/>
      <c r="Z10" s="604"/>
      <c r="AA10" s="604"/>
      <c r="AB10" s="604"/>
      <c r="AC10" s="604"/>
      <c r="AD10" s="604"/>
      <c r="AE10" s="271"/>
      <c r="AF10" s="275"/>
      <c r="AG10" s="275"/>
      <c r="AH10" s="275"/>
      <c r="AI10" s="275"/>
      <c r="AJ10" s="275"/>
      <c r="AK10" s="275"/>
      <c r="AL10" s="275"/>
    </row>
    <row r="11" spans="1:39" ht="53.25" customHeight="1">
      <c r="C11" s="823" t="s">
        <v>626</v>
      </c>
      <c r="D11" s="823"/>
      <c r="E11" s="823"/>
      <c r="F11" s="823"/>
      <c r="G11" s="823"/>
      <c r="H11" s="823"/>
      <c r="I11" s="823"/>
      <c r="J11" s="823"/>
      <c r="K11" s="823"/>
      <c r="L11" s="823"/>
      <c r="M11" s="823"/>
      <c r="N11" s="823"/>
      <c r="O11" s="823"/>
      <c r="P11" s="823"/>
      <c r="Q11" s="823"/>
      <c r="R11" s="823"/>
      <c r="S11" s="823"/>
      <c r="T11" s="823"/>
      <c r="U11" s="823"/>
      <c r="V11" s="823"/>
      <c r="W11" s="823"/>
      <c r="X11" s="823"/>
      <c r="Y11" s="604"/>
      <c r="Z11" s="604"/>
      <c r="AA11" s="604"/>
      <c r="AB11" s="604"/>
      <c r="AC11" s="604"/>
      <c r="AD11" s="604"/>
      <c r="AE11" s="271"/>
      <c r="AF11" s="275"/>
      <c r="AG11" s="275"/>
      <c r="AH11" s="275"/>
      <c r="AI11" s="275"/>
      <c r="AJ11" s="275"/>
      <c r="AK11" s="275"/>
      <c r="AL11" s="275"/>
      <c r="AM11" s="252"/>
    </row>
    <row r="12" spans="1:39" ht="20.25" customHeight="1">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1"/>
      <c r="AF12" s="275"/>
      <c r="AG12" s="275"/>
      <c r="AH12" s="275"/>
      <c r="AI12" s="275"/>
      <c r="AJ12" s="275"/>
      <c r="AK12" s="275"/>
      <c r="AL12" s="275"/>
      <c r="AM12" s="252"/>
    </row>
    <row r="13" spans="1:39" ht="20.25" customHeight="1">
      <c r="B13" s="824" t="s">
        <v>527</v>
      </c>
      <c r="C13" s="589" t="s">
        <v>522</v>
      </c>
      <c r="D13" s="539"/>
      <c r="E13" s="539"/>
      <c r="F13" s="539"/>
      <c r="G13" s="539"/>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271"/>
      <c r="AF13" s="275"/>
      <c r="AG13" s="275"/>
      <c r="AH13" s="275"/>
      <c r="AI13" s="275"/>
      <c r="AJ13" s="275"/>
      <c r="AK13" s="275"/>
      <c r="AL13" s="275"/>
      <c r="AM13" s="252"/>
    </row>
    <row r="14" spans="1:39" ht="20.25" customHeight="1">
      <c r="B14" s="824"/>
      <c r="C14" s="589" t="s">
        <v>523</v>
      </c>
      <c r="D14" s="539"/>
      <c r="E14" s="539"/>
      <c r="F14" s="539"/>
      <c r="G14" s="539"/>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271"/>
      <c r="AF14" s="275"/>
      <c r="AG14" s="275"/>
      <c r="AH14" s="275"/>
      <c r="AI14" s="275"/>
      <c r="AJ14" s="275"/>
      <c r="AK14" s="275"/>
      <c r="AL14" s="275"/>
      <c r="AM14" s="252"/>
    </row>
    <row r="15" spans="1:39" ht="20.25" customHeight="1">
      <c r="C15" s="589" t="s">
        <v>524</v>
      </c>
      <c r="D15" s="539"/>
      <c r="E15" s="539"/>
      <c r="F15" s="539"/>
      <c r="G15" s="539"/>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271"/>
      <c r="AF15" s="275"/>
      <c r="AG15" s="275"/>
      <c r="AH15" s="275"/>
      <c r="AI15" s="275"/>
      <c r="AJ15" s="275"/>
      <c r="AK15" s="275"/>
      <c r="AL15" s="275"/>
      <c r="AM15" s="252"/>
    </row>
    <row r="16" spans="1:39" ht="20.25" customHeight="1">
      <c r="C16" s="589" t="s">
        <v>525</v>
      </c>
      <c r="D16" s="539"/>
      <c r="E16" s="539"/>
      <c r="F16" s="539"/>
      <c r="G16" s="539"/>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271"/>
      <c r="AF16" s="275"/>
      <c r="AG16" s="275"/>
      <c r="AH16" s="275"/>
      <c r="AI16" s="275"/>
      <c r="AJ16" s="275"/>
      <c r="AK16" s="275"/>
      <c r="AL16" s="275"/>
      <c r="AM16" s="252"/>
    </row>
    <row r="17" spans="1:39" ht="23.25" customHeight="1">
      <c r="B17" s="276"/>
      <c r="C17" s="277"/>
      <c r="D17" s="278"/>
      <c r="E17" s="278"/>
      <c r="F17" s="278"/>
      <c r="G17" s="278"/>
      <c r="H17" s="278"/>
      <c r="I17" s="278"/>
      <c r="J17" s="278"/>
      <c r="K17" s="278"/>
      <c r="L17" s="278"/>
      <c r="M17" s="278"/>
      <c r="N17" s="278"/>
      <c r="P17" s="278"/>
      <c r="Q17" s="278"/>
      <c r="R17" s="278"/>
      <c r="S17" s="278"/>
      <c r="T17" s="278"/>
      <c r="U17" s="278"/>
      <c r="V17" s="278"/>
      <c r="W17" s="278"/>
      <c r="X17" s="278"/>
      <c r="Y17" s="269"/>
    </row>
    <row r="18" spans="1:39" ht="15.75">
      <c r="B18" s="279" t="s">
        <v>241</v>
      </c>
      <c r="C18" s="280"/>
      <c r="E18" s="588"/>
      <c r="O18" s="280"/>
      <c r="Y18" s="269"/>
      <c r="Z18" s="266"/>
      <c r="AA18" s="266"/>
      <c r="AB18" s="266"/>
      <c r="AC18" s="266"/>
      <c r="AD18" s="266"/>
      <c r="AE18" s="266"/>
      <c r="AF18" s="266"/>
      <c r="AG18" s="266"/>
      <c r="AH18" s="266"/>
      <c r="AI18" s="266"/>
      <c r="AJ18" s="266"/>
      <c r="AK18" s="266"/>
      <c r="AL18" s="266"/>
      <c r="AM18" s="281"/>
    </row>
    <row r="19" spans="1:39" s="282" customFormat="1" ht="36" customHeight="1">
      <c r="A19" s="507"/>
      <c r="B19" s="814" t="s">
        <v>211</v>
      </c>
      <c r="C19" s="816" t="s">
        <v>33</v>
      </c>
      <c r="D19" s="283" t="s">
        <v>422</v>
      </c>
      <c r="E19" s="818" t="s">
        <v>209</v>
      </c>
      <c r="F19" s="819"/>
      <c r="G19" s="819"/>
      <c r="H19" s="819"/>
      <c r="I19" s="819"/>
      <c r="J19" s="819"/>
      <c r="K19" s="819"/>
      <c r="L19" s="819"/>
      <c r="M19" s="820"/>
      <c r="N19" s="821" t="s">
        <v>213</v>
      </c>
      <c r="O19" s="283" t="s">
        <v>423</v>
      </c>
      <c r="P19" s="818" t="s">
        <v>212</v>
      </c>
      <c r="Q19" s="819"/>
      <c r="R19" s="819"/>
      <c r="S19" s="819"/>
      <c r="T19" s="819"/>
      <c r="U19" s="819"/>
      <c r="V19" s="819"/>
      <c r="W19" s="819"/>
      <c r="X19" s="820"/>
      <c r="Y19" s="811" t="s">
        <v>243</v>
      </c>
      <c r="Z19" s="812"/>
      <c r="AA19" s="812"/>
      <c r="AB19" s="812"/>
      <c r="AC19" s="812"/>
      <c r="AD19" s="812"/>
      <c r="AE19" s="812"/>
      <c r="AF19" s="812"/>
      <c r="AG19" s="812"/>
      <c r="AH19" s="812"/>
      <c r="AI19" s="812"/>
      <c r="AJ19" s="812"/>
      <c r="AK19" s="812"/>
      <c r="AL19" s="812"/>
      <c r="AM19" s="813"/>
    </row>
    <row r="20" spans="1:39" s="282" customFormat="1" ht="59.25" customHeight="1">
      <c r="A20" s="507"/>
      <c r="B20" s="815"/>
      <c r="C20" s="817"/>
      <c r="D20" s="284">
        <v>2011</v>
      </c>
      <c r="E20" s="284">
        <v>2012</v>
      </c>
      <c r="F20" s="284">
        <v>2013</v>
      </c>
      <c r="G20" s="284">
        <v>2014</v>
      </c>
      <c r="H20" s="284">
        <v>2015</v>
      </c>
      <c r="I20" s="284">
        <v>2016</v>
      </c>
      <c r="J20" s="284">
        <v>2017</v>
      </c>
      <c r="K20" s="284">
        <v>2018</v>
      </c>
      <c r="L20" s="284">
        <v>2019</v>
      </c>
      <c r="M20" s="284">
        <v>2020</v>
      </c>
      <c r="N20" s="822"/>
      <c r="O20" s="284">
        <v>2011</v>
      </c>
      <c r="P20" s="284">
        <v>2012</v>
      </c>
      <c r="Q20" s="284">
        <v>2013</v>
      </c>
      <c r="R20" s="284">
        <v>2014</v>
      </c>
      <c r="S20" s="284">
        <v>2015</v>
      </c>
      <c r="T20" s="284">
        <v>2016</v>
      </c>
      <c r="U20" s="284">
        <v>2017</v>
      </c>
      <c r="V20" s="284">
        <v>2018</v>
      </c>
      <c r="W20" s="284">
        <v>2019</v>
      </c>
      <c r="X20" s="284">
        <v>2020</v>
      </c>
      <c r="Y20" s="284" t="str">
        <f>'1.  LRAMVA Summary'!D52</f>
        <v>Residential</v>
      </c>
      <c r="Z20" s="285" t="str">
        <f>'1.  LRAMVA Summary'!E52</f>
        <v>GS&lt;50 kW</v>
      </c>
      <c r="AA20" s="285" t="str">
        <f>'1.  LRAMVA Summary'!F52</f>
        <v>Commercial 50 kW to Large Use</v>
      </c>
      <c r="AB20" s="285" t="str">
        <f>'1.  LRAMVA Summary'!G52</f>
        <v>Unmetered Scattered Load</v>
      </c>
      <c r="AC20" s="285" t="str">
        <f>'1.  LRAMVA Summary'!H52</f>
        <v>Street Lighting</v>
      </c>
      <c r="AD20" s="285" t="str">
        <f>'1.  LRAMVA Summary'!I52</f>
        <v/>
      </c>
      <c r="AE20" s="285" t="str">
        <f>'1.  LRAMVA Summary'!J52</f>
        <v/>
      </c>
      <c r="AF20" s="285" t="str">
        <f>'1.  LRAMVA Summary'!K52</f>
        <v/>
      </c>
      <c r="AG20" s="285" t="str">
        <f>'1.  LRAMVA Summary'!L52</f>
        <v/>
      </c>
      <c r="AH20" s="285" t="str">
        <f>'1.  LRAMVA Summary'!M52</f>
        <v/>
      </c>
      <c r="AI20" s="285" t="str">
        <f>'1.  LRAMVA Summary'!N52</f>
        <v/>
      </c>
      <c r="AJ20" s="285" t="str">
        <f>'1.  LRAMVA Summary'!O52</f>
        <v/>
      </c>
      <c r="AK20" s="285" t="str">
        <f>'1.  LRAMVA Summary'!P52</f>
        <v/>
      </c>
      <c r="AL20" s="285" t="str">
        <f>'1.  LRAMVA Summary'!Q52</f>
        <v/>
      </c>
      <c r="AM20" s="286" t="str">
        <f>'1.  LRAMVA Summary'!R52</f>
        <v>Total</v>
      </c>
    </row>
    <row r="21" spans="1:39" s="292" customFormat="1" ht="15.75" customHeight="1">
      <c r="A21" s="508"/>
      <c r="B21" s="287" t="s">
        <v>0</v>
      </c>
      <c r="C21" s="288"/>
      <c r="D21" s="288"/>
      <c r="E21" s="288"/>
      <c r="F21" s="288"/>
      <c r="G21" s="288"/>
      <c r="H21" s="288"/>
      <c r="I21" s="288"/>
      <c r="J21" s="288"/>
      <c r="K21" s="288"/>
      <c r="L21" s="288"/>
      <c r="M21" s="288"/>
      <c r="N21" s="289"/>
      <c r="O21" s="288"/>
      <c r="P21" s="288"/>
      <c r="Q21" s="288"/>
      <c r="R21" s="288"/>
      <c r="S21" s="288"/>
      <c r="T21" s="288"/>
      <c r="U21" s="288"/>
      <c r="V21" s="288"/>
      <c r="W21" s="288"/>
      <c r="X21" s="288"/>
      <c r="Y21" s="290" t="str">
        <f>'1.  LRAMVA Summary'!D53</f>
        <v>kWh</v>
      </c>
      <c r="Z21" s="290" t="str">
        <f>'1.  LRAMVA Summary'!E53</f>
        <v>kWh</v>
      </c>
      <c r="AA21" s="290" t="str">
        <f>'1.  LRAMVA Summary'!F53</f>
        <v>kW</v>
      </c>
      <c r="AB21" s="290" t="str">
        <f>'1.  LRAMVA Summary'!G53</f>
        <v>kWh</v>
      </c>
      <c r="AC21" s="290" t="str">
        <f>'1.  LRAMVA Summary'!H53</f>
        <v>kW</v>
      </c>
      <c r="AD21" s="290">
        <f>'1.  LRAMVA Summary'!I53</f>
        <v>0</v>
      </c>
      <c r="AE21" s="290">
        <f>'1.  LRAMVA Summary'!J53</f>
        <v>0</v>
      </c>
      <c r="AF21" s="290">
        <f>'1.  LRAMVA Summary'!K53</f>
        <v>0</v>
      </c>
      <c r="AG21" s="290">
        <f>'1.  LRAMVA Summary'!L53</f>
        <v>0</v>
      </c>
      <c r="AH21" s="290">
        <f>'1.  LRAMVA Summary'!M53</f>
        <v>0</v>
      </c>
      <c r="AI21" s="290">
        <f>'1.  LRAMVA Summary'!N53</f>
        <v>0</v>
      </c>
      <c r="AJ21" s="290">
        <f>'1.  LRAMVA Summary'!O53</f>
        <v>0</v>
      </c>
      <c r="AK21" s="290">
        <f>'1.  LRAMVA Summary'!P53</f>
        <v>0</v>
      </c>
      <c r="AL21" s="290">
        <f>'1.  LRAMVA Summary'!Q53</f>
        <v>0</v>
      </c>
      <c r="AM21" s="291"/>
    </row>
    <row r="22" spans="1:39" s="282" customFormat="1" ht="15" customHeight="1" outlineLevel="1">
      <c r="A22" s="507">
        <v>1</v>
      </c>
      <c r="B22" s="293" t="s">
        <v>1</v>
      </c>
      <c r="C22" s="290" t="s">
        <v>25</v>
      </c>
      <c r="D22" s="294">
        <f>SUMIFS('7.  Persistence Report'!AQ$27:AQ$500,'7.  Persistence Report'!$D$27:$D$500,$B22,'7.  Persistence Report'!$C$27:$C$500,"&lt;&gt;Pre-2011 Programs Completed in 2011",'7.  Persistence Report'!$J$27:$J$500,"&lt;&gt;Adjustment",'7.  Persistence Report'!$H$27:$H$500,"&lt;=2011")</f>
        <v>1754416</v>
      </c>
      <c r="E22" s="294">
        <f>SUMIFS('7.  Persistence Report'!AR$27:AR$500,'7.  Persistence Report'!$D$27:$D$500,$B22,'7.  Persistence Report'!$C$27:$C$500,"&lt;&gt;Pre-2011 Programs Completed in 2011",'7.  Persistence Report'!$J$27:$J$500,"&lt;&gt;Adjustment",'7.  Persistence Report'!$H$27:$H$500,"&lt;=2011")</f>
        <v>1754416</v>
      </c>
      <c r="F22" s="294">
        <f>SUMIFS('7.  Persistence Report'!AS$27:AS$500,'7.  Persistence Report'!$D$27:$D$500,$B22,'7.  Persistence Report'!$C$27:$C$500,"&lt;&gt;Pre-2011 Programs Completed in 2011",'7.  Persistence Report'!$J$27:$J$500,"&lt;&gt;Adjustment",'7.  Persistence Report'!$H$27:$H$500,"&lt;=2011")</f>
        <v>1754416</v>
      </c>
      <c r="G22" s="294">
        <f>SUMIFS('7.  Persistence Report'!AT$27:AT$500,'7.  Persistence Report'!$D$27:$D$500,$B22,'7.  Persistence Report'!$C$27:$C$500,"&lt;&gt;Pre-2011 Programs Completed in 2011",'7.  Persistence Report'!$J$27:$J$500,"&lt;&gt;Adjustment",'7.  Persistence Report'!$H$27:$H$500,"&lt;=2011")</f>
        <v>1747243</v>
      </c>
      <c r="H22" s="294">
        <f>SUMIFS('7.  Persistence Report'!AU$27:AU$500,'7.  Persistence Report'!$D$27:$D$500,$B22,'7.  Persistence Report'!$C$27:$C$500,"&lt;&gt;Pre-2011 Programs Completed in 2011",'7.  Persistence Report'!$J$27:$J$500,"&lt;&gt;Adjustment",'7.  Persistence Report'!$H$27:$H$500,"&lt;=2011")</f>
        <v>1219578</v>
      </c>
      <c r="I22" s="294">
        <f>SUMIFS('7.  Persistence Report'!AV$27:AV$500,'7.  Persistence Report'!$D$27:$D$500,$B22,'7.  Persistence Report'!$C$27:$C$500,"&lt;&gt;Pre-2011 Programs Completed in 2011",'7.  Persistence Report'!$J$27:$J$500,"&lt;&gt;Adjustment",'7.  Persistence Report'!$H$27:$H$500,"&lt;=2011")</f>
        <v>0</v>
      </c>
      <c r="J22" s="294">
        <f>SUMIFS('7.  Persistence Report'!AW$27:AW$500,'7.  Persistence Report'!$D$27:$D$500,$B22,'7.  Persistence Report'!$C$27:$C$500,"&lt;&gt;Pre-2011 Programs Completed in 2011",'7.  Persistence Report'!$J$27:$J$500,"&lt;&gt;Adjustment",'7.  Persistence Report'!$H$27:$H$500,"&lt;=2011")</f>
        <v>0</v>
      </c>
      <c r="K22" s="294">
        <f>SUMIFS('7.  Persistence Report'!AX$27:AX$500,'7.  Persistence Report'!$D$27:$D$500,$B22,'7.  Persistence Report'!$C$27:$C$500,"&lt;&gt;Pre-2011 Programs Completed in 2011",'7.  Persistence Report'!$J$27:$J$500,"&lt;&gt;Adjustment",'7.  Persistence Report'!$H$27:$H$500,"&lt;=2011")</f>
        <v>0</v>
      </c>
      <c r="L22" s="294">
        <f>SUMIFS('7.  Persistence Report'!AY$27:AY$500,'7.  Persistence Report'!$D$27:$D$500,$B22,'7.  Persistence Report'!$C$27:$C$500,"&lt;&gt;Pre-2011 Programs Completed in 2011",'7.  Persistence Report'!$J$27:$J$500,"&lt;&gt;Adjustment",'7.  Persistence Report'!$H$27:$H$500,"&lt;=2011")</f>
        <v>0</v>
      </c>
      <c r="M22" s="294">
        <f>SUMIFS('7.  Persistence Report'!AZ$27:AZ$500,'7.  Persistence Report'!$D$27:$D$500,$B22,'7.  Persistence Report'!$C$27:$C$500,"&lt;&gt;Pre-2011 Programs Completed in 2011",'7.  Persistence Report'!$J$27:$J$500,"&lt;&gt;Adjustment",'7.  Persistence Report'!$H$27:$H$500,"&lt;=2011")</f>
        <v>0</v>
      </c>
      <c r="N22" s="290"/>
      <c r="O22" s="294">
        <f>SUMIFS('7.  Persistence Report'!L$27:L$500,'7.  Persistence Report'!$D$27:$D$500,$B22,'7.  Persistence Report'!$C$27:$C$500,"&lt;&gt;Pre-2011 Programs Completed in 2011",'7.  Persistence Report'!$J$27:$J$500,"&lt;&gt;Adjustment",'7.  Persistence Report'!$H$27:$H$500,"&lt;=2011")</f>
        <v>246</v>
      </c>
      <c r="P22" s="294">
        <f>SUMIFS('7.  Persistence Report'!M$27:M$500,'7.  Persistence Report'!$D$27:$D$500,$B22,'7.  Persistence Report'!$C$27:$C$500,"&lt;&gt;Pre-2011 Programs Completed in 2011",'7.  Persistence Report'!$J$27:$J$500,"&lt;&gt;Adjustment",'7.  Persistence Report'!$H$27:$H$500,"&lt;=2011")</f>
        <v>246</v>
      </c>
      <c r="Q22" s="294">
        <f>SUMIFS('7.  Persistence Report'!N$27:N$500,'7.  Persistence Report'!$D$27:$D$500,$B22,'7.  Persistence Report'!$C$27:$C$500,"&lt;&gt;Pre-2011 Programs Completed in 2011",'7.  Persistence Report'!$J$27:$J$500,"&lt;&gt;Adjustment",'7.  Persistence Report'!$H$27:$H$500,"&lt;=2011")</f>
        <v>246</v>
      </c>
      <c r="R22" s="294">
        <f>SUMIFS('7.  Persistence Report'!O$27:O$500,'7.  Persistence Report'!$D$27:$D$500,$B22,'7.  Persistence Report'!$C$27:$C$500,"&lt;&gt;Pre-2011 Programs Completed in 2011",'7.  Persistence Report'!$J$27:$J$500,"&lt;&gt;Adjustment",'7.  Persistence Report'!$H$27:$H$500,"&lt;=2011")</f>
        <v>238</v>
      </c>
      <c r="S22" s="294">
        <f>SUMIFS('7.  Persistence Report'!P$27:P$500,'7.  Persistence Report'!$D$27:$D$500,$B22,'7.  Persistence Report'!$C$27:$C$500,"&lt;&gt;Pre-2011 Programs Completed in 2011",'7.  Persistence Report'!$J$27:$J$500,"&lt;&gt;Adjustment",'7.  Persistence Report'!$H$27:$H$500,"&lt;=2011")</f>
        <v>160</v>
      </c>
      <c r="T22" s="294">
        <f>SUMIFS('7.  Persistence Report'!Q$27:Q$500,'7.  Persistence Report'!$D$27:$D$500,$B22,'7.  Persistence Report'!$C$27:$C$500,"&lt;&gt;Pre-2011 Programs Completed in 2011",'7.  Persistence Report'!$J$27:$J$500,"&lt;&gt;Adjustment",'7.  Persistence Report'!$H$27:$H$500,"&lt;=2011")</f>
        <v>0</v>
      </c>
      <c r="U22" s="294">
        <f>SUMIFS('7.  Persistence Report'!R$27:R$500,'7.  Persistence Report'!$D$27:$D$500,$B22,'7.  Persistence Report'!$C$27:$C$500,"&lt;&gt;Pre-2011 Programs Completed in 2011",'7.  Persistence Report'!$J$27:$J$500,"&lt;&gt;Adjustment",'7.  Persistence Report'!$H$27:$H$500,"&lt;=2011")</f>
        <v>0</v>
      </c>
      <c r="V22" s="294">
        <f>SUMIFS('7.  Persistence Report'!S$27:S$500,'7.  Persistence Report'!$D$27:$D$500,$B22,'7.  Persistence Report'!$C$27:$C$500,"&lt;&gt;Pre-2011 Programs Completed in 2011",'7.  Persistence Report'!$J$27:$J$500,"&lt;&gt;Adjustment",'7.  Persistence Report'!$H$27:$H$500,"&lt;=2011")</f>
        <v>0</v>
      </c>
      <c r="W22" s="294">
        <f>SUMIFS('7.  Persistence Report'!T$27:T$500,'7.  Persistence Report'!$D$27:$D$500,$B22,'7.  Persistence Report'!$C$27:$C$500,"&lt;&gt;Pre-2011 Programs Completed in 2011",'7.  Persistence Report'!$J$27:$J$500,"&lt;&gt;Adjustment",'7.  Persistence Report'!$H$27:$H$500,"&lt;=2011")</f>
        <v>0</v>
      </c>
      <c r="X22" s="294">
        <f>SUMIFS('7.  Persistence Report'!U$27:U$500,'7.  Persistence Report'!$D$27:$D$500,$B22,'7.  Persistence Report'!$C$27:$C$500,"&lt;&gt;Pre-2011 Programs Completed in 2011",'7.  Persistence Report'!$J$27:$J$500,"&lt;&gt;Adjustment",'7.  Persistence Report'!$H$27:$H$500,"&lt;=2011")</f>
        <v>0</v>
      </c>
      <c r="Y22" s="409">
        <f>Y279</f>
        <v>1</v>
      </c>
      <c r="Z22" s="409">
        <f t="shared" ref="Z22:AA22" si="0">Z279</f>
        <v>0</v>
      </c>
      <c r="AA22" s="409">
        <f t="shared" si="0"/>
        <v>0</v>
      </c>
      <c r="AB22" s="409"/>
      <c r="AC22" s="409"/>
      <c r="AD22" s="409"/>
      <c r="AE22" s="409"/>
      <c r="AF22" s="409"/>
      <c r="AG22" s="409"/>
      <c r="AH22" s="409"/>
      <c r="AI22" s="409"/>
      <c r="AJ22" s="409"/>
      <c r="AK22" s="409"/>
      <c r="AL22" s="409"/>
      <c r="AM22" s="295">
        <f>SUM(Y22:AL22)</f>
        <v>1</v>
      </c>
    </row>
    <row r="23" spans="1:39" s="282" customFormat="1" ht="15" outlineLevel="1">
      <c r="A23" s="507"/>
      <c r="B23" s="293" t="s">
        <v>214</v>
      </c>
      <c r="C23" s="290" t="s">
        <v>163</v>
      </c>
      <c r="D23" s="294">
        <f>SUMIFS('7.  Persistence Report'!AQ$27:AQ$500,'7.  Persistence Report'!$D$27:$D$500,$B22,'7.  Persistence Report'!$C$27:$C$500,"&lt;&gt;Pre-2011 Programs Completed in 2011",'7.  Persistence Report'!$J$27:$J$500,"Adjustment",'7.  Persistence Report'!$H$27:$H$500,"&lt;=2011")</f>
        <v>0</v>
      </c>
      <c r="E23" s="294">
        <f>SUMIFS('7.  Persistence Report'!AR$27:AR$500,'7.  Persistence Report'!$D$27:$D$500,$B22,'7.  Persistence Report'!$C$27:$C$500,"&lt;&gt;Pre-2011 Programs Completed in 2011",'7.  Persistence Report'!$J$27:$J$500,"Adjustment",'7.  Persistence Report'!$H$27:$H$500,"&lt;=2011")</f>
        <v>0</v>
      </c>
      <c r="F23" s="294">
        <f>SUMIFS('7.  Persistence Report'!AS$27:AS$500,'7.  Persistence Report'!$D$27:$D$500,$B22,'7.  Persistence Report'!$C$27:$C$500,"&lt;&gt;Pre-2011 Programs Completed in 2011",'7.  Persistence Report'!$J$27:$J$500,"Adjustment",'7.  Persistence Report'!$H$27:$H$500,"&lt;=2011")</f>
        <v>0</v>
      </c>
      <c r="G23" s="294">
        <f>SUMIFS('7.  Persistence Report'!AT$27:AT$500,'7.  Persistence Report'!$D$27:$D$500,$B22,'7.  Persistence Report'!$C$27:$C$500,"&lt;&gt;Pre-2011 Programs Completed in 2011",'7.  Persistence Report'!$J$27:$J$500,"Adjustment",'7.  Persistence Report'!$H$27:$H$500,"&lt;=2011")</f>
        <v>0</v>
      </c>
      <c r="H23" s="294">
        <f>SUMIFS('7.  Persistence Report'!AU$27:AU$500,'7.  Persistence Report'!$D$27:$D$500,$B22,'7.  Persistence Report'!$C$27:$C$500,"&lt;&gt;Pre-2011 Programs Completed in 2011",'7.  Persistence Report'!$J$27:$J$500,"Adjustment",'7.  Persistence Report'!$H$27:$H$500,"&lt;=2011")</f>
        <v>0</v>
      </c>
      <c r="I23" s="294">
        <f>SUMIFS('7.  Persistence Report'!AV$27:AV$500,'7.  Persistence Report'!$D$27:$D$500,$B22,'7.  Persistence Report'!$C$27:$C$500,"&lt;&gt;Pre-2011 Programs Completed in 2011",'7.  Persistence Report'!$J$27:$J$500,"Adjustment",'7.  Persistence Report'!$H$27:$H$500,"&lt;=2011")</f>
        <v>0</v>
      </c>
      <c r="J23" s="294">
        <f>SUMIFS('7.  Persistence Report'!AW$27:AW$500,'7.  Persistence Report'!$D$27:$D$500,$B22,'7.  Persistence Report'!$C$27:$C$500,"&lt;&gt;Pre-2011 Programs Completed in 2011",'7.  Persistence Report'!$J$27:$J$500,"Adjustment",'7.  Persistence Report'!$H$27:$H$500,"&lt;=2011")</f>
        <v>0</v>
      </c>
      <c r="K23" s="294">
        <f>SUMIFS('7.  Persistence Report'!AX$27:AX$500,'7.  Persistence Report'!$D$27:$D$500,$B22,'7.  Persistence Report'!$C$27:$C$500,"&lt;&gt;Pre-2011 Programs Completed in 2011",'7.  Persistence Report'!$J$27:$J$500,"Adjustment",'7.  Persistence Report'!$H$27:$H$500,"&lt;=2011")</f>
        <v>0</v>
      </c>
      <c r="L23" s="294">
        <f>SUMIFS('7.  Persistence Report'!AY$27:AY$500,'7.  Persistence Report'!$D$27:$D$500,$B22,'7.  Persistence Report'!$C$27:$C$500,"&lt;&gt;Pre-2011 Programs Completed in 2011",'7.  Persistence Report'!$J$27:$J$500,"Adjustment",'7.  Persistence Report'!$H$27:$H$500,"&lt;=2011")</f>
        <v>0</v>
      </c>
      <c r="M23" s="294">
        <f>SUMIFS('7.  Persistence Report'!AZ$27:AZ$500,'7.  Persistence Report'!$D$27:$D$500,$B22,'7.  Persistence Report'!$C$27:$C$500,"&lt;&gt;Pre-2011 Programs Completed in 2011",'7.  Persistence Report'!$J$27:$J$500,"Adjustment",'7.  Persistence Report'!$H$27:$H$500,"&lt;=2011")</f>
        <v>0</v>
      </c>
      <c r="N23" s="466"/>
      <c r="O23" s="294">
        <f>SUMIFS('7.  Persistence Report'!M$27:M$500,'7.  Persistence Report'!$D$27:$D$500,$B22,'7.  Persistence Report'!$C$27:$C$500,"&lt;&gt;Pre-2011 Programs Completed in 2011",'7.  Persistence Report'!$J$27:$J$500,"Adjustment",'7.  Persistence Report'!$H$27:$H$500,"&lt;=2011")</f>
        <v>0</v>
      </c>
      <c r="P23" s="294">
        <f>SUMIFS('7.  Persistence Report'!N$27:N$500,'7.  Persistence Report'!$D$27:$D$500,$B22,'7.  Persistence Report'!$C$27:$C$500,"&lt;&gt;Pre-2011 Programs Completed in 2011",'7.  Persistence Report'!$J$27:$J$500,"Adjustment",'7.  Persistence Report'!$H$27:$H$500,"&lt;=2011")</f>
        <v>0</v>
      </c>
      <c r="Q23" s="294">
        <f>SUMIFS('7.  Persistence Report'!O$27:O$500,'7.  Persistence Report'!$D$27:$D$500,$B22,'7.  Persistence Report'!$C$27:$C$500,"&lt;&gt;Pre-2011 Programs Completed in 2011",'7.  Persistence Report'!$J$27:$J$500,"Adjustment",'7.  Persistence Report'!$H$27:$H$500,"&lt;=2011")</f>
        <v>0</v>
      </c>
      <c r="R23" s="294">
        <f>SUMIFS('7.  Persistence Report'!P$27:P$500,'7.  Persistence Report'!$D$27:$D$500,$B22,'7.  Persistence Report'!$C$27:$C$500,"&lt;&gt;Pre-2011 Programs Completed in 2011",'7.  Persistence Report'!$J$27:$J$500,"Adjustment",'7.  Persistence Report'!$H$27:$H$500,"&lt;=2011")</f>
        <v>0</v>
      </c>
      <c r="S23" s="294">
        <f>SUMIFS('7.  Persistence Report'!Q$27:Q$500,'7.  Persistence Report'!$D$27:$D$500,$B22,'7.  Persistence Report'!$C$27:$C$500,"&lt;&gt;Pre-2011 Programs Completed in 2011",'7.  Persistence Report'!$J$27:$J$500,"Adjustment",'7.  Persistence Report'!$H$27:$H$500,"&lt;=2011")</f>
        <v>0</v>
      </c>
      <c r="T23" s="294">
        <f>SUMIFS('7.  Persistence Report'!R$27:R$500,'7.  Persistence Report'!$D$27:$D$500,$B22,'7.  Persistence Report'!$C$27:$C$500,"&lt;&gt;Pre-2011 Programs Completed in 2011",'7.  Persistence Report'!$J$27:$J$500,"Adjustment",'7.  Persistence Report'!$H$27:$H$500,"&lt;=2011")</f>
        <v>0</v>
      </c>
      <c r="U23" s="294">
        <f>SUMIFS('7.  Persistence Report'!S$27:S$500,'7.  Persistence Report'!$D$27:$D$500,$B22,'7.  Persistence Report'!$C$27:$C$500,"&lt;&gt;Pre-2011 Programs Completed in 2011",'7.  Persistence Report'!$J$27:$J$500,"Adjustment",'7.  Persistence Report'!$H$27:$H$500,"&lt;=2011")</f>
        <v>0</v>
      </c>
      <c r="V23" s="294">
        <f>SUMIFS('7.  Persistence Report'!T$27:T$500,'7.  Persistence Report'!$D$27:$D$500,$B22,'7.  Persistence Report'!$C$27:$C$500,"&lt;&gt;Pre-2011 Programs Completed in 2011",'7.  Persistence Report'!$J$27:$J$500,"Adjustment",'7.  Persistence Report'!$H$27:$H$500,"&lt;=2011")</f>
        <v>0</v>
      </c>
      <c r="W23" s="294">
        <f>SUMIFS('7.  Persistence Report'!U$27:U$500,'7.  Persistence Report'!$D$27:$D$500,$B22,'7.  Persistence Report'!$C$27:$C$500,"&lt;&gt;Pre-2011 Programs Completed in 2011",'7.  Persistence Report'!$J$27:$J$500,"Adjustment",'7.  Persistence Report'!$H$27:$H$500,"&lt;=2011")</f>
        <v>0</v>
      </c>
      <c r="X23" s="294">
        <f>SUMIFS('7.  Persistence Report'!V$27:V$500,'7.  Persistence Report'!$D$27:$D$500,$B22,'7.  Persistence Report'!$C$27:$C$500,"&lt;&gt;Pre-2011 Programs Completed in 2011",'7.  Persistence Report'!$J$27:$J$500,"Adjustment",'7.  Persistence Report'!$H$27:$H$500,"&lt;=2011")</f>
        <v>0</v>
      </c>
      <c r="Y23" s="410">
        <f>Y22</f>
        <v>1</v>
      </c>
      <c r="Z23" s="410">
        <f>Z22</f>
        <v>0</v>
      </c>
      <c r="AA23" s="410">
        <f t="shared" ref="AA23:AL23" si="1">AA22</f>
        <v>0</v>
      </c>
      <c r="AB23" s="410">
        <f t="shared" si="1"/>
        <v>0</v>
      </c>
      <c r="AC23" s="410">
        <f t="shared" si="1"/>
        <v>0</v>
      </c>
      <c r="AD23" s="410">
        <f t="shared" si="1"/>
        <v>0</v>
      </c>
      <c r="AE23" s="410">
        <f t="shared" si="1"/>
        <v>0</v>
      </c>
      <c r="AF23" s="410">
        <f t="shared" si="1"/>
        <v>0</v>
      </c>
      <c r="AG23" s="410">
        <f t="shared" si="1"/>
        <v>0</v>
      </c>
      <c r="AH23" s="410">
        <f t="shared" si="1"/>
        <v>0</v>
      </c>
      <c r="AI23" s="410">
        <f t="shared" si="1"/>
        <v>0</v>
      </c>
      <c r="AJ23" s="410">
        <f t="shared" si="1"/>
        <v>0</v>
      </c>
      <c r="AK23" s="410">
        <f t="shared" si="1"/>
        <v>0</v>
      </c>
      <c r="AL23" s="410">
        <f t="shared" si="1"/>
        <v>0</v>
      </c>
      <c r="AM23" s="296"/>
    </row>
    <row r="24" spans="1:39" s="302" customFormat="1" ht="15.75" outlineLevel="1">
      <c r="A24" s="509"/>
      <c r="B24" s="297"/>
      <c r="C24" s="298"/>
      <c r="D24" s="298"/>
      <c r="E24" s="298"/>
      <c r="F24" s="298"/>
      <c r="G24" s="298"/>
      <c r="H24" s="298"/>
      <c r="I24" s="298"/>
      <c r="J24" s="298"/>
      <c r="K24" s="298"/>
      <c r="L24" s="298"/>
      <c r="M24" s="298"/>
      <c r="O24" s="298"/>
      <c r="P24" s="298"/>
      <c r="Q24" s="298"/>
      <c r="R24" s="298"/>
      <c r="S24" s="298"/>
      <c r="T24" s="298"/>
      <c r="U24" s="298"/>
      <c r="V24" s="298"/>
      <c r="W24" s="298"/>
      <c r="X24" s="298"/>
      <c r="Y24" s="411"/>
      <c r="Z24" s="412"/>
      <c r="AA24" s="412"/>
      <c r="AB24" s="412"/>
      <c r="AC24" s="412"/>
      <c r="AD24" s="412"/>
      <c r="AE24" s="412"/>
      <c r="AF24" s="412"/>
      <c r="AG24" s="412"/>
      <c r="AH24" s="412"/>
      <c r="AI24" s="412"/>
      <c r="AJ24" s="412"/>
      <c r="AK24" s="412"/>
      <c r="AL24" s="412"/>
      <c r="AM24" s="301"/>
    </row>
    <row r="25" spans="1:39" s="282" customFormat="1" ht="15" outlineLevel="1">
      <c r="A25" s="507">
        <v>2</v>
      </c>
      <c r="B25" s="293" t="s">
        <v>2</v>
      </c>
      <c r="C25" s="290" t="s">
        <v>25</v>
      </c>
      <c r="D25" s="294">
        <f>SUMIFS('7.  Persistence Report'!AQ$27:AQ$500,'7.  Persistence Report'!$D$27:$D$500,$B25,'7.  Persistence Report'!$C$27:$C$500,"&lt;&gt;Pre-2011 Programs Completed in 2011",'7.  Persistence Report'!$J$27:$J$500,"&lt;&gt;Adjustment",'7.  Persistence Report'!$H$27:$H$500,"&lt;=2011")</f>
        <v>22795</v>
      </c>
      <c r="E25" s="294">
        <f>SUMIFS('7.  Persistence Report'!AR$27:AR$500,'7.  Persistence Report'!$D$27:$D$500,$B25,'7.  Persistence Report'!$C$27:$C$500,"&lt;&gt;Pre-2011 Programs Completed in 2011",'7.  Persistence Report'!$J$27:$J$500,"&lt;&gt;Adjustment",'7.  Persistence Report'!$H$27:$H$500,"&lt;=2011")</f>
        <v>22795</v>
      </c>
      <c r="F25" s="294">
        <f>SUMIFS('7.  Persistence Report'!AS$27:AS$500,'7.  Persistence Report'!$D$27:$D$500,$B25,'7.  Persistence Report'!$C$27:$C$500,"&lt;&gt;Pre-2011 Programs Completed in 2011",'7.  Persistence Report'!$J$27:$J$500,"&lt;&gt;Adjustment",'7.  Persistence Report'!$H$27:$H$500,"&lt;=2011")</f>
        <v>22795</v>
      </c>
      <c r="G25" s="294">
        <f>SUMIFS('7.  Persistence Report'!AT$27:AT$500,'7.  Persistence Report'!$D$27:$D$500,$B25,'7.  Persistence Report'!$C$27:$C$500,"&lt;&gt;Pre-2011 Programs Completed in 2011",'7.  Persistence Report'!$J$27:$J$500,"&lt;&gt;Adjustment",'7.  Persistence Report'!$H$27:$H$500,"&lt;=2011")</f>
        <v>12456</v>
      </c>
      <c r="H25" s="294">
        <f>SUMIFS('7.  Persistence Report'!AU$27:AU$500,'7.  Persistence Report'!$D$27:$D$500,$B25,'7.  Persistence Report'!$C$27:$C$500,"&lt;&gt;Pre-2011 Programs Completed in 2011",'7.  Persistence Report'!$J$27:$J$500,"&lt;&gt;Adjustment",'7.  Persistence Report'!$H$27:$H$500,"&lt;=2011")</f>
        <v>0</v>
      </c>
      <c r="I25" s="294">
        <f>SUMIFS('7.  Persistence Report'!AV$27:AV$500,'7.  Persistence Report'!$D$27:$D$500,$B25,'7.  Persistence Report'!$C$27:$C$500,"&lt;&gt;Pre-2011 Programs Completed in 2011",'7.  Persistence Report'!$J$27:$J$500,"&lt;&gt;Adjustment",'7.  Persistence Report'!$H$27:$H$500,"&lt;=2011")</f>
        <v>0</v>
      </c>
      <c r="J25" s="294">
        <f>SUMIFS('7.  Persistence Report'!AW$27:AW$500,'7.  Persistence Report'!$D$27:$D$500,$B25,'7.  Persistence Report'!$C$27:$C$500,"&lt;&gt;Pre-2011 Programs Completed in 2011",'7.  Persistence Report'!$J$27:$J$500,"&lt;&gt;Adjustment",'7.  Persistence Report'!$H$27:$H$500,"&lt;=2011")</f>
        <v>0</v>
      </c>
      <c r="K25" s="294">
        <f>SUMIFS('7.  Persistence Report'!AX$27:AX$500,'7.  Persistence Report'!$D$27:$D$500,$B25,'7.  Persistence Report'!$C$27:$C$500,"&lt;&gt;Pre-2011 Programs Completed in 2011",'7.  Persistence Report'!$J$27:$J$500,"&lt;&gt;Adjustment",'7.  Persistence Report'!$H$27:$H$500,"&lt;=2011")</f>
        <v>0</v>
      </c>
      <c r="L25" s="294">
        <f>SUMIFS('7.  Persistence Report'!AY$27:AY$500,'7.  Persistence Report'!$D$27:$D$500,$B25,'7.  Persistence Report'!$C$27:$C$500,"&lt;&gt;Pre-2011 Programs Completed in 2011",'7.  Persistence Report'!$J$27:$J$500,"&lt;&gt;Adjustment",'7.  Persistence Report'!$H$27:$H$500,"&lt;=2011")</f>
        <v>0</v>
      </c>
      <c r="M25" s="294">
        <f>SUMIFS('7.  Persistence Report'!AZ$27:AZ$500,'7.  Persistence Report'!$D$27:$D$500,$B25,'7.  Persistence Report'!$C$27:$C$500,"&lt;&gt;Pre-2011 Programs Completed in 2011",'7.  Persistence Report'!$J$27:$J$500,"&lt;&gt;Adjustment",'7.  Persistence Report'!$H$27:$H$500,"&lt;=2011")</f>
        <v>0</v>
      </c>
      <c r="N25" s="290"/>
      <c r="O25" s="294">
        <f>SUMIFS('7.  Persistence Report'!L$27:L$500,'7.  Persistence Report'!$D$27:$D$500,$B25,'7.  Persistence Report'!$C$27:$C$500,"&lt;&gt;Pre-2011 Programs Completed in 2011",'7.  Persistence Report'!$J$27:$J$500,"&lt;&gt;Adjustment",'7.  Persistence Report'!$H$27:$H$500,"&lt;=2011")</f>
        <v>19</v>
      </c>
      <c r="P25" s="294">
        <f>SUMIFS('7.  Persistence Report'!M$27:M$500,'7.  Persistence Report'!$D$27:$D$500,$B25,'7.  Persistence Report'!$C$27:$C$500,"&lt;&gt;Pre-2011 Programs Completed in 2011",'7.  Persistence Report'!$J$27:$J$500,"&lt;&gt;Adjustment",'7.  Persistence Report'!$H$27:$H$500,"&lt;=2011")</f>
        <v>19</v>
      </c>
      <c r="Q25" s="294">
        <f>SUMIFS('7.  Persistence Report'!N$27:N$500,'7.  Persistence Report'!$D$27:$D$500,$B25,'7.  Persistence Report'!$C$27:$C$500,"&lt;&gt;Pre-2011 Programs Completed in 2011",'7.  Persistence Report'!$J$27:$J$500,"&lt;&gt;Adjustment",'7.  Persistence Report'!$H$27:$H$500,"&lt;=2011")</f>
        <v>19</v>
      </c>
      <c r="R25" s="294">
        <f>SUMIFS('7.  Persistence Report'!O$27:O$500,'7.  Persistence Report'!$D$27:$D$500,$B25,'7.  Persistence Report'!$C$27:$C$500,"&lt;&gt;Pre-2011 Programs Completed in 2011",'7.  Persistence Report'!$J$27:$J$500,"&lt;&gt;Adjustment",'7.  Persistence Report'!$H$27:$H$500,"&lt;=2011")</f>
        <v>7</v>
      </c>
      <c r="S25" s="294">
        <f>SUMIFS('7.  Persistence Report'!P$27:P$500,'7.  Persistence Report'!$D$27:$D$500,$B25,'7.  Persistence Report'!$C$27:$C$500,"&lt;&gt;Pre-2011 Programs Completed in 2011",'7.  Persistence Report'!$J$27:$J$500,"&lt;&gt;Adjustment",'7.  Persistence Report'!$H$27:$H$500,"&lt;=2011")</f>
        <v>0</v>
      </c>
      <c r="T25" s="294">
        <f>SUMIFS('7.  Persistence Report'!Q$27:Q$500,'7.  Persistence Report'!$D$27:$D$500,$B25,'7.  Persistence Report'!$C$27:$C$500,"&lt;&gt;Pre-2011 Programs Completed in 2011",'7.  Persistence Report'!$J$27:$J$500,"&lt;&gt;Adjustment",'7.  Persistence Report'!$H$27:$H$500,"&lt;=2011")</f>
        <v>0</v>
      </c>
      <c r="U25" s="294">
        <f>SUMIFS('7.  Persistence Report'!R$27:R$500,'7.  Persistence Report'!$D$27:$D$500,$B25,'7.  Persistence Report'!$C$27:$C$500,"&lt;&gt;Pre-2011 Programs Completed in 2011",'7.  Persistence Report'!$J$27:$J$500,"&lt;&gt;Adjustment",'7.  Persistence Report'!$H$27:$H$500,"&lt;=2011")</f>
        <v>0</v>
      </c>
      <c r="V25" s="294">
        <f>SUMIFS('7.  Persistence Report'!S$27:S$500,'7.  Persistence Report'!$D$27:$D$500,$B25,'7.  Persistence Report'!$C$27:$C$500,"&lt;&gt;Pre-2011 Programs Completed in 2011",'7.  Persistence Report'!$J$27:$J$500,"&lt;&gt;Adjustment",'7.  Persistence Report'!$H$27:$H$500,"&lt;=2011")</f>
        <v>0</v>
      </c>
      <c r="W25" s="294">
        <f>SUMIFS('7.  Persistence Report'!T$27:T$500,'7.  Persistence Report'!$D$27:$D$500,$B25,'7.  Persistence Report'!$C$27:$C$500,"&lt;&gt;Pre-2011 Programs Completed in 2011",'7.  Persistence Report'!$J$27:$J$500,"&lt;&gt;Adjustment",'7.  Persistence Report'!$H$27:$H$500,"&lt;=2011")</f>
        <v>0</v>
      </c>
      <c r="X25" s="294">
        <f>SUMIFS('7.  Persistence Report'!U$27:U$500,'7.  Persistence Report'!$D$27:$D$500,$B25,'7.  Persistence Report'!$C$27:$C$500,"&lt;&gt;Pre-2011 Programs Completed in 2011",'7.  Persistence Report'!$J$27:$J$500,"&lt;&gt;Adjustment",'7.  Persistence Report'!$H$27:$H$500,"&lt;=2011")</f>
        <v>0</v>
      </c>
      <c r="Y25" s="409">
        <f>Y282</f>
        <v>1</v>
      </c>
      <c r="Z25" s="409">
        <f t="shared" ref="Z25:AA25" si="2">Z282</f>
        <v>0</v>
      </c>
      <c r="AA25" s="409">
        <f t="shared" si="2"/>
        <v>0</v>
      </c>
      <c r="AB25" s="409"/>
      <c r="AC25" s="409"/>
      <c r="AD25" s="409"/>
      <c r="AE25" s="409"/>
      <c r="AF25" s="409"/>
      <c r="AG25" s="409"/>
      <c r="AH25" s="409"/>
      <c r="AI25" s="409"/>
      <c r="AJ25" s="409"/>
      <c r="AK25" s="409"/>
      <c r="AL25" s="409"/>
      <c r="AM25" s="295">
        <f>SUM(Y25:AL25)</f>
        <v>1</v>
      </c>
    </row>
    <row r="26" spans="1:39" s="282" customFormat="1" ht="15" outlineLevel="1">
      <c r="A26" s="507"/>
      <c r="B26" s="293" t="s">
        <v>214</v>
      </c>
      <c r="C26" s="290" t="s">
        <v>163</v>
      </c>
      <c r="D26" s="294">
        <f>SUMIFS('7.  Persistence Report'!AQ$27:AQ$500,'7.  Persistence Report'!$D$27:$D$500,$B25,'7.  Persistence Report'!$C$27:$C$500,"&lt;&gt;Pre-2011 Programs Completed in 2011",'7.  Persistence Report'!$J$27:$J$500,"Adjustment",'7.  Persistence Report'!$H$27:$H$500,"&lt;=2011")</f>
        <v>0</v>
      </c>
      <c r="E26" s="294">
        <f>SUMIFS('7.  Persistence Report'!AR$27:AR$500,'7.  Persistence Report'!$D$27:$D$500,$B25,'7.  Persistence Report'!$C$27:$C$500,"&lt;&gt;Pre-2011 Programs Completed in 2011",'7.  Persistence Report'!$J$27:$J$500,"Adjustment",'7.  Persistence Report'!$H$27:$H$500,"&lt;=2011")</f>
        <v>0</v>
      </c>
      <c r="F26" s="294">
        <f>SUMIFS('7.  Persistence Report'!AS$27:AS$500,'7.  Persistence Report'!$D$27:$D$500,$B25,'7.  Persistence Report'!$C$27:$C$500,"&lt;&gt;Pre-2011 Programs Completed in 2011",'7.  Persistence Report'!$J$27:$J$500,"Adjustment",'7.  Persistence Report'!$H$27:$H$500,"&lt;=2011")</f>
        <v>0</v>
      </c>
      <c r="G26" s="294">
        <f>SUMIFS('7.  Persistence Report'!AT$27:AT$500,'7.  Persistence Report'!$D$27:$D$500,$B25,'7.  Persistence Report'!$C$27:$C$500,"&lt;&gt;Pre-2011 Programs Completed in 2011",'7.  Persistence Report'!$J$27:$J$500,"Adjustment",'7.  Persistence Report'!$H$27:$H$500,"&lt;=2011")</f>
        <v>0</v>
      </c>
      <c r="H26" s="294">
        <f>SUMIFS('7.  Persistence Report'!AU$27:AU$500,'7.  Persistence Report'!$D$27:$D$500,$B25,'7.  Persistence Report'!$C$27:$C$500,"&lt;&gt;Pre-2011 Programs Completed in 2011",'7.  Persistence Report'!$J$27:$J$500,"Adjustment",'7.  Persistence Report'!$H$27:$H$500,"&lt;=2011")</f>
        <v>0</v>
      </c>
      <c r="I26" s="294">
        <f>SUMIFS('7.  Persistence Report'!AV$27:AV$500,'7.  Persistence Report'!$D$27:$D$500,$B25,'7.  Persistence Report'!$C$27:$C$500,"&lt;&gt;Pre-2011 Programs Completed in 2011",'7.  Persistence Report'!$J$27:$J$500,"Adjustment",'7.  Persistence Report'!$H$27:$H$500,"&lt;=2011")</f>
        <v>0</v>
      </c>
      <c r="J26" s="294">
        <f>SUMIFS('7.  Persistence Report'!AW$27:AW$500,'7.  Persistence Report'!$D$27:$D$500,$B25,'7.  Persistence Report'!$C$27:$C$500,"&lt;&gt;Pre-2011 Programs Completed in 2011",'7.  Persistence Report'!$J$27:$J$500,"Adjustment",'7.  Persistence Report'!$H$27:$H$500,"&lt;=2011")</f>
        <v>0</v>
      </c>
      <c r="K26" s="294">
        <f>SUMIFS('7.  Persistence Report'!AX$27:AX$500,'7.  Persistence Report'!$D$27:$D$500,$B25,'7.  Persistence Report'!$C$27:$C$500,"&lt;&gt;Pre-2011 Programs Completed in 2011",'7.  Persistence Report'!$J$27:$J$500,"Adjustment",'7.  Persistence Report'!$H$27:$H$500,"&lt;=2011")</f>
        <v>0</v>
      </c>
      <c r="L26" s="294">
        <f>SUMIFS('7.  Persistence Report'!AY$27:AY$500,'7.  Persistence Report'!$D$27:$D$500,$B25,'7.  Persistence Report'!$C$27:$C$500,"&lt;&gt;Pre-2011 Programs Completed in 2011",'7.  Persistence Report'!$J$27:$J$500,"Adjustment",'7.  Persistence Report'!$H$27:$H$500,"&lt;=2011")</f>
        <v>0</v>
      </c>
      <c r="M26" s="294">
        <f>SUMIFS('7.  Persistence Report'!AZ$27:AZ$500,'7.  Persistence Report'!$D$27:$D$500,$B25,'7.  Persistence Report'!$C$27:$C$500,"&lt;&gt;Pre-2011 Programs Completed in 2011",'7.  Persistence Report'!$J$27:$J$500,"Adjustment",'7.  Persistence Report'!$H$27:$H$500,"&lt;=2011")</f>
        <v>0</v>
      </c>
      <c r="N26" s="466"/>
      <c r="O26" s="294">
        <f>SUMIFS('7.  Persistence Report'!M$27:M$500,'7.  Persistence Report'!$D$27:$D$500,$B25,'7.  Persistence Report'!$C$27:$C$500,"&lt;&gt;Pre-2011 Programs Completed in 2011",'7.  Persistence Report'!$J$27:$J$500,"Adjustment",'7.  Persistence Report'!$H$27:$H$500,"&lt;=2011")</f>
        <v>0</v>
      </c>
      <c r="P26" s="294">
        <f>SUMIFS('7.  Persistence Report'!N$27:N$500,'7.  Persistence Report'!$D$27:$D$500,$B25,'7.  Persistence Report'!$C$27:$C$500,"&lt;&gt;Pre-2011 Programs Completed in 2011",'7.  Persistence Report'!$J$27:$J$500,"Adjustment",'7.  Persistence Report'!$H$27:$H$500,"&lt;=2011")</f>
        <v>0</v>
      </c>
      <c r="Q26" s="294">
        <f>SUMIFS('7.  Persistence Report'!O$27:O$500,'7.  Persistence Report'!$D$27:$D$500,$B25,'7.  Persistence Report'!$C$27:$C$500,"&lt;&gt;Pre-2011 Programs Completed in 2011",'7.  Persistence Report'!$J$27:$J$500,"Adjustment",'7.  Persistence Report'!$H$27:$H$500,"&lt;=2011")</f>
        <v>0</v>
      </c>
      <c r="R26" s="294">
        <f>SUMIFS('7.  Persistence Report'!P$27:P$500,'7.  Persistence Report'!$D$27:$D$500,$B25,'7.  Persistence Report'!$C$27:$C$500,"&lt;&gt;Pre-2011 Programs Completed in 2011",'7.  Persistence Report'!$J$27:$J$500,"Adjustment",'7.  Persistence Report'!$H$27:$H$500,"&lt;=2011")</f>
        <v>0</v>
      </c>
      <c r="S26" s="294">
        <f>SUMIFS('7.  Persistence Report'!Q$27:Q$500,'7.  Persistence Report'!$D$27:$D$500,$B25,'7.  Persistence Report'!$C$27:$C$500,"&lt;&gt;Pre-2011 Programs Completed in 2011",'7.  Persistence Report'!$J$27:$J$500,"Adjustment",'7.  Persistence Report'!$H$27:$H$500,"&lt;=2011")</f>
        <v>0</v>
      </c>
      <c r="T26" s="294">
        <f>SUMIFS('7.  Persistence Report'!R$27:R$500,'7.  Persistence Report'!$D$27:$D$500,$B25,'7.  Persistence Report'!$C$27:$C$500,"&lt;&gt;Pre-2011 Programs Completed in 2011",'7.  Persistence Report'!$J$27:$J$500,"Adjustment",'7.  Persistence Report'!$H$27:$H$500,"&lt;=2011")</f>
        <v>0</v>
      </c>
      <c r="U26" s="294">
        <f>SUMIFS('7.  Persistence Report'!S$27:S$500,'7.  Persistence Report'!$D$27:$D$500,$B25,'7.  Persistence Report'!$C$27:$C$500,"&lt;&gt;Pre-2011 Programs Completed in 2011",'7.  Persistence Report'!$J$27:$J$500,"Adjustment",'7.  Persistence Report'!$H$27:$H$500,"&lt;=2011")</f>
        <v>0</v>
      </c>
      <c r="V26" s="294">
        <f>SUMIFS('7.  Persistence Report'!T$27:T$500,'7.  Persistence Report'!$D$27:$D$500,$B25,'7.  Persistence Report'!$C$27:$C$500,"&lt;&gt;Pre-2011 Programs Completed in 2011",'7.  Persistence Report'!$J$27:$J$500,"Adjustment",'7.  Persistence Report'!$H$27:$H$500,"&lt;=2011")</f>
        <v>0</v>
      </c>
      <c r="W26" s="294">
        <f>SUMIFS('7.  Persistence Report'!U$27:U$500,'7.  Persistence Report'!$D$27:$D$500,$B25,'7.  Persistence Report'!$C$27:$C$500,"&lt;&gt;Pre-2011 Programs Completed in 2011",'7.  Persistence Report'!$J$27:$J$500,"Adjustment",'7.  Persistence Report'!$H$27:$H$500,"&lt;=2011")</f>
        <v>0</v>
      </c>
      <c r="X26" s="294">
        <f>SUMIFS('7.  Persistence Report'!V$27:V$500,'7.  Persistence Report'!$D$27:$D$500,$B25,'7.  Persistence Report'!$C$27:$C$500,"&lt;&gt;Pre-2011 Programs Completed in 2011",'7.  Persistence Report'!$J$27:$J$500,"Adjustment",'7.  Persistence Report'!$H$27:$H$500,"&lt;=2011")</f>
        <v>0</v>
      </c>
      <c r="Y26" s="410">
        <f>Y25</f>
        <v>1</v>
      </c>
      <c r="Z26" s="410">
        <f>Z25</f>
        <v>0</v>
      </c>
      <c r="AA26" s="410">
        <f t="shared" ref="AA26:AL26" si="3">AA25</f>
        <v>0</v>
      </c>
      <c r="AB26" s="410">
        <f t="shared" si="3"/>
        <v>0</v>
      </c>
      <c r="AC26" s="410">
        <f t="shared" si="3"/>
        <v>0</v>
      </c>
      <c r="AD26" s="410">
        <f t="shared" si="3"/>
        <v>0</v>
      </c>
      <c r="AE26" s="410">
        <f t="shared" si="3"/>
        <v>0</v>
      </c>
      <c r="AF26" s="410">
        <f t="shared" si="3"/>
        <v>0</v>
      </c>
      <c r="AG26" s="410">
        <f t="shared" si="3"/>
        <v>0</v>
      </c>
      <c r="AH26" s="410">
        <f t="shared" si="3"/>
        <v>0</v>
      </c>
      <c r="AI26" s="410">
        <f t="shared" si="3"/>
        <v>0</v>
      </c>
      <c r="AJ26" s="410">
        <f t="shared" si="3"/>
        <v>0</v>
      </c>
      <c r="AK26" s="410">
        <f t="shared" si="3"/>
        <v>0</v>
      </c>
      <c r="AL26" s="410">
        <f t="shared" si="3"/>
        <v>0</v>
      </c>
      <c r="AM26" s="296"/>
    </row>
    <row r="27" spans="1:39" s="302" customFormat="1" ht="15.75" outlineLevel="1">
      <c r="A27" s="509"/>
      <c r="B27" s="297"/>
      <c r="C27" s="298"/>
      <c r="D27" s="303"/>
      <c r="E27" s="303"/>
      <c r="F27" s="303"/>
      <c r="G27" s="303"/>
      <c r="H27" s="303"/>
      <c r="I27" s="303"/>
      <c r="J27" s="303"/>
      <c r="K27" s="303"/>
      <c r="L27" s="303"/>
      <c r="M27" s="303"/>
      <c r="O27" s="303"/>
      <c r="P27" s="303"/>
      <c r="Q27" s="303"/>
      <c r="R27" s="303"/>
      <c r="S27" s="303"/>
      <c r="T27" s="303"/>
      <c r="U27" s="303"/>
      <c r="V27" s="303"/>
      <c r="W27" s="303"/>
      <c r="X27" s="303"/>
      <c r="Y27" s="411"/>
      <c r="Z27" s="412"/>
      <c r="AA27" s="412"/>
      <c r="AB27" s="412"/>
      <c r="AC27" s="412"/>
      <c r="AD27" s="412"/>
      <c r="AE27" s="412"/>
      <c r="AF27" s="412"/>
      <c r="AG27" s="412"/>
      <c r="AH27" s="412"/>
      <c r="AI27" s="412"/>
      <c r="AJ27" s="412"/>
      <c r="AK27" s="412"/>
      <c r="AL27" s="412"/>
      <c r="AM27" s="301"/>
    </row>
    <row r="28" spans="1:39" s="282" customFormat="1" ht="15" outlineLevel="1">
      <c r="A28" s="507">
        <v>3</v>
      </c>
      <c r="B28" s="293" t="s">
        <v>3</v>
      </c>
      <c r="C28" s="290" t="s">
        <v>25</v>
      </c>
      <c r="D28" s="294">
        <f>SUMIFS('7.  Persistence Report'!AQ$27:AQ$500,'7.  Persistence Report'!$D$27:$D$500,$B28,'7.  Persistence Report'!$C$27:$C$500,"&lt;&gt;Pre-2011 Programs Completed in 2011",'7.  Persistence Report'!$J$27:$J$500,"&lt;&gt;Adjustment",'7.  Persistence Report'!$H$27:$H$500,"&lt;=2011")</f>
        <v>5465411</v>
      </c>
      <c r="E28" s="294">
        <f>SUMIFS('7.  Persistence Report'!AR$27:AR$500,'7.  Persistence Report'!$D$27:$D$500,$B28,'7.  Persistence Report'!$C$27:$C$500,"&lt;&gt;Pre-2011 Programs Completed in 2011",'7.  Persistence Report'!$J$27:$J$500,"&lt;&gt;Adjustment",'7.  Persistence Report'!$H$27:$H$500,"&lt;=2011")</f>
        <v>5465411</v>
      </c>
      <c r="F28" s="294">
        <f>SUMIFS('7.  Persistence Report'!AS$27:AS$500,'7.  Persistence Report'!$D$27:$D$500,$B28,'7.  Persistence Report'!$C$27:$C$500,"&lt;&gt;Pre-2011 Programs Completed in 2011",'7.  Persistence Report'!$J$27:$J$500,"&lt;&gt;Adjustment",'7.  Persistence Report'!$H$27:$H$500,"&lt;=2011")</f>
        <v>5465411</v>
      </c>
      <c r="G28" s="294">
        <f>SUMIFS('7.  Persistence Report'!AT$27:AT$500,'7.  Persistence Report'!$D$27:$D$500,$B28,'7.  Persistence Report'!$C$27:$C$500,"&lt;&gt;Pre-2011 Programs Completed in 2011",'7.  Persistence Report'!$J$27:$J$500,"&lt;&gt;Adjustment",'7.  Persistence Report'!$H$27:$H$500,"&lt;=2011")</f>
        <v>5465411</v>
      </c>
      <c r="H28" s="294">
        <f>SUMIFS('7.  Persistence Report'!AU$27:AU$500,'7.  Persistence Report'!$D$27:$D$500,$B28,'7.  Persistence Report'!$C$27:$C$500,"&lt;&gt;Pre-2011 Programs Completed in 2011",'7.  Persistence Report'!$J$27:$J$500,"&lt;&gt;Adjustment",'7.  Persistence Report'!$H$27:$H$500,"&lt;=2011")</f>
        <v>5465411</v>
      </c>
      <c r="I28" s="294">
        <f>SUMIFS('7.  Persistence Report'!AV$27:AV$500,'7.  Persistence Report'!$D$27:$D$500,$B28,'7.  Persistence Report'!$C$27:$C$500,"&lt;&gt;Pre-2011 Programs Completed in 2011",'7.  Persistence Report'!$J$27:$J$500,"&lt;&gt;Adjustment",'7.  Persistence Report'!$H$27:$H$500,"&lt;=2011")</f>
        <v>5465411</v>
      </c>
      <c r="J28" s="294">
        <f>SUMIFS('7.  Persistence Report'!AW$27:AW$500,'7.  Persistence Report'!$D$27:$D$500,$B28,'7.  Persistence Report'!$C$27:$C$500,"&lt;&gt;Pre-2011 Programs Completed in 2011",'7.  Persistence Report'!$J$27:$J$500,"&lt;&gt;Adjustment",'7.  Persistence Report'!$H$27:$H$500,"&lt;=2011")</f>
        <v>5465411</v>
      </c>
      <c r="K28" s="294">
        <f>SUMIFS('7.  Persistence Report'!AX$27:AX$500,'7.  Persistence Report'!$D$27:$D$500,$B28,'7.  Persistence Report'!$C$27:$C$500,"&lt;&gt;Pre-2011 Programs Completed in 2011",'7.  Persistence Report'!$J$27:$J$500,"&lt;&gt;Adjustment",'7.  Persistence Report'!$H$27:$H$500,"&lt;=2011")</f>
        <v>5465411</v>
      </c>
      <c r="L28" s="294">
        <f>SUMIFS('7.  Persistence Report'!AY$27:AY$500,'7.  Persistence Report'!$D$27:$D$500,$B28,'7.  Persistence Report'!$C$27:$C$500,"&lt;&gt;Pre-2011 Programs Completed in 2011",'7.  Persistence Report'!$J$27:$J$500,"&lt;&gt;Adjustment",'7.  Persistence Report'!$H$27:$H$500,"&lt;=2011")</f>
        <v>5465411</v>
      </c>
      <c r="M28" s="294">
        <f>SUMIFS('7.  Persistence Report'!AZ$27:AZ$500,'7.  Persistence Report'!$D$27:$D$500,$B28,'7.  Persistence Report'!$C$27:$C$500,"&lt;&gt;Pre-2011 Programs Completed in 2011",'7.  Persistence Report'!$J$27:$J$500,"&lt;&gt;Adjustment",'7.  Persistence Report'!$H$27:$H$500,"&lt;=2011")</f>
        <v>5465411</v>
      </c>
      <c r="N28" s="290"/>
      <c r="O28" s="294">
        <f>SUMIFS('7.  Persistence Report'!L$27:L$500,'7.  Persistence Report'!$D$27:$D$500,$B28,'7.  Persistence Report'!$C$27:$C$500,"&lt;&gt;Pre-2011 Programs Completed in 2011",'7.  Persistence Report'!$J$27:$J$500,"&lt;&gt;Adjustment",'7.  Persistence Report'!$H$27:$H$500,"&lt;=2011")</f>
        <v>2880</v>
      </c>
      <c r="P28" s="294">
        <f>SUMIFS('7.  Persistence Report'!M$27:M$500,'7.  Persistence Report'!$D$27:$D$500,$B28,'7.  Persistence Report'!$C$27:$C$500,"&lt;&gt;Pre-2011 Programs Completed in 2011",'7.  Persistence Report'!$J$27:$J$500,"&lt;&gt;Adjustment",'7.  Persistence Report'!$H$27:$H$500,"&lt;=2011")</f>
        <v>2880</v>
      </c>
      <c r="Q28" s="294">
        <f>SUMIFS('7.  Persistence Report'!N$27:N$500,'7.  Persistence Report'!$D$27:$D$500,$B28,'7.  Persistence Report'!$C$27:$C$500,"&lt;&gt;Pre-2011 Programs Completed in 2011",'7.  Persistence Report'!$J$27:$J$500,"&lt;&gt;Adjustment",'7.  Persistence Report'!$H$27:$H$500,"&lt;=2011")</f>
        <v>2880</v>
      </c>
      <c r="R28" s="294">
        <f>SUMIFS('7.  Persistence Report'!O$27:O$500,'7.  Persistence Report'!$D$27:$D$500,$B28,'7.  Persistence Report'!$C$27:$C$500,"&lt;&gt;Pre-2011 Programs Completed in 2011",'7.  Persistence Report'!$J$27:$J$500,"&lt;&gt;Adjustment",'7.  Persistence Report'!$H$27:$H$500,"&lt;=2011")</f>
        <v>2880</v>
      </c>
      <c r="S28" s="294">
        <f>SUMIFS('7.  Persistence Report'!P$27:P$500,'7.  Persistence Report'!$D$27:$D$500,$B28,'7.  Persistence Report'!$C$27:$C$500,"&lt;&gt;Pre-2011 Programs Completed in 2011",'7.  Persistence Report'!$J$27:$J$500,"&lt;&gt;Adjustment",'7.  Persistence Report'!$H$27:$H$500,"&lt;=2011")</f>
        <v>2880</v>
      </c>
      <c r="T28" s="294">
        <f>SUMIFS('7.  Persistence Report'!Q$27:Q$500,'7.  Persistence Report'!$D$27:$D$500,$B28,'7.  Persistence Report'!$C$27:$C$500,"&lt;&gt;Pre-2011 Programs Completed in 2011",'7.  Persistence Report'!$J$27:$J$500,"&lt;&gt;Adjustment",'7.  Persistence Report'!$H$27:$H$500,"&lt;=2011")</f>
        <v>2880</v>
      </c>
      <c r="U28" s="294">
        <f>SUMIFS('7.  Persistence Report'!R$27:R$500,'7.  Persistence Report'!$D$27:$D$500,$B28,'7.  Persistence Report'!$C$27:$C$500,"&lt;&gt;Pre-2011 Programs Completed in 2011",'7.  Persistence Report'!$J$27:$J$500,"&lt;&gt;Adjustment",'7.  Persistence Report'!$H$27:$H$500,"&lt;=2011")</f>
        <v>2880</v>
      </c>
      <c r="V28" s="294">
        <f>SUMIFS('7.  Persistence Report'!S$27:S$500,'7.  Persistence Report'!$D$27:$D$500,$B28,'7.  Persistence Report'!$C$27:$C$500,"&lt;&gt;Pre-2011 Programs Completed in 2011",'7.  Persistence Report'!$J$27:$J$500,"&lt;&gt;Adjustment",'7.  Persistence Report'!$H$27:$H$500,"&lt;=2011")</f>
        <v>2880</v>
      </c>
      <c r="W28" s="294">
        <f>SUMIFS('7.  Persistence Report'!T$27:T$500,'7.  Persistence Report'!$D$27:$D$500,$B28,'7.  Persistence Report'!$C$27:$C$500,"&lt;&gt;Pre-2011 Programs Completed in 2011",'7.  Persistence Report'!$J$27:$J$500,"&lt;&gt;Adjustment",'7.  Persistence Report'!$H$27:$H$500,"&lt;=2011")</f>
        <v>2880</v>
      </c>
      <c r="X28" s="294">
        <f>SUMIFS('7.  Persistence Report'!U$27:U$500,'7.  Persistence Report'!$D$27:$D$500,$B28,'7.  Persistence Report'!$C$27:$C$500,"&lt;&gt;Pre-2011 Programs Completed in 2011",'7.  Persistence Report'!$J$27:$J$500,"&lt;&gt;Adjustment",'7.  Persistence Report'!$H$27:$H$500,"&lt;=2011")</f>
        <v>2880</v>
      </c>
      <c r="Y28" s="409">
        <f>Y285</f>
        <v>1</v>
      </c>
      <c r="Z28" s="409">
        <f t="shared" ref="Z28:AA28" si="4">Z285</f>
        <v>0</v>
      </c>
      <c r="AA28" s="409">
        <f t="shared" si="4"/>
        <v>0</v>
      </c>
      <c r="AB28" s="409"/>
      <c r="AC28" s="409"/>
      <c r="AD28" s="409"/>
      <c r="AE28" s="409"/>
      <c r="AF28" s="409"/>
      <c r="AG28" s="409"/>
      <c r="AH28" s="409"/>
      <c r="AI28" s="409"/>
      <c r="AJ28" s="409"/>
      <c r="AK28" s="409"/>
      <c r="AL28" s="409"/>
      <c r="AM28" s="295">
        <f>SUM(Y28:AL28)</f>
        <v>1</v>
      </c>
    </row>
    <row r="29" spans="1:39" s="282" customFormat="1" ht="15" outlineLevel="1">
      <c r="A29" s="507"/>
      <c r="B29" s="293" t="s">
        <v>214</v>
      </c>
      <c r="C29" s="290" t="s">
        <v>163</v>
      </c>
      <c r="D29" s="294">
        <f>SUMIFS('7.  Persistence Report'!AQ$27:AQ$500,'7.  Persistence Report'!$D$27:$D$500,$B28,'7.  Persistence Report'!$C$27:$C$500,"&lt;&gt;Pre-2011 Programs Completed in 2011",'7.  Persistence Report'!$J$27:$J$500,"Adjustment",'7.  Persistence Report'!$H$27:$H$500,"&lt;=2011")</f>
        <v>-968746</v>
      </c>
      <c r="E29" s="294">
        <f>SUMIFS('7.  Persistence Report'!AR$27:AR$500,'7.  Persistence Report'!$D$27:$D$500,$B28,'7.  Persistence Report'!$C$27:$C$500,"&lt;&gt;Pre-2011 Programs Completed in 2011",'7.  Persistence Report'!$J$27:$J$500,"Adjustment",'7.  Persistence Report'!$H$27:$H$500,"&lt;=2011")</f>
        <v>-968746</v>
      </c>
      <c r="F29" s="294">
        <f>SUMIFS('7.  Persistence Report'!AS$27:AS$500,'7.  Persistence Report'!$D$27:$D$500,$B28,'7.  Persistence Report'!$C$27:$C$500,"&lt;&gt;Pre-2011 Programs Completed in 2011",'7.  Persistence Report'!$J$27:$J$500,"Adjustment",'7.  Persistence Report'!$H$27:$H$500,"&lt;=2011")</f>
        <v>-968746</v>
      </c>
      <c r="G29" s="294">
        <f>SUMIFS('7.  Persistence Report'!AT$27:AT$500,'7.  Persistence Report'!$D$27:$D$500,$B28,'7.  Persistence Report'!$C$27:$C$500,"&lt;&gt;Pre-2011 Programs Completed in 2011",'7.  Persistence Report'!$J$27:$J$500,"Adjustment",'7.  Persistence Report'!$H$27:$H$500,"&lt;=2011")</f>
        <v>-968746</v>
      </c>
      <c r="H29" s="294">
        <f>SUMIFS('7.  Persistence Report'!AU$27:AU$500,'7.  Persistence Report'!$D$27:$D$500,$B28,'7.  Persistence Report'!$C$27:$C$500,"&lt;&gt;Pre-2011 Programs Completed in 2011",'7.  Persistence Report'!$J$27:$J$500,"Adjustment",'7.  Persistence Report'!$H$27:$H$500,"&lt;=2011")</f>
        <v>-968746</v>
      </c>
      <c r="I29" s="294">
        <f>SUMIFS('7.  Persistence Report'!AV$27:AV$500,'7.  Persistence Report'!$D$27:$D$500,$B28,'7.  Persistence Report'!$C$27:$C$500,"&lt;&gt;Pre-2011 Programs Completed in 2011",'7.  Persistence Report'!$J$27:$J$500,"Adjustment",'7.  Persistence Report'!$H$27:$H$500,"&lt;=2011")</f>
        <v>-968746</v>
      </c>
      <c r="J29" s="294">
        <f>SUMIFS('7.  Persistence Report'!AW$27:AW$500,'7.  Persistence Report'!$D$27:$D$500,$B28,'7.  Persistence Report'!$C$27:$C$500,"&lt;&gt;Pre-2011 Programs Completed in 2011",'7.  Persistence Report'!$J$27:$J$500,"Adjustment",'7.  Persistence Report'!$H$27:$H$500,"&lt;=2011")</f>
        <v>-968746</v>
      </c>
      <c r="K29" s="294">
        <f>SUMIFS('7.  Persistence Report'!AX$27:AX$500,'7.  Persistence Report'!$D$27:$D$500,$B28,'7.  Persistence Report'!$C$27:$C$500,"&lt;&gt;Pre-2011 Programs Completed in 2011",'7.  Persistence Report'!$J$27:$J$500,"Adjustment",'7.  Persistence Report'!$H$27:$H$500,"&lt;=2011")</f>
        <v>-968746</v>
      </c>
      <c r="L29" s="294">
        <f>SUMIFS('7.  Persistence Report'!AY$27:AY$500,'7.  Persistence Report'!$D$27:$D$500,$B28,'7.  Persistence Report'!$C$27:$C$500,"&lt;&gt;Pre-2011 Programs Completed in 2011",'7.  Persistence Report'!$J$27:$J$500,"Adjustment",'7.  Persistence Report'!$H$27:$H$500,"&lt;=2011")</f>
        <v>-968746</v>
      </c>
      <c r="M29" s="294">
        <f>SUMIFS('7.  Persistence Report'!AZ$27:AZ$500,'7.  Persistence Report'!$D$27:$D$500,$B28,'7.  Persistence Report'!$C$27:$C$500,"&lt;&gt;Pre-2011 Programs Completed in 2011",'7.  Persistence Report'!$J$27:$J$500,"Adjustment",'7.  Persistence Report'!$H$27:$H$500,"&lt;=2011")</f>
        <v>-968746</v>
      </c>
      <c r="N29" s="466"/>
      <c r="O29" s="294">
        <f>SUMIFS('7.  Persistence Report'!M$27:M$500,'7.  Persistence Report'!$D$27:$D$500,$B28,'7.  Persistence Report'!$C$27:$C$500,"&lt;&gt;Pre-2011 Programs Completed in 2011",'7.  Persistence Report'!$J$27:$J$500,"Adjustment",'7.  Persistence Report'!$H$27:$H$500,"&lt;=2011")</f>
        <v>-519</v>
      </c>
      <c r="P29" s="294">
        <f>SUMIFS('7.  Persistence Report'!N$27:N$500,'7.  Persistence Report'!$D$27:$D$500,$B28,'7.  Persistence Report'!$C$27:$C$500,"&lt;&gt;Pre-2011 Programs Completed in 2011",'7.  Persistence Report'!$J$27:$J$500,"Adjustment",'7.  Persistence Report'!$H$27:$H$500,"&lt;=2011")</f>
        <v>-519</v>
      </c>
      <c r="Q29" s="294">
        <f>SUMIFS('7.  Persistence Report'!O$27:O$500,'7.  Persistence Report'!$D$27:$D$500,$B28,'7.  Persistence Report'!$C$27:$C$500,"&lt;&gt;Pre-2011 Programs Completed in 2011",'7.  Persistence Report'!$J$27:$J$500,"Adjustment",'7.  Persistence Report'!$H$27:$H$500,"&lt;=2011")</f>
        <v>-519</v>
      </c>
      <c r="R29" s="294">
        <f>SUMIFS('7.  Persistence Report'!P$27:P$500,'7.  Persistence Report'!$D$27:$D$500,$B28,'7.  Persistence Report'!$C$27:$C$500,"&lt;&gt;Pre-2011 Programs Completed in 2011",'7.  Persistence Report'!$J$27:$J$500,"Adjustment",'7.  Persistence Report'!$H$27:$H$500,"&lt;=2011")</f>
        <v>-519</v>
      </c>
      <c r="S29" s="294">
        <f>SUMIFS('7.  Persistence Report'!Q$27:Q$500,'7.  Persistence Report'!$D$27:$D$500,$B28,'7.  Persistence Report'!$C$27:$C$500,"&lt;&gt;Pre-2011 Programs Completed in 2011",'7.  Persistence Report'!$J$27:$J$500,"Adjustment",'7.  Persistence Report'!$H$27:$H$500,"&lt;=2011")</f>
        <v>-519</v>
      </c>
      <c r="T29" s="294">
        <f>SUMIFS('7.  Persistence Report'!R$27:R$500,'7.  Persistence Report'!$D$27:$D$500,$B28,'7.  Persistence Report'!$C$27:$C$500,"&lt;&gt;Pre-2011 Programs Completed in 2011",'7.  Persistence Report'!$J$27:$J$500,"Adjustment",'7.  Persistence Report'!$H$27:$H$500,"&lt;=2011")</f>
        <v>-519</v>
      </c>
      <c r="U29" s="294">
        <f>SUMIFS('7.  Persistence Report'!S$27:S$500,'7.  Persistence Report'!$D$27:$D$500,$B28,'7.  Persistence Report'!$C$27:$C$500,"&lt;&gt;Pre-2011 Programs Completed in 2011",'7.  Persistence Report'!$J$27:$J$500,"Adjustment",'7.  Persistence Report'!$H$27:$H$500,"&lt;=2011")</f>
        <v>-519</v>
      </c>
      <c r="V29" s="294">
        <f>SUMIFS('7.  Persistence Report'!T$27:T$500,'7.  Persistence Report'!$D$27:$D$500,$B28,'7.  Persistence Report'!$C$27:$C$500,"&lt;&gt;Pre-2011 Programs Completed in 2011",'7.  Persistence Report'!$J$27:$J$500,"Adjustment",'7.  Persistence Report'!$H$27:$H$500,"&lt;=2011")</f>
        <v>-519</v>
      </c>
      <c r="W29" s="294">
        <f>SUMIFS('7.  Persistence Report'!U$27:U$500,'7.  Persistence Report'!$D$27:$D$500,$B28,'7.  Persistence Report'!$C$27:$C$500,"&lt;&gt;Pre-2011 Programs Completed in 2011",'7.  Persistence Report'!$J$27:$J$500,"Adjustment",'7.  Persistence Report'!$H$27:$H$500,"&lt;=2011")</f>
        <v>-519</v>
      </c>
      <c r="X29" s="294">
        <f>SUMIFS('7.  Persistence Report'!V$27:V$500,'7.  Persistence Report'!$D$27:$D$500,$B28,'7.  Persistence Report'!$C$27:$C$500,"&lt;&gt;Pre-2011 Programs Completed in 2011",'7.  Persistence Report'!$J$27:$J$500,"Adjustment",'7.  Persistence Report'!$H$27:$H$500,"&lt;=2011")</f>
        <v>-519</v>
      </c>
      <c r="Y29" s="410">
        <f>Y28</f>
        <v>1</v>
      </c>
      <c r="Z29" s="410">
        <f>Z28</f>
        <v>0</v>
      </c>
      <c r="AA29" s="410">
        <f t="shared" ref="AA29:AL29" si="5">AA28</f>
        <v>0</v>
      </c>
      <c r="AB29" s="410">
        <f t="shared" si="5"/>
        <v>0</v>
      </c>
      <c r="AC29" s="410">
        <f t="shared" si="5"/>
        <v>0</v>
      </c>
      <c r="AD29" s="410">
        <f t="shared" si="5"/>
        <v>0</v>
      </c>
      <c r="AE29" s="410">
        <f t="shared" si="5"/>
        <v>0</v>
      </c>
      <c r="AF29" s="410">
        <f t="shared" si="5"/>
        <v>0</v>
      </c>
      <c r="AG29" s="410">
        <f t="shared" si="5"/>
        <v>0</v>
      </c>
      <c r="AH29" s="410">
        <f t="shared" si="5"/>
        <v>0</v>
      </c>
      <c r="AI29" s="410">
        <f t="shared" si="5"/>
        <v>0</v>
      </c>
      <c r="AJ29" s="410">
        <f t="shared" si="5"/>
        <v>0</v>
      </c>
      <c r="AK29" s="410">
        <f t="shared" si="5"/>
        <v>0</v>
      </c>
      <c r="AL29" s="410">
        <f t="shared" si="5"/>
        <v>0</v>
      </c>
      <c r="AM29" s="296"/>
    </row>
    <row r="30" spans="1:39" s="282" customFormat="1" ht="15" outlineLevel="1">
      <c r="A30" s="507"/>
      <c r="B30" s="293"/>
      <c r="C30" s="304"/>
      <c r="D30" s="290"/>
      <c r="E30" s="290"/>
      <c r="F30" s="290"/>
      <c r="G30" s="290"/>
      <c r="H30" s="290"/>
      <c r="I30" s="290"/>
      <c r="J30" s="290"/>
      <c r="K30" s="290"/>
      <c r="L30" s="290"/>
      <c r="M30" s="290"/>
      <c r="O30" s="290"/>
      <c r="P30" s="290"/>
      <c r="Q30" s="290"/>
      <c r="R30" s="290"/>
      <c r="S30" s="290"/>
      <c r="T30" s="290"/>
      <c r="U30" s="290"/>
      <c r="V30" s="290"/>
      <c r="W30" s="290"/>
      <c r="X30" s="290"/>
      <c r="Y30" s="411"/>
      <c r="Z30" s="411"/>
      <c r="AA30" s="411"/>
      <c r="AB30" s="411"/>
      <c r="AC30" s="411"/>
      <c r="AD30" s="411"/>
      <c r="AE30" s="411"/>
      <c r="AF30" s="411"/>
      <c r="AG30" s="411"/>
      <c r="AH30" s="411"/>
      <c r="AI30" s="411"/>
      <c r="AJ30" s="411"/>
      <c r="AK30" s="411"/>
      <c r="AL30" s="411"/>
      <c r="AM30" s="305"/>
    </row>
    <row r="31" spans="1:39" s="282" customFormat="1" ht="15" outlineLevel="1">
      <c r="A31" s="507">
        <v>4</v>
      </c>
      <c r="B31" s="293" t="s">
        <v>4</v>
      </c>
      <c r="C31" s="290" t="s">
        <v>25</v>
      </c>
      <c r="D31" s="294">
        <f>SUMIFS('7.  Persistence Report'!AQ$27:AQ$500,'7.  Persistence Report'!$D$27:$D$500,$B31,'7.  Persistence Report'!$C$27:$C$500,"&lt;&gt;Pre-2011 Programs Completed in 2011",'7.  Persistence Report'!$J$27:$J$500,"&lt;&gt;Adjustment",'7.  Persistence Report'!$H$27:$H$500,"&lt;=2011")</f>
        <v>1104610</v>
      </c>
      <c r="E31" s="294">
        <f>SUMIFS('7.  Persistence Report'!AR$27:AR$500,'7.  Persistence Report'!$D$27:$D$500,$B31,'7.  Persistence Report'!$C$27:$C$500,"&lt;&gt;Pre-2011 Programs Completed in 2011",'7.  Persistence Report'!$J$27:$J$500,"&lt;&gt;Adjustment",'7.  Persistence Report'!$H$27:$H$500,"&lt;=2011")</f>
        <v>1104610</v>
      </c>
      <c r="F31" s="294">
        <f>SUMIFS('7.  Persistence Report'!AS$27:AS$500,'7.  Persistence Report'!$D$27:$D$500,$B31,'7.  Persistence Report'!$C$27:$C$500,"&lt;&gt;Pre-2011 Programs Completed in 2011",'7.  Persistence Report'!$J$27:$J$500,"&lt;&gt;Adjustment",'7.  Persistence Report'!$H$27:$H$500,"&lt;=2011")</f>
        <v>1104610</v>
      </c>
      <c r="G31" s="294">
        <f>SUMIFS('7.  Persistence Report'!AT$27:AT$500,'7.  Persistence Report'!$D$27:$D$500,$B31,'7.  Persistence Report'!$C$27:$C$500,"&lt;&gt;Pre-2011 Programs Completed in 2011",'7.  Persistence Report'!$J$27:$J$500,"&lt;&gt;Adjustment",'7.  Persistence Report'!$H$27:$H$500,"&lt;=2011")</f>
        <v>1104610</v>
      </c>
      <c r="H31" s="294">
        <f>SUMIFS('7.  Persistence Report'!AU$27:AU$500,'7.  Persistence Report'!$D$27:$D$500,$B31,'7.  Persistence Report'!$C$27:$C$500,"&lt;&gt;Pre-2011 Programs Completed in 2011",'7.  Persistence Report'!$J$27:$J$500,"&lt;&gt;Adjustment",'7.  Persistence Report'!$H$27:$H$500,"&lt;=2011")</f>
        <v>1017677</v>
      </c>
      <c r="I31" s="294">
        <f>SUMIFS('7.  Persistence Report'!AV$27:AV$500,'7.  Persistence Report'!$D$27:$D$500,$B31,'7.  Persistence Report'!$C$27:$C$500,"&lt;&gt;Pre-2011 Programs Completed in 2011",'7.  Persistence Report'!$J$27:$J$500,"&lt;&gt;Adjustment",'7.  Persistence Report'!$H$27:$H$500,"&lt;=2011")</f>
        <v>922705</v>
      </c>
      <c r="J31" s="294">
        <f>SUMIFS('7.  Persistence Report'!AW$27:AW$500,'7.  Persistence Report'!$D$27:$D$500,$B31,'7.  Persistence Report'!$C$27:$C$500,"&lt;&gt;Pre-2011 Programs Completed in 2011",'7.  Persistence Report'!$J$27:$J$500,"&lt;&gt;Adjustment",'7.  Persistence Report'!$H$27:$H$500,"&lt;=2011")</f>
        <v>725187</v>
      </c>
      <c r="K31" s="294">
        <f>SUMIFS('7.  Persistence Report'!AX$27:AX$500,'7.  Persistence Report'!$D$27:$D$500,$B31,'7.  Persistence Report'!$C$27:$C$500,"&lt;&gt;Pre-2011 Programs Completed in 2011",'7.  Persistence Report'!$J$27:$J$500,"&lt;&gt;Adjustment",'7.  Persistence Report'!$H$27:$H$500,"&lt;=2011")</f>
        <v>719955</v>
      </c>
      <c r="L31" s="294">
        <f>SUMIFS('7.  Persistence Report'!AY$27:AY$500,'7.  Persistence Report'!$D$27:$D$500,$B31,'7.  Persistence Report'!$C$27:$C$500,"&lt;&gt;Pre-2011 Programs Completed in 2011",'7.  Persistence Report'!$J$27:$J$500,"&lt;&gt;Adjustment",'7.  Persistence Report'!$H$27:$H$500,"&lt;=2011")</f>
        <v>901861</v>
      </c>
      <c r="M31" s="294">
        <f>SUMIFS('7.  Persistence Report'!AZ$27:AZ$500,'7.  Persistence Report'!$D$27:$D$500,$B31,'7.  Persistence Report'!$C$27:$C$500,"&lt;&gt;Pre-2011 Programs Completed in 2011",'7.  Persistence Report'!$J$27:$J$500,"&lt;&gt;Adjustment",'7.  Persistence Report'!$H$27:$H$500,"&lt;=2011")</f>
        <v>355888</v>
      </c>
      <c r="N31" s="290"/>
      <c r="O31" s="294">
        <f>SUMIFS('7.  Persistence Report'!L$27:L$500,'7.  Persistence Report'!$D$27:$D$500,$B31,'7.  Persistence Report'!$C$27:$C$500,"&lt;&gt;Pre-2011 Programs Completed in 2011",'7.  Persistence Report'!$J$27:$J$500,"&lt;&gt;Adjustment",'7.  Persistence Report'!$H$27:$H$500,"&lt;=2011")</f>
        <v>69</v>
      </c>
      <c r="P31" s="294">
        <f>SUMIFS('7.  Persistence Report'!M$27:M$500,'7.  Persistence Report'!$D$27:$D$500,$B31,'7.  Persistence Report'!$C$27:$C$500,"&lt;&gt;Pre-2011 Programs Completed in 2011",'7.  Persistence Report'!$J$27:$J$500,"&lt;&gt;Adjustment",'7.  Persistence Report'!$H$27:$H$500,"&lt;=2011")</f>
        <v>69</v>
      </c>
      <c r="Q31" s="294">
        <f>SUMIFS('7.  Persistence Report'!N$27:N$500,'7.  Persistence Report'!$D$27:$D$500,$B31,'7.  Persistence Report'!$C$27:$C$500,"&lt;&gt;Pre-2011 Programs Completed in 2011",'7.  Persistence Report'!$J$27:$J$500,"&lt;&gt;Adjustment",'7.  Persistence Report'!$H$27:$H$500,"&lt;=2011")</f>
        <v>69</v>
      </c>
      <c r="R31" s="294">
        <f>SUMIFS('7.  Persistence Report'!O$27:O$500,'7.  Persistence Report'!$D$27:$D$500,$B31,'7.  Persistence Report'!$C$27:$C$500,"&lt;&gt;Pre-2011 Programs Completed in 2011",'7.  Persistence Report'!$J$27:$J$500,"&lt;&gt;Adjustment",'7.  Persistence Report'!$H$27:$H$500,"&lt;=2011")</f>
        <v>69</v>
      </c>
      <c r="S31" s="294">
        <f>SUMIFS('7.  Persistence Report'!P$27:P$500,'7.  Persistence Report'!$D$27:$D$500,$B31,'7.  Persistence Report'!$C$27:$C$500,"&lt;&gt;Pre-2011 Programs Completed in 2011",'7.  Persistence Report'!$J$27:$J$500,"&lt;&gt;Adjustment",'7.  Persistence Report'!$H$27:$H$500,"&lt;=2011")</f>
        <v>65</v>
      </c>
      <c r="T31" s="294">
        <f>SUMIFS('7.  Persistence Report'!Q$27:Q$500,'7.  Persistence Report'!$D$27:$D$500,$B31,'7.  Persistence Report'!$C$27:$C$500,"&lt;&gt;Pre-2011 Programs Completed in 2011",'7.  Persistence Report'!$J$27:$J$500,"&lt;&gt;Adjustment",'7.  Persistence Report'!$H$27:$H$500,"&lt;=2011")</f>
        <v>61</v>
      </c>
      <c r="U31" s="294">
        <f>SUMIFS('7.  Persistence Report'!R$27:R$500,'7.  Persistence Report'!$D$27:$D$500,$B31,'7.  Persistence Report'!$C$27:$C$500,"&lt;&gt;Pre-2011 Programs Completed in 2011",'7.  Persistence Report'!$J$27:$J$500,"&lt;&gt;Adjustment",'7.  Persistence Report'!$H$27:$H$500,"&lt;=2011")</f>
        <v>52</v>
      </c>
      <c r="V31" s="294">
        <f>SUMIFS('7.  Persistence Report'!S$27:S$500,'7.  Persistence Report'!$D$27:$D$500,$B31,'7.  Persistence Report'!$C$27:$C$500,"&lt;&gt;Pre-2011 Programs Completed in 2011",'7.  Persistence Report'!$J$27:$J$500,"&lt;&gt;Adjustment",'7.  Persistence Report'!$H$27:$H$500,"&lt;=2011")</f>
        <v>51</v>
      </c>
      <c r="W31" s="294">
        <f>SUMIFS('7.  Persistence Report'!T$27:T$500,'7.  Persistence Report'!$D$27:$D$500,$B31,'7.  Persistence Report'!$C$27:$C$500,"&lt;&gt;Pre-2011 Programs Completed in 2011",'7.  Persistence Report'!$J$27:$J$500,"&lt;&gt;Adjustment",'7.  Persistence Report'!$H$27:$H$500,"&lt;=2011")</f>
        <v>59</v>
      </c>
      <c r="X31" s="294">
        <f>SUMIFS('7.  Persistence Report'!U$27:U$500,'7.  Persistence Report'!$D$27:$D$500,$B31,'7.  Persistence Report'!$C$27:$C$500,"&lt;&gt;Pre-2011 Programs Completed in 2011",'7.  Persistence Report'!$J$27:$J$500,"&lt;&gt;Adjustment",'7.  Persistence Report'!$H$27:$H$500,"&lt;=2011")</f>
        <v>34</v>
      </c>
      <c r="Y31" s="409">
        <f>Y288</f>
        <v>1</v>
      </c>
      <c r="Z31" s="409">
        <f t="shared" ref="Z31:AA31" si="6">Z288</f>
        <v>0</v>
      </c>
      <c r="AA31" s="409">
        <f t="shared" si="6"/>
        <v>0</v>
      </c>
      <c r="AB31" s="409"/>
      <c r="AC31" s="409"/>
      <c r="AD31" s="409"/>
      <c r="AE31" s="409"/>
      <c r="AF31" s="409"/>
      <c r="AG31" s="409"/>
      <c r="AH31" s="409"/>
      <c r="AI31" s="409"/>
      <c r="AJ31" s="409"/>
      <c r="AK31" s="409"/>
      <c r="AL31" s="409"/>
      <c r="AM31" s="295">
        <f>SUM(Y31:AL31)</f>
        <v>1</v>
      </c>
    </row>
    <row r="32" spans="1:39" s="282" customFormat="1" ht="15" outlineLevel="1">
      <c r="A32" s="507"/>
      <c r="B32" s="293" t="s">
        <v>214</v>
      </c>
      <c r="C32" s="290" t="s">
        <v>163</v>
      </c>
      <c r="D32" s="294">
        <f>SUMIFS('7.  Persistence Report'!AQ$27:AQ$500,'7.  Persistence Report'!$D$27:$D$500,$B31,'7.  Persistence Report'!$C$27:$C$500,"&lt;&gt;Pre-2011 Programs Completed in 2011",'7.  Persistence Report'!$J$27:$J$500,"Adjustment",'7.  Persistence Report'!$H$27:$H$500,"&lt;=2011")</f>
        <v>15424</v>
      </c>
      <c r="E32" s="294">
        <f>SUMIFS('7.  Persistence Report'!AR$27:AR$500,'7.  Persistence Report'!$D$27:$D$500,$B31,'7.  Persistence Report'!$C$27:$C$500,"&lt;&gt;Pre-2011 Programs Completed in 2011",'7.  Persistence Report'!$J$27:$J$500,"Adjustment",'7.  Persistence Report'!$H$27:$H$500,"&lt;=2011")</f>
        <v>15424</v>
      </c>
      <c r="F32" s="294">
        <f>SUMIFS('7.  Persistence Report'!AS$27:AS$500,'7.  Persistence Report'!$D$27:$D$500,$B31,'7.  Persistence Report'!$C$27:$C$500,"&lt;&gt;Pre-2011 Programs Completed in 2011",'7.  Persistence Report'!$J$27:$J$500,"Adjustment",'7.  Persistence Report'!$H$27:$H$500,"&lt;=2011")</f>
        <v>15424</v>
      </c>
      <c r="G32" s="294">
        <f>SUMIFS('7.  Persistence Report'!AT$27:AT$500,'7.  Persistence Report'!$D$27:$D$500,$B31,'7.  Persistence Report'!$C$27:$C$500,"&lt;&gt;Pre-2011 Programs Completed in 2011",'7.  Persistence Report'!$J$27:$J$500,"Adjustment",'7.  Persistence Report'!$H$27:$H$500,"&lt;=2011")</f>
        <v>15424</v>
      </c>
      <c r="H32" s="294">
        <f>SUMIFS('7.  Persistence Report'!AU$27:AU$500,'7.  Persistence Report'!$D$27:$D$500,$B31,'7.  Persistence Report'!$C$27:$C$500,"&lt;&gt;Pre-2011 Programs Completed in 2011",'7.  Persistence Report'!$J$27:$J$500,"Adjustment",'7.  Persistence Report'!$H$27:$H$500,"&lt;=2011")</f>
        <v>15424</v>
      </c>
      <c r="I32" s="294">
        <f>SUMIFS('7.  Persistence Report'!AV$27:AV$500,'7.  Persistence Report'!$D$27:$D$500,$B31,'7.  Persistence Report'!$C$27:$C$500,"&lt;&gt;Pre-2011 Programs Completed in 2011",'7.  Persistence Report'!$J$27:$J$500,"Adjustment",'7.  Persistence Report'!$H$27:$H$500,"&lt;=2011")</f>
        <v>14093</v>
      </c>
      <c r="J32" s="294">
        <f>SUMIFS('7.  Persistence Report'!AW$27:AW$500,'7.  Persistence Report'!$D$27:$D$500,$B31,'7.  Persistence Report'!$C$27:$C$500,"&lt;&gt;Pre-2011 Programs Completed in 2011",'7.  Persistence Report'!$J$27:$J$500,"Adjustment",'7.  Persistence Report'!$H$27:$H$500,"&lt;=2011")</f>
        <v>8646</v>
      </c>
      <c r="K32" s="294">
        <f>SUMIFS('7.  Persistence Report'!AX$27:AX$500,'7.  Persistence Report'!$D$27:$D$500,$B31,'7.  Persistence Report'!$C$27:$C$500,"&lt;&gt;Pre-2011 Programs Completed in 2011",'7.  Persistence Report'!$J$27:$J$500,"Adjustment",'7.  Persistence Report'!$H$27:$H$500,"&lt;=2011")</f>
        <v>8634</v>
      </c>
      <c r="L32" s="294">
        <f>SUMIFS('7.  Persistence Report'!AY$27:AY$500,'7.  Persistence Report'!$D$27:$D$500,$B31,'7.  Persistence Report'!$C$27:$C$500,"&lt;&gt;Pre-2011 Programs Completed in 2011",'7.  Persistence Report'!$J$27:$J$500,"Adjustment",'7.  Persistence Report'!$H$27:$H$500,"&lt;=2011")</f>
        <v>8634</v>
      </c>
      <c r="M32" s="294">
        <f>SUMIFS('7.  Persistence Report'!AZ$27:AZ$500,'7.  Persistence Report'!$D$27:$D$500,$B31,'7.  Persistence Report'!$C$27:$C$500,"&lt;&gt;Pre-2011 Programs Completed in 2011",'7.  Persistence Report'!$J$27:$J$500,"Adjustment",'7.  Persistence Report'!$H$27:$H$500,"&lt;=2011")</f>
        <v>3058</v>
      </c>
      <c r="N32" s="466"/>
      <c r="O32" s="294">
        <f>SUMIFS('7.  Persistence Report'!M$27:M$500,'7.  Persistence Report'!$D$27:$D$500,$B31,'7.  Persistence Report'!$C$27:$C$500,"&lt;&gt;Pre-2011 Programs Completed in 2011",'7.  Persistence Report'!$J$27:$J$500,"Adjustment",'7.  Persistence Report'!$H$27:$H$500,"&lt;=2011")</f>
        <v>1</v>
      </c>
      <c r="P32" s="294">
        <f>SUMIFS('7.  Persistence Report'!N$27:N$500,'7.  Persistence Report'!$D$27:$D$500,$B31,'7.  Persistence Report'!$C$27:$C$500,"&lt;&gt;Pre-2011 Programs Completed in 2011",'7.  Persistence Report'!$J$27:$J$500,"Adjustment",'7.  Persistence Report'!$H$27:$H$500,"&lt;=2011")</f>
        <v>1</v>
      </c>
      <c r="Q32" s="294">
        <f>SUMIFS('7.  Persistence Report'!O$27:O$500,'7.  Persistence Report'!$D$27:$D$500,$B31,'7.  Persistence Report'!$C$27:$C$500,"&lt;&gt;Pre-2011 Programs Completed in 2011",'7.  Persistence Report'!$J$27:$J$500,"Adjustment",'7.  Persistence Report'!$H$27:$H$500,"&lt;=2011")</f>
        <v>1</v>
      </c>
      <c r="R32" s="294">
        <f>SUMIFS('7.  Persistence Report'!P$27:P$500,'7.  Persistence Report'!$D$27:$D$500,$B31,'7.  Persistence Report'!$C$27:$C$500,"&lt;&gt;Pre-2011 Programs Completed in 2011",'7.  Persistence Report'!$J$27:$J$500,"Adjustment",'7.  Persistence Report'!$H$27:$H$500,"&lt;=2011")</f>
        <v>1</v>
      </c>
      <c r="S32" s="294">
        <f>SUMIFS('7.  Persistence Report'!Q$27:Q$500,'7.  Persistence Report'!$D$27:$D$500,$B31,'7.  Persistence Report'!$C$27:$C$500,"&lt;&gt;Pre-2011 Programs Completed in 2011",'7.  Persistence Report'!$J$27:$J$500,"Adjustment",'7.  Persistence Report'!$H$27:$H$500,"&lt;=2011")</f>
        <v>1</v>
      </c>
      <c r="T32" s="294">
        <f>SUMIFS('7.  Persistence Report'!R$27:R$500,'7.  Persistence Report'!$D$27:$D$500,$B31,'7.  Persistence Report'!$C$27:$C$500,"&lt;&gt;Pre-2011 Programs Completed in 2011",'7.  Persistence Report'!$J$27:$J$500,"Adjustment",'7.  Persistence Report'!$H$27:$H$500,"&lt;=2011")</f>
        <v>1</v>
      </c>
      <c r="U32" s="294">
        <f>SUMIFS('7.  Persistence Report'!S$27:S$500,'7.  Persistence Report'!$D$27:$D$500,$B31,'7.  Persistence Report'!$C$27:$C$500,"&lt;&gt;Pre-2011 Programs Completed in 2011",'7.  Persistence Report'!$J$27:$J$500,"Adjustment",'7.  Persistence Report'!$H$27:$H$500,"&lt;=2011")</f>
        <v>1</v>
      </c>
      <c r="V32" s="294">
        <f>SUMIFS('7.  Persistence Report'!T$27:T$500,'7.  Persistence Report'!$D$27:$D$500,$B31,'7.  Persistence Report'!$C$27:$C$500,"&lt;&gt;Pre-2011 Programs Completed in 2011",'7.  Persistence Report'!$J$27:$J$500,"Adjustment",'7.  Persistence Report'!$H$27:$H$500,"&lt;=2011")</f>
        <v>1</v>
      </c>
      <c r="W32" s="294">
        <f>SUMIFS('7.  Persistence Report'!U$27:U$500,'7.  Persistence Report'!$D$27:$D$500,$B31,'7.  Persistence Report'!$C$27:$C$500,"&lt;&gt;Pre-2011 Programs Completed in 2011",'7.  Persistence Report'!$J$27:$J$500,"Adjustment",'7.  Persistence Report'!$H$27:$H$500,"&lt;=2011")</f>
        <v>0</v>
      </c>
      <c r="X32" s="294">
        <f>SUMIFS('7.  Persistence Report'!V$27:V$500,'7.  Persistence Report'!$D$27:$D$500,$B31,'7.  Persistence Report'!$C$27:$C$500,"&lt;&gt;Pre-2011 Programs Completed in 2011",'7.  Persistence Report'!$J$27:$J$500,"Adjustment",'7.  Persistence Report'!$H$27:$H$500,"&lt;=2011")</f>
        <v>0</v>
      </c>
      <c r="Y32" s="410">
        <f>Y31</f>
        <v>1</v>
      </c>
      <c r="Z32" s="410">
        <f>Z31</f>
        <v>0</v>
      </c>
      <c r="AA32" s="410">
        <f t="shared" ref="AA32:AL32" si="7">AA31</f>
        <v>0</v>
      </c>
      <c r="AB32" s="410">
        <f t="shared" si="7"/>
        <v>0</v>
      </c>
      <c r="AC32" s="410">
        <f t="shared" si="7"/>
        <v>0</v>
      </c>
      <c r="AD32" s="410">
        <f t="shared" si="7"/>
        <v>0</v>
      </c>
      <c r="AE32" s="410">
        <f t="shared" si="7"/>
        <v>0</v>
      </c>
      <c r="AF32" s="410">
        <f t="shared" si="7"/>
        <v>0</v>
      </c>
      <c r="AG32" s="410">
        <f t="shared" si="7"/>
        <v>0</v>
      </c>
      <c r="AH32" s="410">
        <f t="shared" si="7"/>
        <v>0</v>
      </c>
      <c r="AI32" s="410">
        <f t="shared" si="7"/>
        <v>0</v>
      </c>
      <c r="AJ32" s="410">
        <f t="shared" si="7"/>
        <v>0</v>
      </c>
      <c r="AK32" s="410">
        <f t="shared" si="7"/>
        <v>0</v>
      </c>
      <c r="AL32" s="410">
        <f t="shared" si="7"/>
        <v>0</v>
      </c>
      <c r="AM32" s="296"/>
    </row>
    <row r="33" spans="1:39" s="282" customFormat="1" ht="15" outlineLevel="1">
      <c r="A33" s="507"/>
      <c r="B33" s="293"/>
      <c r="C33" s="304"/>
      <c r="D33" s="303"/>
      <c r="E33" s="303"/>
      <c r="F33" s="303"/>
      <c r="G33" s="303"/>
      <c r="H33" s="303"/>
      <c r="I33" s="303"/>
      <c r="J33" s="303"/>
      <c r="K33" s="303"/>
      <c r="L33" s="303"/>
      <c r="M33" s="303"/>
      <c r="N33" s="290"/>
      <c r="O33" s="303"/>
      <c r="P33" s="303"/>
      <c r="Q33" s="303"/>
      <c r="R33" s="303"/>
      <c r="S33" s="303"/>
      <c r="T33" s="303"/>
      <c r="U33" s="303"/>
      <c r="V33" s="303"/>
      <c r="W33" s="303"/>
      <c r="X33" s="303"/>
      <c r="Y33" s="411"/>
      <c r="Z33" s="411"/>
      <c r="AA33" s="411"/>
      <c r="AB33" s="411"/>
      <c r="AC33" s="411"/>
      <c r="AD33" s="411"/>
      <c r="AE33" s="411"/>
      <c r="AF33" s="411"/>
      <c r="AG33" s="411"/>
      <c r="AH33" s="411"/>
      <c r="AI33" s="411"/>
      <c r="AJ33" s="411"/>
      <c r="AK33" s="411"/>
      <c r="AL33" s="411"/>
      <c r="AM33" s="305"/>
    </row>
    <row r="34" spans="1:39" s="282" customFormat="1" ht="15" outlineLevel="1">
      <c r="A34" s="507">
        <v>5</v>
      </c>
      <c r="B34" s="293" t="s">
        <v>5</v>
      </c>
      <c r="C34" s="290" t="s">
        <v>25</v>
      </c>
      <c r="D34" s="294">
        <f>SUMIFS('7.  Persistence Report'!AQ$27:AQ$500,'7.  Persistence Report'!$D$27:$D$500,$B34,'7.  Persistence Report'!$C$27:$C$500,"&lt;&gt;Pre-2011 Programs Completed in 2011",'7.  Persistence Report'!$J$27:$J$500,"&lt;&gt;Adjustment",'7.  Persistence Report'!$H$27:$H$500,"&lt;=2011")</f>
        <v>1644342</v>
      </c>
      <c r="E34" s="294">
        <f>SUMIFS('7.  Persistence Report'!AR$27:AR$500,'7.  Persistence Report'!$D$27:$D$500,$B34,'7.  Persistence Report'!$C$27:$C$500,"&lt;&gt;Pre-2011 Programs Completed in 2011",'7.  Persistence Report'!$J$27:$J$500,"&lt;&gt;Adjustment",'7.  Persistence Report'!$H$27:$H$500,"&lt;=2011")</f>
        <v>1644342</v>
      </c>
      <c r="F34" s="294">
        <f>SUMIFS('7.  Persistence Report'!AS$27:AS$500,'7.  Persistence Report'!$D$27:$D$500,$B34,'7.  Persistence Report'!$C$27:$C$500,"&lt;&gt;Pre-2011 Programs Completed in 2011",'7.  Persistence Report'!$J$27:$J$500,"&lt;&gt;Adjustment",'7.  Persistence Report'!$H$27:$H$500,"&lt;=2011")</f>
        <v>1644342</v>
      </c>
      <c r="G34" s="294">
        <f>SUMIFS('7.  Persistence Report'!AT$27:AT$500,'7.  Persistence Report'!$D$27:$D$500,$B34,'7.  Persistence Report'!$C$27:$C$500,"&lt;&gt;Pre-2011 Programs Completed in 2011",'7.  Persistence Report'!$J$27:$J$500,"&lt;&gt;Adjustment",'7.  Persistence Report'!$H$27:$H$500,"&lt;=2011")</f>
        <v>1644342</v>
      </c>
      <c r="H34" s="294">
        <f>SUMIFS('7.  Persistence Report'!AU$27:AU$500,'7.  Persistence Report'!$D$27:$D$500,$B34,'7.  Persistence Report'!$C$27:$C$500,"&lt;&gt;Pre-2011 Programs Completed in 2011",'7.  Persistence Report'!$J$27:$J$500,"&lt;&gt;Adjustment",'7.  Persistence Report'!$H$27:$H$500,"&lt;=2011")</f>
        <v>1502807</v>
      </c>
      <c r="I34" s="294">
        <f>SUMIFS('7.  Persistence Report'!AV$27:AV$500,'7.  Persistence Report'!$D$27:$D$500,$B34,'7.  Persistence Report'!$C$27:$C$500,"&lt;&gt;Pre-2011 Programs Completed in 2011",'7.  Persistence Report'!$J$27:$J$500,"&lt;&gt;Adjustment",'7.  Persistence Report'!$H$27:$H$500,"&lt;=2011")</f>
        <v>1348187</v>
      </c>
      <c r="J34" s="294">
        <f>SUMIFS('7.  Persistence Report'!AW$27:AW$500,'7.  Persistence Report'!$D$27:$D$500,$B34,'7.  Persistence Report'!$C$27:$C$500,"&lt;&gt;Pre-2011 Programs Completed in 2011",'7.  Persistence Report'!$J$27:$J$500,"&lt;&gt;Adjustment",'7.  Persistence Report'!$H$27:$H$500,"&lt;=2011")</f>
        <v>1016447</v>
      </c>
      <c r="K34" s="294">
        <f>SUMIFS('7.  Persistence Report'!AX$27:AX$500,'7.  Persistence Report'!$D$27:$D$500,$B34,'7.  Persistence Report'!$C$27:$C$500,"&lt;&gt;Pre-2011 Programs Completed in 2011",'7.  Persistence Report'!$J$27:$J$500,"&lt;&gt;Adjustment",'7.  Persistence Report'!$H$27:$H$500,"&lt;=2011")</f>
        <v>1012739</v>
      </c>
      <c r="L34" s="294">
        <f>SUMIFS('7.  Persistence Report'!AY$27:AY$500,'7.  Persistence Report'!$D$27:$D$500,$B34,'7.  Persistence Report'!$C$27:$C$500,"&lt;&gt;Pre-2011 Programs Completed in 2011",'7.  Persistence Report'!$J$27:$J$500,"&lt;&gt;Adjustment",'7.  Persistence Report'!$H$27:$H$500,"&lt;=2011")</f>
        <v>1308894</v>
      </c>
      <c r="M34" s="294">
        <f>SUMIFS('7.  Persistence Report'!AZ$27:AZ$500,'7.  Persistence Report'!$D$27:$D$500,$B34,'7.  Persistence Report'!$C$27:$C$500,"&lt;&gt;Pre-2011 Programs Completed in 2011",'7.  Persistence Report'!$J$27:$J$500,"&lt;&gt;Adjustment",'7.  Persistence Report'!$H$27:$H$500,"&lt;=2011")</f>
        <v>420013</v>
      </c>
      <c r="N34" s="290"/>
      <c r="O34" s="294">
        <f>SUMIFS('7.  Persistence Report'!L$27:L$500,'7.  Persistence Report'!$D$27:$D$500,$B34,'7.  Persistence Report'!$C$27:$C$500,"&lt;&gt;Pre-2011 Programs Completed in 2011",'7.  Persistence Report'!$J$27:$J$500,"&lt;&gt;Adjustment",'7.  Persistence Report'!$H$27:$H$500,"&lt;=2011")</f>
        <v>94</v>
      </c>
      <c r="P34" s="294">
        <f>SUMIFS('7.  Persistence Report'!M$27:M$500,'7.  Persistence Report'!$D$27:$D$500,$B34,'7.  Persistence Report'!$C$27:$C$500,"&lt;&gt;Pre-2011 Programs Completed in 2011",'7.  Persistence Report'!$J$27:$J$500,"&lt;&gt;Adjustment",'7.  Persistence Report'!$H$27:$H$500,"&lt;=2011")</f>
        <v>94</v>
      </c>
      <c r="Q34" s="294">
        <f>SUMIFS('7.  Persistence Report'!N$27:N$500,'7.  Persistence Report'!$D$27:$D$500,$B34,'7.  Persistence Report'!$C$27:$C$500,"&lt;&gt;Pre-2011 Programs Completed in 2011",'7.  Persistence Report'!$J$27:$J$500,"&lt;&gt;Adjustment",'7.  Persistence Report'!$H$27:$H$500,"&lt;=2011")</f>
        <v>94</v>
      </c>
      <c r="R34" s="294">
        <f>SUMIFS('7.  Persistence Report'!O$27:O$500,'7.  Persistence Report'!$D$27:$D$500,$B34,'7.  Persistence Report'!$C$27:$C$500,"&lt;&gt;Pre-2011 Programs Completed in 2011",'7.  Persistence Report'!$J$27:$J$500,"&lt;&gt;Adjustment",'7.  Persistence Report'!$H$27:$H$500,"&lt;=2011")</f>
        <v>94</v>
      </c>
      <c r="S34" s="294">
        <f>SUMIFS('7.  Persistence Report'!P$27:P$500,'7.  Persistence Report'!$D$27:$D$500,$B34,'7.  Persistence Report'!$C$27:$C$500,"&lt;&gt;Pre-2011 Programs Completed in 2011",'7.  Persistence Report'!$J$27:$J$500,"&lt;&gt;Adjustment",'7.  Persistence Report'!$H$27:$H$500,"&lt;=2011")</f>
        <v>88</v>
      </c>
      <c r="T34" s="294">
        <f>SUMIFS('7.  Persistence Report'!Q$27:Q$500,'7.  Persistence Report'!$D$27:$D$500,$B34,'7.  Persistence Report'!$C$27:$C$500,"&lt;&gt;Pre-2011 Programs Completed in 2011",'7.  Persistence Report'!$J$27:$J$500,"&lt;&gt;Adjustment",'7.  Persistence Report'!$H$27:$H$500,"&lt;=2011")</f>
        <v>80</v>
      </c>
      <c r="U34" s="294">
        <f>SUMIFS('7.  Persistence Report'!R$27:R$500,'7.  Persistence Report'!$D$27:$D$500,$B34,'7.  Persistence Report'!$C$27:$C$500,"&lt;&gt;Pre-2011 Programs Completed in 2011",'7.  Persistence Report'!$J$27:$J$500,"&lt;&gt;Adjustment",'7.  Persistence Report'!$H$27:$H$500,"&lt;=2011")</f>
        <v>65</v>
      </c>
      <c r="V34" s="294">
        <f>SUMIFS('7.  Persistence Report'!S$27:S$500,'7.  Persistence Report'!$D$27:$D$500,$B34,'7.  Persistence Report'!$C$27:$C$500,"&lt;&gt;Pre-2011 Programs Completed in 2011",'7.  Persistence Report'!$J$27:$J$500,"&lt;&gt;Adjustment",'7.  Persistence Report'!$H$27:$H$500,"&lt;=2011")</f>
        <v>65</v>
      </c>
      <c r="W34" s="294">
        <f>SUMIFS('7.  Persistence Report'!T$27:T$500,'7.  Persistence Report'!$D$27:$D$500,$B34,'7.  Persistence Report'!$C$27:$C$500,"&lt;&gt;Pre-2011 Programs Completed in 2011",'7.  Persistence Report'!$J$27:$J$500,"&lt;&gt;Adjustment",'7.  Persistence Report'!$H$27:$H$500,"&lt;=2011")</f>
        <v>78</v>
      </c>
      <c r="X34" s="294">
        <f>SUMIFS('7.  Persistence Report'!U$27:U$500,'7.  Persistence Report'!$D$27:$D$500,$B34,'7.  Persistence Report'!$C$27:$C$500,"&lt;&gt;Pre-2011 Programs Completed in 2011",'7.  Persistence Report'!$J$27:$J$500,"&lt;&gt;Adjustment",'7.  Persistence Report'!$H$27:$H$500,"&lt;=2011")</f>
        <v>37</v>
      </c>
      <c r="Y34" s="409">
        <f>Y291</f>
        <v>1</v>
      </c>
      <c r="Z34" s="409">
        <f t="shared" ref="Z34:AA34" si="8">Z291</f>
        <v>0</v>
      </c>
      <c r="AA34" s="409">
        <f t="shared" si="8"/>
        <v>0</v>
      </c>
      <c r="AB34" s="409"/>
      <c r="AC34" s="409"/>
      <c r="AD34" s="409"/>
      <c r="AE34" s="409"/>
      <c r="AF34" s="409"/>
      <c r="AG34" s="409"/>
      <c r="AH34" s="409"/>
      <c r="AI34" s="409"/>
      <c r="AJ34" s="409"/>
      <c r="AK34" s="409"/>
      <c r="AL34" s="409"/>
      <c r="AM34" s="295">
        <f>SUM(Y34:AL34)</f>
        <v>1</v>
      </c>
    </row>
    <row r="35" spans="1:39" s="282" customFormat="1" ht="15" outlineLevel="1">
      <c r="A35" s="507"/>
      <c r="B35" s="293" t="s">
        <v>214</v>
      </c>
      <c r="C35" s="290" t="s">
        <v>163</v>
      </c>
      <c r="D35" s="294">
        <f>SUMIFS('7.  Persistence Report'!AQ$27:AQ$500,'7.  Persistence Report'!$D$27:$D$500,$B34,'7.  Persistence Report'!$C$27:$C$500,"&lt;&gt;Pre-2011 Programs Completed in 2011",'7.  Persistence Report'!$J$27:$J$500,"Adjustment",'7.  Persistence Report'!$H$27:$H$500,"&lt;=2011")</f>
        <v>122169</v>
      </c>
      <c r="E35" s="294">
        <f>SUMIFS('7.  Persistence Report'!AR$27:AR$500,'7.  Persistence Report'!$D$27:$D$500,$B34,'7.  Persistence Report'!$C$27:$C$500,"&lt;&gt;Pre-2011 Programs Completed in 2011",'7.  Persistence Report'!$J$27:$J$500,"Adjustment",'7.  Persistence Report'!$H$27:$H$500,"&lt;=2011")</f>
        <v>122169</v>
      </c>
      <c r="F35" s="294">
        <f>SUMIFS('7.  Persistence Report'!AS$27:AS$500,'7.  Persistence Report'!$D$27:$D$500,$B34,'7.  Persistence Report'!$C$27:$C$500,"&lt;&gt;Pre-2011 Programs Completed in 2011",'7.  Persistence Report'!$J$27:$J$500,"Adjustment",'7.  Persistence Report'!$H$27:$H$500,"&lt;=2011")</f>
        <v>122169</v>
      </c>
      <c r="G35" s="294">
        <f>SUMIFS('7.  Persistence Report'!AT$27:AT$500,'7.  Persistence Report'!$D$27:$D$500,$B34,'7.  Persistence Report'!$C$27:$C$500,"&lt;&gt;Pre-2011 Programs Completed in 2011",'7.  Persistence Report'!$J$27:$J$500,"Adjustment",'7.  Persistence Report'!$H$27:$H$500,"&lt;=2011")</f>
        <v>122169</v>
      </c>
      <c r="H35" s="294">
        <f>SUMIFS('7.  Persistence Report'!AU$27:AU$500,'7.  Persistence Report'!$D$27:$D$500,$B34,'7.  Persistence Report'!$C$27:$C$500,"&lt;&gt;Pre-2011 Programs Completed in 2011",'7.  Persistence Report'!$J$27:$J$500,"Adjustment",'7.  Persistence Report'!$H$27:$H$500,"&lt;=2011")</f>
        <v>122169</v>
      </c>
      <c r="I35" s="294">
        <f>SUMIFS('7.  Persistence Report'!AV$27:AV$500,'7.  Persistence Report'!$D$27:$D$500,$B34,'7.  Persistence Report'!$C$27:$C$500,"&lt;&gt;Pre-2011 Programs Completed in 2011",'7.  Persistence Report'!$J$27:$J$500,"Adjustment",'7.  Persistence Report'!$H$27:$H$500,"&lt;=2011")</f>
        <v>111017</v>
      </c>
      <c r="J35" s="294">
        <f>SUMIFS('7.  Persistence Report'!AW$27:AW$500,'7.  Persistence Report'!$D$27:$D$500,$B34,'7.  Persistence Report'!$C$27:$C$500,"&lt;&gt;Pre-2011 Programs Completed in 2011",'7.  Persistence Report'!$J$27:$J$500,"Adjustment",'7.  Persistence Report'!$H$27:$H$500,"&lt;=2011")</f>
        <v>59937</v>
      </c>
      <c r="K35" s="294">
        <f>SUMIFS('7.  Persistence Report'!AX$27:AX$500,'7.  Persistence Report'!$D$27:$D$500,$B34,'7.  Persistence Report'!$C$27:$C$500,"&lt;&gt;Pre-2011 Programs Completed in 2011",'7.  Persistence Report'!$J$27:$J$500,"Adjustment",'7.  Persistence Report'!$H$27:$H$500,"&lt;=2011")</f>
        <v>59924</v>
      </c>
      <c r="L35" s="294">
        <f>SUMIFS('7.  Persistence Report'!AY$27:AY$500,'7.  Persistence Report'!$D$27:$D$500,$B34,'7.  Persistence Report'!$C$27:$C$500,"&lt;&gt;Pre-2011 Programs Completed in 2011",'7.  Persistence Report'!$J$27:$J$500,"Adjustment",'7.  Persistence Report'!$H$27:$H$500,"&lt;=2011")</f>
        <v>59924</v>
      </c>
      <c r="M35" s="294">
        <f>SUMIFS('7.  Persistence Report'!AZ$27:AZ$500,'7.  Persistence Report'!$D$27:$D$500,$B34,'7.  Persistence Report'!$C$27:$C$500,"&lt;&gt;Pre-2011 Programs Completed in 2011",'7.  Persistence Report'!$J$27:$J$500,"Adjustment",'7.  Persistence Report'!$H$27:$H$500,"&lt;=2011")</f>
        <v>13220</v>
      </c>
      <c r="N35" s="466"/>
      <c r="O35" s="294">
        <f>SUMIFS('7.  Persistence Report'!M$27:M$500,'7.  Persistence Report'!$D$27:$D$500,$B34,'7.  Persistence Report'!$C$27:$C$500,"&lt;&gt;Pre-2011 Programs Completed in 2011",'7.  Persistence Report'!$J$27:$J$500,"Adjustment",'7.  Persistence Report'!$H$27:$H$500,"&lt;=2011")</f>
        <v>6</v>
      </c>
      <c r="P35" s="294">
        <f>SUMIFS('7.  Persistence Report'!N$27:N$500,'7.  Persistence Report'!$D$27:$D$500,$B34,'7.  Persistence Report'!$C$27:$C$500,"&lt;&gt;Pre-2011 Programs Completed in 2011",'7.  Persistence Report'!$J$27:$J$500,"Adjustment",'7.  Persistence Report'!$H$27:$H$500,"&lt;=2011")</f>
        <v>6</v>
      </c>
      <c r="Q35" s="294">
        <f>SUMIFS('7.  Persistence Report'!O$27:O$500,'7.  Persistence Report'!$D$27:$D$500,$B34,'7.  Persistence Report'!$C$27:$C$500,"&lt;&gt;Pre-2011 Programs Completed in 2011",'7.  Persistence Report'!$J$27:$J$500,"Adjustment",'7.  Persistence Report'!$H$27:$H$500,"&lt;=2011")</f>
        <v>6</v>
      </c>
      <c r="R35" s="294">
        <f>SUMIFS('7.  Persistence Report'!P$27:P$500,'7.  Persistence Report'!$D$27:$D$500,$B34,'7.  Persistence Report'!$C$27:$C$500,"&lt;&gt;Pre-2011 Programs Completed in 2011",'7.  Persistence Report'!$J$27:$J$500,"Adjustment",'7.  Persistence Report'!$H$27:$H$500,"&lt;=2011")</f>
        <v>6</v>
      </c>
      <c r="S35" s="294">
        <f>SUMIFS('7.  Persistence Report'!Q$27:Q$500,'7.  Persistence Report'!$D$27:$D$500,$B34,'7.  Persistence Report'!$C$27:$C$500,"&lt;&gt;Pre-2011 Programs Completed in 2011",'7.  Persistence Report'!$J$27:$J$500,"Adjustment",'7.  Persistence Report'!$H$27:$H$500,"&lt;=2011")</f>
        <v>6</v>
      </c>
      <c r="T35" s="294">
        <f>SUMIFS('7.  Persistence Report'!R$27:R$500,'7.  Persistence Report'!$D$27:$D$500,$B34,'7.  Persistence Report'!$C$27:$C$500,"&lt;&gt;Pre-2011 Programs Completed in 2011",'7.  Persistence Report'!$J$27:$J$500,"Adjustment",'7.  Persistence Report'!$H$27:$H$500,"&lt;=2011")</f>
        <v>3</v>
      </c>
      <c r="U35" s="294">
        <f>SUMIFS('7.  Persistence Report'!S$27:S$500,'7.  Persistence Report'!$D$27:$D$500,$B34,'7.  Persistence Report'!$C$27:$C$500,"&lt;&gt;Pre-2011 Programs Completed in 2011",'7.  Persistence Report'!$J$27:$J$500,"Adjustment",'7.  Persistence Report'!$H$27:$H$500,"&lt;=2011")</f>
        <v>3</v>
      </c>
      <c r="V35" s="294">
        <f>SUMIFS('7.  Persistence Report'!T$27:T$500,'7.  Persistence Report'!$D$27:$D$500,$B34,'7.  Persistence Report'!$C$27:$C$500,"&lt;&gt;Pre-2011 Programs Completed in 2011",'7.  Persistence Report'!$J$27:$J$500,"Adjustment",'7.  Persistence Report'!$H$27:$H$500,"&lt;=2011")</f>
        <v>3</v>
      </c>
      <c r="W35" s="294">
        <f>SUMIFS('7.  Persistence Report'!U$27:U$500,'7.  Persistence Report'!$D$27:$D$500,$B34,'7.  Persistence Report'!$C$27:$C$500,"&lt;&gt;Pre-2011 Programs Completed in 2011",'7.  Persistence Report'!$J$27:$J$500,"Adjustment",'7.  Persistence Report'!$H$27:$H$500,"&lt;=2011")</f>
        <v>1</v>
      </c>
      <c r="X35" s="294">
        <f>SUMIFS('7.  Persistence Report'!V$27:V$500,'7.  Persistence Report'!$D$27:$D$500,$B34,'7.  Persistence Report'!$C$27:$C$500,"&lt;&gt;Pre-2011 Programs Completed in 2011",'7.  Persistence Report'!$J$27:$J$500,"Adjustment",'7.  Persistence Report'!$H$27:$H$500,"&lt;=2011")</f>
        <v>0</v>
      </c>
      <c r="Y35" s="410">
        <f>Y34</f>
        <v>1</v>
      </c>
      <c r="Z35" s="410">
        <f>Z34</f>
        <v>0</v>
      </c>
      <c r="AA35" s="410">
        <f t="shared" ref="AA35:AL35" si="9">AA34</f>
        <v>0</v>
      </c>
      <c r="AB35" s="410">
        <f t="shared" si="9"/>
        <v>0</v>
      </c>
      <c r="AC35" s="410">
        <f t="shared" si="9"/>
        <v>0</v>
      </c>
      <c r="AD35" s="410">
        <f t="shared" si="9"/>
        <v>0</v>
      </c>
      <c r="AE35" s="410">
        <f t="shared" si="9"/>
        <v>0</v>
      </c>
      <c r="AF35" s="410">
        <f t="shared" si="9"/>
        <v>0</v>
      </c>
      <c r="AG35" s="410">
        <f t="shared" si="9"/>
        <v>0</v>
      </c>
      <c r="AH35" s="410">
        <f t="shared" si="9"/>
        <v>0</v>
      </c>
      <c r="AI35" s="410">
        <f t="shared" si="9"/>
        <v>0</v>
      </c>
      <c r="AJ35" s="410">
        <f t="shared" si="9"/>
        <v>0</v>
      </c>
      <c r="AK35" s="410">
        <f t="shared" si="9"/>
        <v>0</v>
      </c>
      <c r="AL35" s="410">
        <f t="shared" si="9"/>
        <v>0</v>
      </c>
      <c r="AM35" s="296"/>
    </row>
    <row r="36" spans="1:39" s="282" customFormat="1" ht="15" outlineLevel="1">
      <c r="A36" s="507"/>
      <c r="B36" s="293"/>
      <c r="C36" s="304"/>
      <c r="D36" s="303"/>
      <c r="E36" s="303"/>
      <c r="F36" s="303"/>
      <c r="G36" s="303"/>
      <c r="H36" s="303"/>
      <c r="I36" s="303"/>
      <c r="J36" s="303"/>
      <c r="K36" s="303"/>
      <c r="L36" s="303"/>
      <c r="M36" s="303"/>
      <c r="N36" s="290"/>
      <c r="O36" s="303"/>
      <c r="P36" s="303"/>
      <c r="Q36" s="303"/>
      <c r="R36" s="303"/>
      <c r="S36" s="303"/>
      <c r="T36" s="303"/>
      <c r="U36" s="303"/>
      <c r="V36" s="303"/>
      <c r="W36" s="303"/>
      <c r="X36" s="303"/>
      <c r="Y36" s="411"/>
      <c r="Z36" s="411"/>
      <c r="AA36" s="411"/>
      <c r="AB36" s="411"/>
      <c r="AC36" s="411"/>
      <c r="AD36" s="411"/>
      <c r="AE36" s="411"/>
      <c r="AF36" s="411"/>
      <c r="AG36" s="411"/>
      <c r="AH36" s="411"/>
      <c r="AI36" s="411"/>
      <c r="AJ36" s="411"/>
      <c r="AK36" s="411"/>
      <c r="AL36" s="411"/>
      <c r="AM36" s="305"/>
    </row>
    <row r="37" spans="1:39" s="282" customFormat="1" ht="15" outlineLevel="1">
      <c r="A37" s="507">
        <v>6</v>
      </c>
      <c r="B37" s="293" t="s">
        <v>6</v>
      </c>
      <c r="C37" s="290" t="s">
        <v>25</v>
      </c>
      <c r="D37" s="294">
        <f>SUMIFS('7.  Persistence Report'!AQ$27:AQ$500,'7.  Persistence Report'!$D$27:$D$500,$B37,'7.  Persistence Report'!$C$27:$C$500,"&lt;&gt;Pre-2011 Programs Completed in 2011",'7.  Persistence Report'!$J$27:$J$500,"&lt;&gt;Adjustment",'7.  Persistence Report'!$H$27:$H$500,"&lt;=2011")</f>
        <v>0</v>
      </c>
      <c r="E37" s="294">
        <f>SUMIFS('7.  Persistence Report'!AR$27:AR$500,'7.  Persistence Report'!$D$27:$D$500,$B37,'7.  Persistence Report'!$C$27:$C$500,"&lt;&gt;Pre-2011 Programs Completed in 2011",'7.  Persistence Report'!$J$27:$J$500,"&lt;&gt;Adjustment",'7.  Persistence Report'!$H$27:$H$500,"&lt;=2011")</f>
        <v>0</v>
      </c>
      <c r="F37" s="294">
        <f>SUMIFS('7.  Persistence Report'!AS$27:AS$500,'7.  Persistence Report'!$D$27:$D$500,$B37,'7.  Persistence Report'!$C$27:$C$500,"&lt;&gt;Pre-2011 Programs Completed in 2011",'7.  Persistence Report'!$J$27:$J$500,"&lt;&gt;Adjustment",'7.  Persistence Report'!$H$27:$H$500,"&lt;=2011")</f>
        <v>0</v>
      </c>
      <c r="G37" s="294">
        <f>SUMIFS('7.  Persistence Report'!AT$27:AT$500,'7.  Persistence Report'!$D$27:$D$500,$B37,'7.  Persistence Report'!$C$27:$C$500,"&lt;&gt;Pre-2011 Programs Completed in 2011",'7.  Persistence Report'!$J$27:$J$500,"&lt;&gt;Adjustment",'7.  Persistence Report'!$H$27:$H$500,"&lt;=2011")</f>
        <v>0</v>
      </c>
      <c r="H37" s="294">
        <f>SUMIFS('7.  Persistence Report'!AU$27:AU$500,'7.  Persistence Report'!$D$27:$D$500,$B37,'7.  Persistence Report'!$C$27:$C$500,"&lt;&gt;Pre-2011 Programs Completed in 2011",'7.  Persistence Report'!$J$27:$J$500,"&lt;&gt;Adjustment",'7.  Persistence Report'!$H$27:$H$500,"&lt;=2011")</f>
        <v>0</v>
      </c>
      <c r="I37" s="294">
        <f>SUMIFS('7.  Persistence Report'!AV$27:AV$500,'7.  Persistence Report'!$D$27:$D$500,$B37,'7.  Persistence Report'!$C$27:$C$500,"&lt;&gt;Pre-2011 Programs Completed in 2011",'7.  Persistence Report'!$J$27:$J$500,"&lt;&gt;Adjustment",'7.  Persistence Report'!$H$27:$H$500,"&lt;=2011")</f>
        <v>0</v>
      </c>
      <c r="J37" s="294">
        <f>SUMIFS('7.  Persistence Report'!AW$27:AW$500,'7.  Persistence Report'!$D$27:$D$500,$B37,'7.  Persistence Report'!$C$27:$C$500,"&lt;&gt;Pre-2011 Programs Completed in 2011",'7.  Persistence Report'!$J$27:$J$500,"&lt;&gt;Adjustment",'7.  Persistence Report'!$H$27:$H$500,"&lt;=2011")</f>
        <v>0</v>
      </c>
      <c r="K37" s="294">
        <f>SUMIFS('7.  Persistence Report'!AX$27:AX$500,'7.  Persistence Report'!$D$27:$D$500,$B37,'7.  Persistence Report'!$C$27:$C$500,"&lt;&gt;Pre-2011 Programs Completed in 2011",'7.  Persistence Report'!$J$27:$J$500,"&lt;&gt;Adjustment",'7.  Persistence Report'!$H$27:$H$500,"&lt;=2011")</f>
        <v>0</v>
      </c>
      <c r="L37" s="294">
        <f>SUMIFS('7.  Persistence Report'!AY$27:AY$500,'7.  Persistence Report'!$D$27:$D$500,$B37,'7.  Persistence Report'!$C$27:$C$500,"&lt;&gt;Pre-2011 Programs Completed in 2011",'7.  Persistence Report'!$J$27:$J$500,"&lt;&gt;Adjustment",'7.  Persistence Report'!$H$27:$H$500,"&lt;=2011")</f>
        <v>0</v>
      </c>
      <c r="M37" s="294">
        <f>SUMIFS('7.  Persistence Report'!AZ$27:AZ$500,'7.  Persistence Report'!$D$27:$D$500,$B37,'7.  Persistence Report'!$C$27:$C$500,"&lt;&gt;Pre-2011 Programs Completed in 2011",'7.  Persistence Report'!$J$27:$J$500,"&lt;&gt;Adjustment",'7.  Persistence Report'!$H$27:$H$500,"&lt;=2011")</f>
        <v>0</v>
      </c>
      <c r="N37" s="290"/>
      <c r="O37" s="294">
        <f>SUMIFS('7.  Persistence Report'!L$27:L$500,'7.  Persistence Report'!$D$27:$D$500,$B37,'7.  Persistence Report'!$C$27:$C$500,"&lt;&gt;Pre-2011 Programs Completed in 2011",'7.  Persistence Report'!$J$27:$J$500,"&lt;&gt;Adjustment",'7.  Persistence Report'!$H$27:$H$500,"&lt;=2011")</f>
        <v>0</v>
      </c>
      <c r="P37" s="294">
        <f>SUMIFS('7.  Persistence Report'!M$27:M$500,'7.  Persistence Report'!$D$27:$D$500,$B37,'7.  Persistence Report'!$C$27:$C$500,"&lt;&gt;Pre-2011 Programs Completed in 2011",'7.  Persistence Report'!$J$27:$J$500,"&lt;&gt;Adjustment",'7.  Persistence Report'!$H$27:$H$500,"&lt;=2011")</f>
        <v>0</v>
      </c>
      <c r="Q37" s="294">
        <f>SUMIFS('7.  Persistence Report'!N$27:N$500,'7.  Persistence Report'!$D$27:$D$500,$B37,'7.  Persistence Report'!$C$27:$C$500,"&lt;&gt;Pre-2011 Programs Completed in 2011",'7.  Persistence Report'!$J$27:$J$500,"&lt;&gt;Adjustment",'7.  Persistence Report'!$H$27:$H$500,"&lt;=2011")</f>
        <v>0</v>
      </c>
      <c r="R37" s="294">
        <f>SUMIFS('7.  Persistence Report'!O$27:O$500,'7.  Persistence Report'!$D$27:$D$500,$B37,'7.  Persistence Report'!$C$27:$C$500,"&lt;&gt;Pre-2011 Programs Completed in 2011",'7.  Persistence Report'!$J$27:$J$500,"&lt;&gt;Adjustment",'7.  Persistence Report'!$H$27:$H$500,"&lt;=2011")</f>
        <v>0</v>
      </c>
      <c r="S37" s="294">
        <f>SUMIFS('7.  Persistence Report'!P$27:P$500,'7.  Persistence Report'!$D$27:$D$500,$B37,'7.  Persistence Report'!$C$27:$C$500,"&lt;&gt;Pre-2011 Programs Completed in 2011",'7.  Persistence Report'!$J$27:$J$500,"&lt;&gt;Adjustment",'7.  Persistence Report'!$H$27:$H$500,"&lt;=2011")</f>
        <v>0</v>
      </c>
      <c r="T37" s="294">
        <f>SUMIFS('7.  Persistence Report'!Q$27:Q$500,'7.  Persistence Report'!$D$27:$D$500,$B37,'7.  Persistence Report'!$C$27:$C$500,"&lt;&gt;Pre-2011 Programs Completed in 2011",'7.  Persistence Report'!$J$27:$J$500,"&lt;&gt;Adjustment",'7.  Persistence Report'!$H$27:$H$500,"&lt;=2011")</f>
        <v>0</v>
      </c>
      <c r="U37" s="294">
        <f>SUMIFS('7.  Persistence Report'!R$27:R$500,'7.  Persistence Report'!$D$27:$D$500,$B37,'7.  Persistence Report'!$C$27:$C$500,"&lt;&gt;Pre-2011 Programs Completed in 2011",'7.  Persistence Report'!$J$27:$J$500,"&lt;&gt;Adjustment",'7.  Persistence Report'!$H$27:$H$500,"&lt;=2011")</f>
        <v>0</v>
      </c>
      <c r="V37" s="294">
        <f>SUMIFS('7.  Persistence Report'!S$27:S$500,'7.  Persistence Report'!$D$27:$D$500,$B37,'7.  Persistence Report'!$C$27:$C$500,"&lt;&gt;Pre-2011 Programs Completed in 2011",'7.  Persistence Report'!$J$27:$J$500,"&lt;&gt;Adjustment",'7.  Persistence Report'!$H$27:$H$500,"&lt;=2011")</f>
        <v>0</v>
      </c>
      <c r="W37" s="294">
        <f>SUMIFS('7.  Persistence Report'!T$27:T$500,'7.  Persistence Report'!$D$27:$D$500,$B37,'7.  Persistence Report'!$C$27:$C$500,"&lt;&gt;Pre-2011 Programs Completed in 2011",'7.  Persistence Report'!$J$27:$J$500,"&lt;&gt;Adjustment",'7.  Persistence Report'!$H$27:$H$500,"&lt;=2011")</f>
        <v>0</v>
      </c>
      <c r="X37" s="294">
        <f>SUMIFS('7.  Persistence Report'!U$27:U$500,'7.  Persistence Report'!$D$27:$D$500,$B37,'7.  Persistence Report'!$C$27:$C$500,"&lt;&gt;Pre-2011 Programs Completed in 2011",'7.  Persistence Report'!$J$27:$J$500,"&lt;&gt;Adjustment",'7.  Persistence Report'!$H$27:$H$500,"&lt;=2011")</f>
        <v>0</v>
      </c>
      <c r="Y37" s="409">
        <f>Y294</f>
        <v>1</v>
      </c>
      <c r="Z37" s="409">
        <f t="shared" ref="Z37:AA37" si="10">Z294</f>
        <v>0</v>
      </c>
      <c r="AA37" s="409">
        <f t="shared" si="10"/>
        <v>0</v>
      </c>
      <c r="AB37" s="409"/>
      <c r="AC37" s="409"/>
      <c r="AD37" s="409"/>
      <c r="AE37" s="409"/>
      <c r="AF37" s="409"/>
      <c r="AG37" s="409"/>
      <c r="AH37" s="409"/>
      <c r="AI37" s="409"/>
      <c r="AJ37" s="409"/>
      <c r="AK37" s="409"/>
      <c r="AL37" s="409"/>
      <c r="AM37" s="295">
        <f>SUM(Y37:AL37)</f>
        <v>1</v>
      </c>
    </row>
    <row r="38" spans="1:39" s="282" customFormat="1" ht="15" outlineLevel="1">
      <c r="A38" s="507"/>
      <c r="B38" s="293" t="s">
        <v>214</v>
      </c>
      <c r="C38" s="290" t="s">
        <v>163</v>
      </c>
      <c r="D38" s="294">
        <f>SUMIFS('7.  Persistence Report'!AQ$27:AQ$500,'7.  Persistence Report'!$D$27:$D$500,$B37,'7.  Persistence Report'!$C$27:$C$500,"&lt;&gt;Pre-2011 Programs Completed in 2011",'7.  Persistence Report'!$J$27:$J$500,"Adjustment",'7.  Persistence Report'!$H$27:$H$500,"&lt;=2011")</f>
        <v>0</v>
      </c>
      <c r="E38" s="294">
        <f>SUMIFS('7.  Persistence Report'!AR$27:AR$500,'7.  Persistence Report'!$D$27:$D$500,$B37,'7.  Persistence Report'!$C$27:$C$500,"&lt;&gt;Pre-2011 Programs Completed in 2011",'7.  Persistence Report'!$J$27:$J$500,"Adjustment",'7.  Persistence Report'!$H$27:$H$500,"&lt;=2011")</f>
        <v>0</v>
      </c>
      <c r="F38" s="294">
        <f>SUMIFS('7.  Persistence Report'!AS$27:AS$500,'7.  Persistence Report'!$D$27:$D$500,$B37,'7.  Persistence Report'!$C$27:$C$500,"&lt;&gt;Pre-2011 Programs Completed in 2011",'7.  Persistence Report'!$J$27:$J$500,"Adjustment",'7.  Persistence Report'!$H$27:$H$500,"&lt;=2011")</f>
        <v>0</v>
      </c>
      <c r="G38" s="294">
        <f>SUMIFS('7.  Persistence Report'!AT$27:AT$500,'7.  Persistence Report'!$D$27:$D$500,$B37,'7.  Persistence Report'!$C$27:$C$500,"&lt;&gt;Pre-2011 Programs Completed in 2011",'7.  Persistence Report'!$J$27:$J$500,"Adjustment",'7.  Persistence Report'!$H$27:$H$500,"&lt;=2011")</f>
        <v>0</v>
      </c>
      <c r="H38" s="294">
        <f>SUMIFS('7.  Persistence Report'!AU$27:AU$500,'7.  Persistence Report'!$D$27:$D$500,$B37,'7.  Persistence Report'!$C$27:$C$500,"&lt;&gt;Pre-2011 Programs Completed in 2011",'7.  Persistence Report'!$J$27:$J$500,"Adjustment",'7.  Persistence Report'!$H$27:$H$500,"&lt;=2011")</f>
        <v>0</v>
      </c>
      <c r="I38" s="294">
        <f>SUMIFS('7.  Persistence Report'!AV$27:AV$500,'7.  Persistence Report'!$D$27:$D$500,$B37,'7.  Persistence Report'!$C$27:$C$500,"&lt;&gt;Pre-2011 Programs Completed in 2011",'7.  Persistence Report'!$J$27:$J$500,"Adjustment",'7.  Persistence Report'!$H$27:$H$500,"&lt;=2011")</f>
        <v>0</v>
      </c>
      <c r="J38" s="294">
        <f>SUMIFS('7.  Persistence Report'!AW$27:AW$500,'7.  Persistence Report'!$D$27:$D$500,$B37,'7.  Persistence Report'!$C$27:$C$500,"&lt;&gt;Pre-2011 Programs Completed in 2011",'7.  Persistence Report'!$J$27:$J$500,"Adjustment",'7.  Persistence Report'!$H$27:$H$500,"&lt;=2011")</f>
        <v>0</v>
      </c>
      <c r="K38" s="294">
        <f>SUMIFS('7.  Persistence Report'!AX$27:AX$500,'7.  Persistence Report'!$D$27:$D$500,$B37,'7.  Persistence Report'!$C$27:$C$500,"&lt;&gt;Pre-2011 Programs Completed in 2011",'7.  Persistence Report'!$J$27:$J$500,"Adjustment",'7.  Persistence Report'!$H$27:$H$500,"&lt;=2011")</f>
        <v>0</v>
      </c>
      <c r="L38" s="294">
        <f>SUMIFS('7.  Persistence Report'!AY$27:AY$500,'7.  Persistence Report'!$D$27:$D$500,$B37,'7.  Persistence Report'!$C$27:$C$500,"&lt;&gt;Pre-2011 Programs Completed in 2011",'7.  Persistence Report'!$J$27:$J$500,"Adjustment",'7.  Persistence Report'!$H$27:$H$500,"&lt;=2011")</f>
        <v>0</v>
      </c>
      <c r="M38" s="294">
        <f>SUMIFS('7.  Persistence Report'!AZ$27:AZ$500,'7.  Persistence Report'!$D$27:$D$500,$B37,'7.  Persistence Report'!$C$27:$C$500,"&lt;&gt;Pre-2011 Programs Completed in 2011",'7.  Persistence Report'!$J$27:$J$500,"Adjustment",'7.  Persistence Report'!$H$27:$H$500,"&lt;=2011")</f>
        <v>0</v>
      </c>
      <c r="N38" s="466"/>
      <c r="O38" s="294">
        <f>SUMIFS('7.  Persistence Report'!M$27:M$500,'7.  Persistence Report'!$D$27:$D$500,$B37,'7.  Persistence Report'!$C$27:$C$500,"&lt;&gt;Pre-2011 Programs Completed in 2011",'7.  Persistence Report'!$J$27:$J$500,"Adjustment",'7.  Persistence Report'!$H$27:$H$500,"&lt;=2011")</f>
        <v>0</v>
      </c>
      <c r="P38" s="294">
        <f>SUMIFS('7.  Persistence Report'!N$27:N$500,'7.  Persistence Report'!$D$27:$D$500,$B37,'7.  Persistence Report'!$C$27:$C$500,"&lt;&gt;Pre-2011 Programs Completed in 2011",'7.  Persistence Report'!$J$27:$J$500,"Adjustment",'7.  Persistence Report'!$H$27:$H$500,"&lt;=2011")</f>
        <v>0</v>
      </c>
      <c r="Q38" s="294">
        <f>SUMIFS('7.  Persistence Report'!O$27:O$500,'7.  Persistence Report'!$D$27:$D$500,$B37,'7.  Persistence Report'!$C$27:$C$500,"&lt;&gt;Pre-2011 Programs Completed in 2011",'7.  Persistence Report'!$J$27:$J$500,"Adjustment",'7.  Persistence Report'!$H$27:$H$500,"&lt;=2011")</f>
        <v>0</v>
      </c>
      <c r="R38" s="294">
        <f>SUMIFS('7.  Persistence Report'!P$27:P$500,'7.  Persistence Report'!$D$27:$D$500,$B37,'7.  Persistence Report'!$C$27:$C$500,"&lt;&gt;Pre-2011 Programs Completed in 2011",'7.  Persistence Report'!$J$27:$J$500,"Adjustment",'7.  Persistence Report'!$H$27:$H$500,"&lt;=2011")</f>
        <v>0</v>
      </c>
      <c r="S38" s="294">
        <f>SUMIFS('7.  Persistence Report'!Q$27:Q$500,'7.  Persistence Report'!$D$27:$D$500,$B37,'7.  Persistence Report'!$C$27:$C$500,"&lt;&gt;Pre-2011 Programs Completed in 2011",'7.  Persistence Report'!$J$27:$J$500,"Adjustment",'7.  Persistence Report'!$H$27:$H$500,"&lt;=2011")</f>
        <v>0</v>
      </c>
      <c r="T38" s="294">
        <f>SUMIFS('7.  Persistence Report'!R$27:R$500,'7.  Persistence Report'!$D$27:$D$500,$B37,'7.  Persistence Report'!$C$27:$C$500,"&lt;&gt;Pre-2011 Programs Completed in 2011",'7.  Persistence Report'!$J$27:$J$500,"Adjustment",'7.  Persistence Report'!$H$27:$H$500,"&lt;=2011")</f>
        <v>0</v>
      </c>
      <c r="U38" s="294">
        <f>SUMIFS('7.  Persistence Report'!S$27:S$500,'7.  Persistence Report'!$D$27:$D$500,$B37,'7.  Persistence Report'!$C$27:$C$500,"&lt;&gt;Pre-2011 Programs Completed in 2011",'7.  Persistence Report'!$J$27:$J$500,"Adjustment",'7.  Persistence Report'!$H$27:$H$500,"&lt;=2011")</f>
        <v>0</v>
      </c>
      <c r="V38" s="294">
        <f>SUMIFS('7.  Persistence Report'!T$27:T$500,'7.  Persistence Report'!$D$27:$D$500,$B37,'7.  Persistence Report'!$C$27:$C$500,"&lt;&gt;Pre-2011 Programs Completed in 2011",'7.  Persistence Report'!$J$27:$J$500,"Adjustment",'7.  Persistence Report'!$H$27:$H$500,"&lt;=2011")</f>
        <v>0</v>
      </c>
      <c r="W38" s="294">
        <f>SUMIFS('7.  Persistence Report'!U$27:U$500,'7.  Persistence Report'!$D$27:$D$500,$B37,'7.  Persistence Report'!$C$27:$C$500,"&lt;&gt;Pre-2011 Programs Completed in 2011",'7.  Persistence Report'!$J$27:$J$500,"Adjustment",'7.  Persistence Report'!$H$27:$H$500,"&lt;=2011")</f>
        <v>0</v>
      </c>
      <c r="X38" s="294">
        <f>SUMIFS('7.  Persistence Report'!V$27:V$500,'7.  Persistence Report'!$D$27:$D$500,$B37,'7.  Persistence Report'!$C$27:$C$500,"&lt;&gt;Pre-2011 Programs Completed in 2011",'7.  Persistence Report'!$J$27:$J$500,"Adjustment",'7.  Persistence Report'!$H$27:$H$500,"&lt;=2011")</f>
        <v>0</v>
      </c>
      <c r="Y38" s="410">
        <f>Y37</f>
        <v>1</v>
      </c>
      <c r="Z38" s="410">
        <f>Z37</f>
        <v>0</v>
      </c>
      <c r="AA38" s="410">
        <f t="shared" ref="AA38:AL38" si="11">AA37</f>
        <v>0</v>
      </c>
      <c r="AB38" s="410">
        <f t="shared" si="11"/>
        <v>0</v>
      </c>
      <c r="AC38" s="410">
        <f t="shared" si="11"/>
        <v>0</v>
      </c>
      <c r="AD38" s="410">
        <f t="shared" si="11"/>
        <v>0</v>
      </c>
      <c r="AE38" s="410">
        <f t="shared" si="11"/>
        <v>0</v>
      </c>
      <c r="AF38" s="410">
        <f t="shared" si="11"/>
        <v>0</v>
      </c>
      <c r="AG38" s="410">
        <f t="shared" si="11"/>
        <v>0</v>
      </c>
      <c r="AH38" s="410">
        <f t="shared" si="11"/>
        <v>0</v>
      </c>
      <c r="AI38" s="410">
        <f t="shared" si="11"/>
        <v>0</v>
      </c>
      <c r="AJ38" s="410">
        <f t="shared" si="11"/>
        <v>0</v>
      </c>
      <c r="AK38" s="410">
        <f t="shared" si="11"/>
        <v>0</v>
      </c>
      <c r="AL38" s="410">
        <f t="shared" si="11"/>
        <v>0</v>
      </c>
      <c r="AM38" s="296"/>
    </row>
    <row r="39" spans="1:39" s="282" customFormat="1" ht="15" outlineLevel="1">
      <c r="A39" s="507"/>
      <c r="B39" s="293"/>
      <c r="C39" s="304"/>
      <c r="D39" s="303"/>
      <c r="E39" s="303"/>
      <c r="F39" s="303"/>
      <c r="G39" s="303"/>
      <c r="H39" s="303"/>
      <c r="I39" s="303"/>
      <c r="J39" s="303"/>
      <c r="K39" s="303"/>
      <c r="L39" s="303"/>
      <c r="M39" s="303"/>
      <c r="N39" s="290"/>
      <c r="O39" s="303"/>
      <c r="P39" s="303"/>
      <c r="Q39" s="303"/>
      <c r="R39" s="303"/>
      <c r="S39" s="303"/>
      <c r="T39" s="303"/>
      <c r="U39" s="303"/>
      <c r="V39" s="303"/>
      <c r="W39" s="303"/>
      <c r="X39" s="303"/>
      <c r="Y39" s="411"/>
      <c r="Z39" s="411"/>
      <c r="AA39" s="411"/>
      <c r="AB39" s="411"/>
      <c r="AC39" s="411"/>
      <c r="AD39" s="411"/>
      <c r="AE39" s="411"/>
      <c r="AF39" s="411"/>
      <c r="AG39" s="411"/>
      <c r="AH39" s="411"/>
      <c r="AI39" s="411"/>
      <c r="AJ39" s="411"/>
      <c r="AK39" s="411"/>
      <c r="AL39" s="411"/>
      <c r="AM39" s="305"/>
    </row>
    <row r="40" spans="1:39" s="282" customFormat="1" ht="15" outlineLevel="1">
      <c r="A40" s="507">
        <v>7</v>
      </c>
      <c r="B40" s="293" t="s">
        <v>42</v>
      </c>
      <c r="C40" s="290" t="s">
        <v>25</v>
      </c>
      <c r="D40" s="294">
        <f>SUMIFS('7.  Persistence Report'!AQ$27:AQ$500,'7.  Persistence Report'!$D$27:$D$500,$B40,'7.  Persistence Report'!$C$27:$C$500,"&lt;&gt;Pre-2011 Programs Completed in 2011",'7.  Persistence Report'!$J$27:$J$500,"&lt;&gt;Adjustment",'7.  Persistence Report'!$H$27:$H$500,"&lt;=2011")</f>
        <v>8266</v>
      </c>
      <c r="E40" s="294">
        <f>SUMIFS('7.  Persistence Report'!AR$27:AR$500,'7.  Persistence Report'!$D$27:$D$500,$B40,'7.  Persistence Report'!$C$27:$C$500,"&lt;&gt;Pre-2011 Programs Completed in 2011",'7.  Persistence Report'!$J$27:$J$500,"&lt;&gt;Adjustment",'7.  Persistence Report'!$H$27:$H$500,"&lt;=2011")</f>
        <v>0</v>
      </c>
      <c r="F40" s="294">
        <f>SUMIFS('7.  Persistence Report'!AS$27:AS$500,'7.  Persistence Report'!$D$27:$D$500,$B40,'7.  Persistence Report'!$C$27:$C$500,"&lt;&gt;Pre-2011 Programs Completed in 2011",'7.  Persistence Report'!$J$27:$J$500,"&lt;&gt;Adjustment",'7.  Persistence Report'!$H$27:$H$500,"&lt;=2011")</f>
        <v>0</v>
      </c>
      <c r="G40" s="294">
        <f>SUMIFS('7.  Persistence Report'!AT$27:AT$500,'7.  Persistence Report'!$D$27:$D$500,$B40,'7.  Persistence Report'!$C$27:$C$500,"&lt;&gt;Pre-2011 Programs Completed in 2011",'7.  Persistence Report'!$J$27:$J$500,"&lt;&gt;Adjustment",'7.  Persistence Report'!$H$27:$H$500,"&lt;=2011")</f>
        <v>0</v>
      </c>
      <c r="H40" s="294">
        <f>SUMIFS('7.  Persistence Report'!AU$27:AU$500,'7.  Persistence Report'!$D$27:$D$500,$B40,'7.  Persistence Report'!$C$27:$C$500,"&lt;&gt;Pre-2011 Programs Completed in 2011",'7.  Persistence Report'!$J$27:$J$500,"&lt;&gt;Adjustment",'7.  Persistence Report'!$H$27:$H$500,"&lt;=2011")</f>
        <v>0</v>
      </c>
      <c r="I40" s="294">
        <f>SUMIFS('7.  Persistence Report'!AV$27:AV$500,'7.  Persistence Report'!$D$27:$D$500,$B40,'7.  Persistence Report'!$C$27:$C$500,"&lt;&gt;Pre-2011 Programs Completed in 2011",'7.  Persistence Report'!$J$27:$J$500,"&lt;&gt;Adjustment",'7.  Persistence Report'!$H$27:$H$500,"&lt;=2011")</f>
        <v>0</v>
      </c>
      <c r="J40" s="294">
        <f>SUMIFS('7.  Persistence Report'!AW$27:AW$500,'7.  Persistence Report'!$D$27:$D$500,$B40,'7.  Persistence Report'!$C$27:$C$500,"&lt;&gt;Pre-2011 Programs Completed in 2011",'7.  Persistence Report'!$J$27:$J$500,"&lt;&gt;Adjustment",'7.  Persistence Report'!$H$27:$H$500,"&lt;=2011")</f>
        <v>0</v>
      </c>
      <c r="K40" s="294">
        <f>SUMIFS('7.  Persistence Report'!AX$27:AX$500,'7.  Persistence Report'!$D$27:$D$500,$B40,'7.  Persistence Report'!$C$27:$C$500,"&lt;&gt;Pre-2011 Programs Completed in 2011",'7.  Persistence Report'!$J$27:$J$500,"&lt;&gt;Adjustment",'7.  Persistence Report'!$H$27:$H$500,"&lt;=2011")</f>
        <v>0</v>
      </c>
      <c r="L40" s="294">
        <f>SUMIFS('7.  Persistence Report'!AY$27:AY$500,'7.  Persistence Report'!$D$27:$D$500,$B40,'7.  Persistence Report'!$C$27:$C$500,"&lt;&gt;Pre-2011 Programs Completed in 2011",'7.  Persistence Report'!$J$27:$J$500,"&lt;&gt;Adjustment",'7.  Persistence Report'!$H$27:$H$500,"&lt;=2011")</f>
        <v>0</v>
      </c>
      <c r="M40" s="294">
        <f>SUMIFS('7.  Persistence Report'!AZ$27:AZ$500,'7.  Persistence Report'!$D$27:$D$500,$B40,'7.  Persistence Report'!$C$27:$C$500,"&lt;&gt;Pre-2011 Programs Completed in 2011",'7.  Persistence Report'!$J$27:$J$500,"&lt;&gt;Adjustment",'7.  Persistence Report'!$H$27:$H$500,"&lt;=2011")</f>
        <v>0</v>
      </c>
      <c r="N40" s="290"/>
      <c r="O40" s="294">
        <f>SUMIFS('7.  Persistence Report'!L$27:L$500,'7.  Persistence Report'!$D$27:$D$500,$B40,'7.  Persistence Report'!$C$27:$C$500,"&lt;&gt;Pre-2011 Programs Completed in 2011",'7.  Persistence Report'!$J$27:$J$500,"&lt;&gt;Adjustment",'7.  Persistence Report'!$H$27:$H$500,"&lt;=2011")</f>
        <v>3193</v>
      </c>
      <c r="P40" s="294">
        <f>SUMIFS('7.  Persistence Report'!M$27:M$500,'7.  Persistence Report'!$D$27:$D$500,$B40,'7.  Persistence Report'!$C$27:$C$500,"&lt;&gt;Pre-2011 Programs Completed in 2011",'7.  Persistence Report'!$J$27:$J$500,"&lt;&gt;Adjustment",'7.  Persistence Report'!$H$27:$H$500,"&lt;=2011")</f>
        <v>0</v>
      </c>
      <c r="Q40" s="294">
        <f>SUMIFS('7.  Persistence Report'!N$27:N$500,'7.  Persistence Report'!$D$27:$D$500,$B40,'7.  Persistence Report'!$C$27:$C$500,"&lt;&gt;Pre-2011 Programs Completed in 2011",'7.  Persistence Report'!$J$27:$J$500,"&lt;&gt;Adjustment",'7.  Persistence Report'!$H$27:$H$500,"&lt;=2011")</f>
        <v>0</v>
      </c>
      <c r="R40" s="294">
        <f>SUMIFS('7.  Persistence Report'!O$27:O$500,'7.  Persistence Report'!$D$27:$D$500,$B40,'7.  Persistence Report'!$C$27:$C$500,"&lt;&gt;Pre-2011 Programs Completed in 2011",'7.  Persistence Report'!$J$27:$J$500,"&lt;&gt;Adjustment",'7.  Persistence Report'!$H$27:$H$500,"&lt;=2011")</f>
        <v>0</v>
      </c>
      <c r="S40" s="294">
        <f>SUMIFS('7.  Persistence Report'!P$27:P$500,'7.  Persistence Report'!$D$27:$D$500,$B40,'7.  Persistence Report'!$C$27:$C$500,"&lt;&gt;Pre-2011 Programs Completed in 2011",'7.  Persistence Report'!$J$27:$J$500,"&lt;&gt;Adjustment",'7.  Persistence Report'!$H$27:$H$500,"&lt;=2011")</f>
        <v>0</v>
      </c>
      <c r="T40" s="294">
        <f>SUMIFS('7.  Persistence Report'!Q$27:Q$500,'7.  Persistence Report'!$D$27:$D$500,$B40,'7.  Persistence Report'!$C$27:$C$500,"&lt;&gt;Pre-2011 Programs Completed in 2011",'7.  Persistence Report'!$J$27:$J$500,"&lt;&gt;Adjustment",'7.  Persistence Report'!$H$27:$H$500,"&lt;=2011")</f>
        <v>0</v>
      </c>
      <c r="U40" s="294">
        <f>SUMIFS('7.  Persistence Report'!R$27:R$500,'7.  Persistence Report'!$D$27:$D$500,$B40,'7.  Persistence Report'!$C$27:$C$500,"&lt;&gt;Pre-2011 Programs Completed in 2011",'7.  Persistence Report'!$J$27:$J$500,"&lt;&gt;Adjustment",'7.  Persistence Report'!$H$27:$H$500,"&lt;=2011")</f>
        <v>0</v>
      </c>
      <c r="V40" s="294">
        <f>SUMIFS('7.  Persistence Report'!S$27:S$500,'7.  Persistence Report'!$D$27:$D$500,$B40,'7.  Persistence Report'!$C$27:$C$500,"&lt;&gt;Pre-2011 Programs Completed in 2011",'7.  Persistence Report'!$J$27:$J$500,"&lt;&gt;Adjustment",'7.  Persistence Report'!$H$27:$H$500,"&lt;=2011")</f>
        <v>0</v>
      </c>
      <c r="W40" s="294">
        <f>SUMIFS('7.  Persistence Report'!T$27:T$500,'7.  Persistence Report'!$D$27:$D$500,$B40,'7.  Persistence Report'!$C$27:$C$500,"&lt;&gt;Pre-2011 Programs Completed in 2011",'7.  Persistence Report'!$J$27:$J$500,"&lt;&gt;Adjustment",'7.  Persistence Report'!$H$27:$H$500,"&lt;=2011")</f>
        <v>0</v>
      </c>
      <c r="X40" s="294">
        <f>SUMIFS('7.  Persistence Report'!U$27:U$500,'7.  Persistence Report'!$D$27:$D$500,$B40,'7.  Persistence Report'!$C$27:$C$500,"&lt;&gt;Pre-2011 Programs Completed in 2011",'7.  Persistence Report'!$J$27:$J$500,"&lt;&gt;Adjustment",'7.  Persistence Report'!$H$27:$H$500,"&lt;=2011")</f>
        <v>0</v>
      </c>
      <c r="Y40" s="409">
        <f>Y297</f>
        <v>1</v>
      </c>
      <c r="Z40" s="409">
        <f t="shared" ref="Z40:AA40" si="12">Z297</f>
        <v>0</v>
      </c>
      <c r="AA40" s="409">
        <f t="shared" si="12"/>
        <v>0</v>
      </c>
      <c r="AB40" s="409"/>
      <c r="AC40" s="409"/>
      <c r="AD40" s="409"/>
      <c r="AE40" s="409"/>
      <c r="AF40" s="409"/>
      <c r="AG40" s="409"/>
      <c r="AH40" s="409"/>
      <c r="AI40" s="409"/>
      <c r="AJ40" s="409"/>
      <c r="AK40" s="409"/>
      <c r="AL40" s="409"/>
      <c r="AM40" s="295">
        <f>SUM(Y40:AL40)</f>
        <v>1</v>
      </c>
    </row>
    <row r="41" spans="1:39" s="282" customFormat="1" ht="15" outlineLevel="1">
      <c r="A41" s="507"/>
      <c r="B41" s="293" t="s">
        <v>214</v>
      </c>
      <c r="C41" s="290" t="s">
        <v>163</v>
      </c>
      <c r="D41" s="294">
        <f>SUMIFS('7.  Persistence Report'!AQ$27:AQ$500,'7.  Persistence Report'!$D$27:$D$500,$B40,'7.  Persistence Report'!$C$27:$C$500,"&lt;&gt;Pre-2011 Programs Completed in 2011",'7.  Persistence Report'!$J$27:$J$500,"Adjustment",'7.  Persistence Report'!$H$27:$H$500,"&lt;=2011")</f>
        <v>0</v>
      </c>
      <c r="E41" s="294">
        <f>SUMIFS('7.  Persistence Report'!AR$27:AR$500,'7.  Persistence Report'!$D$27:$D$500,$B40,'7.  Persistence Report'!$C$27:$C$500,"&lt;&gt;Pre-2011 Programs Completed in 2011",'7.  Persistence Report'!$J$27:$J$500,"Adjustment",'7.  Persistence Report'!$H$27:$H$500,"&lt;=2011")</f>
        <v>0</v>
      </c>
      <c r="F41" s="294">
        <f>SUMIFS('7.  Persistence Report'!AS$27:AS$500,'7.  Persistence Report'!$D$27:$D$500,$B40,'7.  Persistence Report'!$C$27:$C$500,"&lt;&gt;Pre-2011 Programs Completed in 2011",'7.  Persistence Report'!$J$27:$J$500,"Adjustment",'7.  Persistence Report'!$H$27:$H$500,"&lt;=2011")</f>
        <v>0</v>
      </c>
      <c r="G41" s="294">
        <f>SUMIFS('7.  Persistence Report'!AT$27:AT$500,'7.  Persistence Report'!$D$27:$D$500,$B40,'7.  Persistence Report'!$C$27:$C$500,"&lt;&gt;Pre-2011 Programs Completed in 2011",'7.  Persistence Report'!$J$27:$J$500,"Adjustment",'7.  Persistence Report'!$H$27:$H$500,"&lt;=2011")</f>
        <v>0</v>
      </c>
      <c r="H41" s="294">
        <f>SUMIFS('7.  Persistence Report'!AU$27:AU$500,'7.  Persistence Report'!$D$27:$D$500,$B40,'7.  Persistence Report'!$C$27:$C$500,"&lt;&gt;Pre-2011 Programs Completed in 2011",'7.  Persistence Report'!$J$27:$J$500,"Adjustment",'7.  Persistence Report'!$H$27:$H$500,"&lt;=2011")</f>
        <v>0</v>
      </c>
      <c r="I41" s="294">
        <f>SUMIFS('7.  Persistence Report'!AV$27:AV$500,'7.  Persistence Report'!$D$27:$D$500,$B40,'7.  Persistence Report'!$C$27:$C$500,"&lt;&gt;Pre-2011 Programs Completed in 2011",'7.  Persistence Report'!$J$27:$J$500,"Adjustment",'7.  Persistence Report'!$H$27:$H$500,"&lt;=2011")</f>
        <v>0</v>
      </c>
      <c r="J41" s="294">
        <f>SUMIFS('7.  Persistence Report'!AW$27:AW$500,'7.  Persistence Report'!$D$27:$D$500,$B40,'7.  Persistence Report'!$C$27:$C$500,"&lt;&gt;Pre-2011 Programs Completed in 2011",'7.  Persistence Report'!$J$27:$J$500,"Adjustment",'7.  Persistence Report'!$H$27:$H$500,"&lt;=2011")</f>
        <v>0</v>
      </c>
      <c r="K41" s="294">
        <f>SUMIFS('7.  Persistence Report'!AX$27:AX$500,'7.  Persistence Report'!$D$27:$D$500,$B40,'7.  Persistence Report'!$C$27:$C$500,"&lt;&gt;Pre-2011 Programs Completed in 2011",'7.  Persistence Report'!$J$27:$J$500,"Adjustment",'7.  Persistence Report'!$H$27:$H$500,"&lt;=2011")</f>
        <v>0</v>
      </c>
      <c r="L41" s="294">
        <f>SUMIFS('7.  Persistence Report'!AY$27:AY$500,'7.  Persistence Report'!$D$27:$D$500,$B40,'7.  Persistence Report'!$C$27:$C$500,"&lt;&gt;Pre-2011 Programs Completed in 2011",'7.  Persistence Report'!$J$27:$J$500,"Adjustment",'7.  Persistence Report'!$H$27:$H$500,"&lt;=2011")</f>
        <v>0</v>
      </c>
      <c r="M41" s="294">
        <f>SUMIFS('7.  Persistence Report'!AZ$27:AZ$500,'7.  Persistence Report'!$D$27:$D$500,$B40,'7.  Persistence Report'!$C$27:$C$500,"&lt;&gt;Pre-2011 Programs Completed in 2011",'7.  Persistence Report'!$J$27:$J$500,"Adjustment",'7.  Persistence Report'!$H$27:$H$500,"&lt;=2011")</f>
        <v>0</v>
      </c>
      <c r="N41" s="290"/>
      <c r="O41" s="294">
        <f>SUMIFS('7.  Persistence Report'!M$27:M$500,'7.  Persistence Report'!$D$27:$D$500,$B40,'7.  Persistence Report'!$C$27:$C$500,"&lt;&gt;Pre-2011 Programs Completed in 2011",'7.  Persistence Report'!$J$27:$J$500,"Adjustment",'7.  Persistence Report'!$H$27:$H$500,"&lt;=2011")</f>
        <v>0</v>
      </c>
      <c r="P41" s="294">
        <f>SUMIFS('7.  Persistence Report'!N$27:N$500,'7.  Persistence Report'!$D$27:$D$500,$B40,'7.  Persistence Report'!$C$27:$C$500,"&lt;&gt;Pre-2011 Programs Completed in 2011",'7.  Persistence Report'!$J$27:$J$500,"Adjustment",'7.  Persistence Report'!$H$27:$H$500,"&lt;=2011")</f>
        <v>0</v>
      </c>
      <c r="Q41" s="294">
        <f>SUMIFS('7.  Persistence Report'!O$27:O$500,'7.  Persistence Report'!$D$27:$D$500,$B40,'7.  Persistence Report'!$C$27:$C$500,"&lt;&gt;Pre-2011 Programs Completed in 2011",'7.  Persistence Report'!$J$27:$J$500,"Adjustment",'7.  Persistence Report'!$H$27:$H$500,"&lt;=2011")</f>
        <v>13233.974699999999</v>
      </c>
      <c r="R41" s="294">
        <f>SUMIFS('7.  Persistence Report'!P$27:P$500,'7.  Persistence Report'!$D$27:$D$500,$B40,'7.  Persistence Report'!$C$27:$C$500,"&lt;&gt;Pre-2011 Programs Completed in 2011",'7.  Persistence Report'!$J$27:$J$500,"Adjustment",'7.  Persistence Report'!$H$27:$H$500,"&lt;=2011")</f>
        <v>0</v>
      </c>
      <c r="S41" s="294">
        <f>SUMIFS('7.  Persistence Report'!Q$27:Q$500,'7.  Persistence Report'!$D$27:$D$500,$B40,'7.  Persistence Report'!$C$27:$C$500,"&lt;&gt;Pre-2011 Programs Completed in 2011",'7.  Persistence Report'!$J$27:$J$500,"Adjustment",'7.  Persistence Report'!$H$27:$H$500,"&lt;=2011")</f>
        <v>0</v>
      </c>
      <c r="T41" s="294">
        <f>SUMIFS('7.  Persistence Report'!R$27:R$500,'7.  Persistence Report'!$D$27:$D$500,$B40,'7.  Persistence Report'!$C$27:$C$500,"&lt;&gt;Pre-2011 Programs Completed in 2011",'7.  Persistence Report'!$J$27:$J$500,"Adjustment",'7.  Persistence Report'!$H$27:$H$500,"&lt;=2011")</f>
        <v>0</v>
      </c>
      <c r="U41" s="294">
        <f>SUMIFS('7.  Persistence Report'!S$27:S$500,'7.  Persistence Report'!$D$27:$D$500,$B40,'7.  Persistence Report'!$C$27:$C$500,"&lt;&gt;Pre-2011 Programs Completed in 2011",'7.  Persistence Report'!$J$27:$J$500,"Adjustment",'7.  Persistence Report'!$H$27:$H$500,"&lt;=2011")</f>
        <v>0</v>
      </c>
      <c r="V41" s="294">
        <f>SUMIFS('7.  Persistence Report'!T$27:T$500,'7.  Persistence Report'!$D$27:$D$500,$B40,'7.  Persistence Report'!$C$27:$C$500,"&lt;&gt;Pre-2011 Programs Completed in 2011",'7.  Persistence Report'!$J$27:$J$500,"Adjustment",'7.  Persistence Report'!$H$27:$H$500,"&lt;=2011")</f>
        <v>0</v>
      </c>
      <c r="W41" s="294">
        <f>SUMIFS('7.  Persistence Report'!U$27:U$500,'7.  Persistence Report'!$D$27:$D$500,$B40,'7.  Persistence Report'!$C$27:$C$500,"&lt;&gt;Pre-2011 Programs Completed in 2011",'7.  Persistence Report'!$J$27:$J$500,"Adjustment",'7.  Persistence Report'!$H$27:$H$500,"&lt;=2011")</f>
        <v>0</v>
      </c>
      <c r="X41" s="294">
        <f>SUMIFS('7.  Persistence Report'!V$27:V$500,'7.  Persistence Report'!$D$27:$D$500,$B40,'7.  Persistence Report'!$C$27:$C$500,"&lt;&gt;Pre-2011 Programs Completed in 2011",'7.  Persistence Report'!$J$27:$J$500,"Adjustment",'7.  Persistence Report'!$H$27:$H$500,"&lt;=2011")</f>
        <v>0</v>
      </c>
      <c r="Y41" s="410">
        <f>Y40</f>
        <v>1</v>
      </c>
      <c r="Z41" s="410">
        <f>Z40</f>
        <v>0</v>
      </c>
      <c r="AA41" s="410">
        <f t="shared" ref="AA41:AL41" si="13">AA40</f>
        <v>0</v>
      </c>
      <c r="AB41" s="410">
        <f t="shared" si="13"/>
        <v>0</v>
      </c>
      <c r="AC41" s="410">
        <f t="shared" si="13"/>
        <v>0</v>
      </c>
      <c r="AD41" s="410">
        <f t="shared" si="13"/>
        <v>0</v>
      </c>
      <c r="AE41" s="410">
        <f t="shared" si="13"/>
        <v>0</v>
      </c>
      <c r="AF41" s="410">
        <f t="shared" si="13"/>
        <v>0</v>
      </c>
      <c r="AG41" s="410">
        <f t="shared" si="13"/>
        <v>0</v>
      </c>
      <c r="AH41" s="410">
        <f t="shared" si="13"/>
        <v>0</v>
      </c>
      <c r="AI41" s="410">
        <f t="shared" si="13"/>
        <v>0</v>
      </c>
      <c r="AJ41" s="410">
        <f t="shared" si="13"/>
        <v>0</v>
      </c>
      <c r="AK41" s="410">
        <f t="shared" si="13"/>
        <v>0</v>
      </c>
      <c r="AL41" s="410">
        <f t="shared" si="13"/>
        <v>0</v>
      </c>
      <c r="AM41" s="296"/>
    </row>
    <row r="42" spans="1:39" s="282" customFormat="1" ht="15" outlineLevel="1">
      <c r="A42" s="507"/>
      <c r="B42" s="293"/>
      <c r="C42" s="304"/>
      <c r="D42" s="303"/>
      <c r="E42" s="303"/>
      <c r="F42" s="303"/>
      <c r="G42" s="303"/>
      <c r="H42" s="303"/>
      <c r="I42" s="303"/>
      <c r="J42" s="303"/>
      <c r="K42" s="303"/>
      <c r="L42" s="303"/>
      <c r="M42" s="303"/>
      <c r="N42" s="290"/>
      <c r="O42" s="303"/>
      <c r="P42" s="303"/>
      <c r="Q42" s="303"/>
      <c r="R42" s="303"/>
      <c r="S42" s="303"/>
      <c r="T42" s="303"/>
      <c r="U42" s="303"/>
      <c r="V42" s="303"/>
      <c r="W42" s="303"/>
      <c r="X42" s="303"/>
      <c r="Y42" s="411"/>
      <c r="Z42" s="411"/>
      <c r="AA42" s="411"/>
      <c r="AB42" s="411"/>
      <c r="AC42" s="411"/>
      <c r="AD42" s="411"/>
      <c r="AE42" s="411"/>
      <c r="AF42" s="411"/>
      <c r="AG42" s="411"/>
      <c r="AH42" s="411"/>
      <c r="AI42" s="411"/>
      <c r="AJ42" s="411"/>
      <c r="AK42" s="411"/>
      <c r="AL42" s="411"/>
      <c r="AM42" s="305"/>
    </row>
    <row r="43" spans="1:39" s="282" customFormat="1" ht="15" outlineLevel="1">
      <c r="A43" s="507">
        <v>8</v>
      </c>
      <c r="B43" s="293" t="s">
        <v>485</v>
      </c>
      <c r="C43" s="290" t="s">
        <v>25</v>
      </c>
      <c r="D43" s="294">
        <f>SUMIFS('7.  Persistence Report'!AQ$27:AQ$500,'7.  Persistence Report'!$D$27:$D$500,$B43,'7.  Persistence Report'!$C$27:$C$500,"&lt;&gt;Pre-2011 Programs Completed in 2011",'7.  Persistence Report'!$J$27:$J$500,"&lt;&gt;Adjustment",'7.  Persistence Report'!$H$27:$H$500,"&lt;=2011")</f>
        <v>0</v>
      </c>
      <c r="E43" s="294">
        <f>SUMIFS('7.  Persistence Report'!AR$27:AR$500,'7.  Persistence Report'!$D$27:$D$500,$B43,'7.  Persistence Report'!$C$27:$C$500,"&lt;&gt;Pre-2011 Programs Completed in 2011",'7.  Persistence Report'!$J$27:$J$500,"&lt;&gt;Adjustment",'7.  Persistence Report'!$H$27:$H$500,"&lt;=2011")</f>
        <v>0</v>
      </c>
      <c r="F43" s="294">
        <f>SUMIFS('7.  Persistence Report'!AS$27:AS$500,'7.  Persistence Report'!$D$27:$D$500,$B43,'7.  Persistence Report'!$C$27:$C$500,"&lt;&gt;Pre-2011 Programs Completed in 2011",'7.  Persistence Report'!$J$27:$J$500,"&lt;&gt;Adjustment",'7.  Persistence Report'!$H$27:$H$500,"&lt;=2011")</f>
        <v>0</v>
      </c>
      <c r="G43" s="294">
        <f>SUMIFS('7.  Persistence Report'!AT$27:AT$500,'7.  Persistence Report'!$D$27:$D$500,$B43,'7.  Persistence Report'!$C$27:$C$500,"&lt;&gt;Pre-2011 Programs Completed in 2011",'7.  Persistence Report'!$J$27:$J$500,"&lt;&gt;Adjustment",'7.  Persistence Report'!$H$27:$H$500,"&lt;=2011")</f>
        <v>0</v>
      </c>
      <c r="H43" s="294">
        <f>SUMIFS('7.  Persistence Report'!AU$27:AU$500,'7.  Persistence Report'!$D$27:$D$500,$B43,'7.  Persistence Report'!$C$27:$C$500,"&lt;&gt;Pre-2011 Programs Completed in 2011",'7.  Persistence Report'!$J$27:$J$500,"&lt;&gt;Adjustment",'7.  Persistence Report'!$H$27:$H$500,"&lt;=2011")</f>
        <v>0</v>
      </c>
      <c r="I43" s="294">
        <f>SUMIFS('7.  Persistence Report'!AV$27:AV$500,'7.  Persistence Report'!$D$27:$D$500,$B43,'7.  Persistence Report'!$C$27:$C$500,"&lt;&gt;Pre-2011 Programs Completed in 2011",'7.  Persistence Report'!$J$27:$J$500,"&lt;&gt;Adjustment",'7.  Persistence Report'!$H$27:$H$500,"&lt;=2011")</f>
        <v>0</v>
      </c>
      <c r="J43" s="294">
        <f>SUMIFS('7.  Persistence Report'!AW$27:AW$500,'7.  Persistence Report'!$D$27:$D$500,$B43,'7.  Persistence Report'!$C$27:$C$500,"&lt;&gt;Pre-2011 Programs Completed in 2011",'7.  Persistence Report'!$J$27:$J$500,"&lt;&gt;Adjustment",'7.  Persistence Report'!$H$27:$H$500,"&lt;=2011")</f>
        <v>0</v>
      </c>
      <c r="K43" s="294">
        <f>SUMIFS('7.  Persistence Report'!AX$27:AX$500,'7.  Persistence Report'!$D$27:$D$500,$B43,'7.  Persistence Report'!$C$27:$C$500,"&lt;&gt;Pre-2011 Programs Completed in 2011",'7.  Persistence Report'!$J$27:$J$500,"&lt;&gt;Adjustment",'7.  Persistence Report'!$H$27:$H$500,"&lt;=2011")</f>
        <v>0</v>
      </c>
      <c r="L43" s="294">
        <f>SUMIFS('7.  Persistence Report'!AY$27:AY$500,'7.  Persistence Report'!$D$27:$D$500,$B43,'7.  Persistence Report'!$C$27:$C$500,"&lt;&gt;Pre-2011 Programs Completed in 2011",'7.  Persistence Report'!$J$27:$J$500,"&lt;&gt;Adjustment",'7.  Persistence Report'!$H$27:$H$500,"&lt;=2011")</f>
        <v>0</v>
      </c>
      <c r="M43" s="294">
        <f>SUMIFS('7.  Persistence Report'!AZ$27:AZ$500,'7.  Persistence Report'!$D$27:$D$500,$B43,'7.  Persistence Report'!$C$27:$C$500,"&lt;&gt;Pre-2011 Programs Completed in 2011",'7.  Persistence Report'!$J$27:$J$500,"&lt;&gt;Adjustment",'7.  Persistence Report'!$H$27:$H$500,"&lt;=2011")</f>
        <v>0</v>
      </c>
      <c r="N43" s="290"/>
      <c r="O43" s="294">
        <f>SUMIFS('7.  Persistence Report'!L$27:L$500,'7.  Persistence Report'!$D$27:$D$500,$B43,'7.  Persistence Report'!$C$27:$C$500,"&lt;&gt;Pre-2011 Programs Completed in 2011",'7.  Persistence Report'!$J$27:$J$500,"&lt;&gt;Adjustment",'7.  Persistence Report'!$H$27:$H$500,"&lt;=2011")</f>
        <v>0</v>
      </c>
      <c r="P43" s="294">
        <f>SUMIFS('7.  Persistence Report'!M$27:M$500,'7.  Persistence Report'!$D$27:$D$500,$B43,'7.  Persistence Report'!$C$27:$C$500,"&lt;&gt;Pre-2011 Programs Completed in 2011",'7.  Persistence Report'!$J$27:$J$500,"&lt;&gt;Adjustment",'7.  Persistence Report'!$H$27:$H$500,"&lt;=2011")</f>
        <v>0</v>
      </c>
      <c r="Q43" s="294">
        <f>SUMIFS('7.  Persistence Report'!N$27:N$500,'7.  Persistence Report'!$D$27:$D$500,$B43,'7.  Persistence Report'!$C$27:$C$500,"&lt;&gt;Pre-2011 Programs Completed in 2011",'7.  Persistence Report'!$J$27:$J$500,"&lt;&gt;Adjustment",'7.  Persistence Report'!$H$27:$H$500,"&lt;=2011")</f>
        <v>0</v>
      </c>
      <c r="R43" s="294">
        <f>SUMIFS('7.  Persistence Report'!O$27:O$500,'7.  Persistence Report'!$D$27:$D$500,$B43,'7.  Persistence Report'!$C$27:$C$500,"&lt;&gt;Pre-2011 Programs Completed in 2011",'7.  Persistence Report'!$J$27:$J$500,"&lt;&gt;Adjustment",'7.  Persistence Report'!$H$27:$H$500,"&lt;=2011")</f>
        <v>0</v>
      </c>
      <c r="S43" s="294">
        <f>SUMIFS('7.  Persistence Report'!P$27:P$500,'7.  Persistence Report'!$D$27:$D$500,$B43,'7.  Persistence Report'!$C$27:$C$500,"&lt;&gt;Pre-2011 Programs Completed in 2011",'7.  Persistence Report'!$J$27:$J$500,"&lt;&gt;Adjustment",'7.  Persistence Report'!$H$27:$H$500,"&lt;=2011")</f>
        <v>0</v>
      </c>
      <c r="T43" s="294">
        <f>SUMIFS('7.  Persistence Report'!Q$27:Q$500,'7.  Persistence Report'!$D$27:$D$500,$B43,'7.  Persistence Report'!$C$27:$C$500,"&lt;&gt;Pre-2011 Programs Completed in 2011",'7.  Persistence Report'!$J$27:$J$500,"&lt;&gt;Adjustment",'7.  Persistence Report'!$H$27:$H$500,"&lt;=2011")</f>
        <v>0</v>
      </c>
      <c r="U43" s="294">
        <f>SUMIFS('7.  Persistence Report'!R$27:R$500,'7.  Persistence Report'!$D$27:$D$500,$B43,'7.  Persistence Report'!$C$27:$C$500,"&lt;&gt;Pre-2011 Programs Completed in 2011",'7.  Persistence Report'!$J$27:$J$500,"&lt;&gt;Adjustment",'7.  Persistence Report'!$H$27:$H$500,"&lt;=2011")</f>
        <v>0</v>
      </c>
      <c r="V43" s="294">
        <f>SUMIFS('7.  Persistence Report'!S$27:S$500,'7.  Persistence Report'!$D$27:$D$500,$B43,'7.  Persistence Report'!$C$27:$C$500,"&lt;&gt;Pre-2011 Programs Completed in 2011",'7.  Persistence Report'!$J$27:$J$500,"&lt;&gt;Adjustment",'7.  Persistence Report'!$H$27:$H$500,"&lt;=2011")</f>
        <v>0</v>
      </c>
      <c r="W43" s="294">
        <f>SUMIFS('7.  Persistence Report'!T$27:T$500,'7.  Persistence Report'!$D$27:$D$500,$B43,'7.  Persistence Report'!$C$27:$C$500,"&lt;&gt;Pre-2011 Programs Completed in 2011",'7.  Persistence Report'!$J$27:$J$500,"&lt;&gt;Adjustment",'7.  Persistence Report'!$H$27:$H$500,"&lt;=2011")</f>
        <v>0</v>
      </c>
      <c r="X43" s="294">
        <f>SUMIFS('7.  Persistence Report'!U$27:U$500,'7.  Persistence Report'!$D$27:$D$500,$B43,'7.  Persistence Report'!$C$27:$C$500,"&lt;&gt;Pre-2011 Programs Completed in 2011",'7.  Persistence Report'!$J$27:$J$500,"&lt;&gt;Adjustment",'7.  Persistence Report'!$H$27:$H$500,"&lt;=2011")</f>
        <v>0</v>
      </c>
      <c r="Y43" s="409">
        <f>Y300</f>
        <v>1</v>
      </c>
      <c r="Z43" s="409">
        <f t="shared" ref="Z43:AA43" si="14">Z300</f>
        <v>0</v>
      </c>
      <c r="AA43" s="409">
        <f t="shared" si="14"/>
        <v>0</v>
      </c>
      <c r="AB43" s="409"/>
      <c r="AC43" s="409"/>
      <c r="AD43" s="409"/>
      <c r="AE43" s="409"/>
      <c r="AF43" s="409"/>
      <c r="AG43" s="409"/>
      <c r="AH43" s="409"/>
      <c r="AI43" s="409"/>
      <c r="AJ43" s="409"/>
      <c r="AK43" s="409"/>
      <c r="AL43" s="409"/>
      <c r="AM43" s="295">
        <f>SUM(Y43:AL43)</f>
        <v>1</v>
      </c>
    </row>
    <row r="44" spans="1:39" s="282" customFormat="1" ht="15" outlineLevel="1">
      <c r="A44" s="507"/>
      <c r="B44" s="293" t="s">
        <v>214</v>
      </c>
      <c r="C44" s="290" t="s">
        <v>163</v>
      </c>
      <c r="D44" s="294">
        <f>SUMIFS('7.  Persistence Report'!AQ$27:AQ$500,'7.  Persistence Report'!$D$27:$D$500,$B43,'7.  Persistence Report'!$C$27:$C$500,"&lt;&gt;Pre-2011 Programs Completed in 2011",'7.  Persistence Report'!$J$27:$J$500,"Adjustment",'7.  Persistence Report'!$H$27:$H$500,"&lt;=2011")</f>
        <v>0</v>
      </c>
      <c r="E44" s="294">
        <f>SUMIFS('7.  Persistence Report'!AR$27:AR$500,'7.  Persistence Report'!$D$27:$D$500,$B43,'7.  Persistence Report'!$C$27:$C$500,"&lt;&gt;Pre-2011 Programs Completed in 2011",'7.  Persistence Report'!$J$27:$J$500,"Adjustment",'7.  Persistence Report'!$H$27:$H$500,"&lt;=2011")</f>
        <v>0</v>
      </c>
      <c r="F44" s="294">
        <f>SUMIFS('7.  Persistence Report'!AS$27:AS$500,'7.  Persistence Report'!$D$27:$D$500,$B43,'7.  Persistence Report'!$C$27:$C$500,"&lt;&gt;Pre-2011 Programs Completed in 2011",'7.  Persistence Report'!$J$27:$J$500,"Adjustment",'7.  Persistence Report'!$H$27:$H$500,"&lt;=2011")</f>
        <v>0</v>
      </c>
      <c r="G44" s="294">
        <f>SUMIFS('7.  Persistence Report'!AT$27:AT$500,'7.  Persistence Report'!$D$27:$D$500,$B43,'7.  Persistence Report'!$C$27:$C$500,"&lt;&gt;Pre-2011 Programs Completed in 2011",'7.  Persistence Report'!$J$27:$J$500,"Adjustment",'7.  Persistence Report'!$H$27:$H$500,"&lt;=2011")</f>
        <v>0</v>
      </c>
      <c r="H44" s="294">
        <f>SUMIFS('7.  Persistence Report'!AU$27:AU$500,'7.  Persistence Report'!$D$27:$D$500,$B43,'7.  Persistence Report'!$C$27:$C$500,"&lt;&gt;Pre-2011 Programs Completed in 2011",'7.  Persistence Report'!$J$27:$J$500,"Adjustment",'7.  Persistence Report'!$H$27:$H$500,"&lt;=2011")</f>
        <v>0</v>
      </c>
      <c r="I44" s="294">
        <f>SUMIFS('7.  Persistence Report'!AV$27:AV$500,'7.  Persistence Report'!$D$27:$D$500,$B43,'7.  Persistence Report'!$C$27:$C$500,"&lt;&gt;Pre-2011 Programs Completed in 2011",'7.  Persistence Report'!$J$27:$J$500,"Adjustment",'7.  Persistence Report'!$H$27:$H$500,"&lt;=2011")</f>
        <v>0</v>
      </c>
      <c r="J44" s="294">
        <f>SUMIFS('7.  Persistence Report'!AW$27:AW$500,'7.  Persistence Report'!$D$27:$D$500,$B43,'7.  Persistence Report'!$C$27:$C$500,"&lt;&gt;Pre-2011 Programs Completed in 2011",'7.  Persistence Report'!$J$27:$J$500,"Adjustment",'7.  Persistence Report'!$H$27:$H$500,"&lt;=2011")</f>
        <v>0</v>
      </c>
      <c r="K44" s="294">
        <f>SUMIFS('7.  Persistence Report'!AX$27:AX$500,'7.  Persistence Report'!$D$27:$D$500,$B43,'7.  Persistence Report'!$C$27:$C$500,"&lt;&gt;Pre-2011 Programs Completed in 2011",'7.  Persistence Report'!$J$27:$J$500,"Adjustment",'7.  Persistence Report'!$H$27:$H$500,"&lt;=2011")</f>
        <v>0</v>
      </c>
      <c r="L44" s="294">
        <f>SUMIFS('7.  Persistence Report'!AY$27:AY$500,'7.  Persistence Report'!$D$27:$D$500,$B43,'7.  Persistence Report'!$C$27:$C$500,"&lt;&gt;Pre-2011 Programs Completed in 2011",'7.  Persistence Report'!$J$27:$J$500,"Adjustment",'7.  Persistence Report'!$H$27:$H$500,"&lt;=2011")</f>
        <v>0</v>
      </c>
      <c r="M44" s="294">
        <f>SUMIFS('7.  Persistence Report'!AZ$27:AZ$500,'7.  Persistence Report'!$D$27:$D$500,$B43,'7.  Persistence Report'!$C$27:$C$500,"&lt;&gt;Pre-2011 Programs Completed in 2011",'7.  Persistence Report'!$J$27:$J$500,"Adjustment",'7.  Persistence Report'!$H$27:$H$500,"&lt;=2011")</f>
        <v>0</v>
      </c>
      <c r="N44" s="290"/>
      <c r="O44" s="294">
        <f>SUMIFS('7.  Persistence Report'!M$27:M$500,'7.  Persistence Report'!$D$27:$D$500,$B43,'7.  Persistence Report'!$C$27:$C$500,"&lt;&gt;Pre-2011 Programs Completed in 2011",'7.  Persistence Report'!$J$27:$J$500,"Adjustment",'7.  Persistence Report'!$H$27:$H$500,"&lt;=2011")</f>
        <v>0</v>
      </c>
      <c r="P44" s="294">
        <f>SUMIFS('7.  Persistence Report'!N$27:N$500,'7.  Persistence Report'!$D$27:$D$500,$B43,'7.  Persistence Report'!$C$27:$C$500,"&lt;&gt;Pre-2011 Programs Completed in 2011",'7.  Persistence Report'!$J$27:$J$500,"Adjustment",'7.  Persistence Report'!$H$27:$H$500,"&lt;=2011")</f>
        <v>0</v>
      </c>
      <c r="Q44" s="294">
        <f>SUMIFS('7.  Persistence Report'!O$27:O$500,'7.  Persistence Report'!$D$27:$D$500,$B43,'7.  Persistence Report'!$C$27:$C$500,"&lt;&gt;Pre-2011 Programs Completed in 2011",'7.  Persistence Report'!$J$27:$J$500,"Adjustment",'7.  Persistence Report'!$H$27:$H$500,"&lt;=2011")</f>
        <v>0</v>
      </c>
      <c r="R44" s="294">
        <f>SUMIFS('7.  Persistence Report'!P$27:P$500,'7.  Persistence Report'!$D$27:$D$500,$B43,'7.  Persistence Report'!$C$27:$C$500,"&lt;&gt;Pre-2011 Programs Completed in 2011",'7.  Persistence Report'!$J$27:$J$500,"Adjustment",'7.  Persistence Report'!$H$27:$H$500,"&lt;=2011")</f>
        <v>0</v>
      </c>
      <c r="S44" s="294">
        <f>SUMIFS('7.  Persistence Report'!Q$27:Q$500,'7.  Persistence Report'!$D$27:$D$500,$B43,'7.  Persistence Report'!$C$27:$C$500,"&lt;&gt;Pre-2011 Programs Completed in 2011",'7.  Persistence Report'!$J$27:$J$500,"Adjustment",'7.  Persistence Report'!$H$27:$H$500,"&lt;=2011")</f>
        <v>0</v>
      </c>
      <c r="T44" s="294">
        <f>SUMIFS('7.  Persistence Report'!R$27:R$500,'7.  Persistence Report'!$D$27:$D$500,$B43,'7.  Persistence Report'!$C$27:$C$500,"&lt;&gt;Pre-2011 Programs Completed in 2011",'7.  Persistence Report'!$J$27:$J$500,"Adjustment",'7.  Persistence Report'!$H$27:$H$500,"&lt;=2011")</f>
        <v>0</v>
      </c>
      <c r="U44" s="294">
        <f>SUMIFS('7.  Persistence Report'!S$27:S$500,'7.  Persistence Report'!$D$27:$D$500,$B43,'7.  Persistence Report'!$C$27:$C$500,"&lt;&gt;Pre-2011 Programs Completed in 2011",'7.  Persistence Report'!$J$27:$J$500,"Adjustment",'7.  Persistence Report'!$H$27:$H$500,"&lt;=2011")</f>
        <v>0</v>
      </c>
      <c r="V44" s="294">
        <f>SUMIFS('7.  Persistence Report'!T$27:T$500,'7.  Persistence Report'!$D$27:$D$500,$B43,'7.  Persistence Report'!$C$27:$C$500,"&lt;&gt;Pre-2011 Programs Completed in 2011",'7.  Persistence Report'!$J$27:$J$500,"Adjustment",'7.  Persistence Report'!$H$27:$H$500,"&lt;=2011")</f>
        <v>0</v>
      </c>
      <c r="W44" s="294">
        <f>SUMIFS('7.  Persistence Report'!U$27:U$500,'7.  Persistence Report'!$D$27:$D$500,$B43,'7.  Persistence Report'!$C$27:$C$500,"&lt;&gt;Pre-2011 Programs Completed in 2011",'7.  Persistence Report'!$J$27:$J$500,"Adjustment",'7.  Persistence Report'!$H$27:$H$500,"&lt;=2011")</f>
        <v>0</v>
      </c>
      <c r="X44" s="294">
        <f>SUMIFS('7.  Persistence Report'!V$27:V$500,'7.  Persistence Report'!$D$27:$D$500,$B43,'7.  Persistence Report'!$C$27:$C$500,"&lt;&gt;Pre-2011 Programs Completed in 2011",'7.  Persistence Report'!$J$27:$J$500,"Adjustment",'7.  Persistence Report'!$H$27:$H$500,"&lt;=2011")</f>
        <v>0</v>
      </c>
      <c r="Y44" s="410">
        <f>Y43</f>
        <v>1</v>
      </c>
      <c r="Z44" s="410">
        <f>Z43</f>
        <v>0</v>
      </c>
      <c r="AA44" s="410">
        <f t="shared" ref="AA44:AL44" si="15">AA43</f>
        <v>0</v>
      </c>
      <c r="AB44" s="410">
        <f t="shared" si="15"/>
        <v>0</v>
      </c>
      <c r="AC44" s="410">
        <f t="shared" si="15"/>
        <v>0</v>
      </c>
      <c r="AD44" s="410">
        <f t="shared" si="15"/>
        <v>0</v>
      </c>
      <c r="AE44" s="410">
        <f t="shared" si="15"/>
        <v>0</v>
      </c>
      <c r="AF44" s="410">
        <f t="shared" si="15"/>
        <v>0</v>
      </c>
      <c r="AG44" s="410">
        <f t="shared" si="15"/>
        <v>0</v>
      </c>
      <c r="AH44" s="410">
        <f t="shared" si="15"/>
        <v>0</v>
      </c>
      <c r="AI44" s="410">
        <f t="shared" si="15"/>
        <v>0</v>
      </c>
      <c r="AJ44" s="410">
        <f t="shared" si="15"/>
        <v>0</v>
      </c>
      <c r="AK44" s="410">
        <f t="shared" si="15"/>
        <v>0</v>
      </c>
      <c r="AL44" s="410">
        <f t="shared" si="15"/>
        <v>0</v>
      </c>
      <c r="AM44" s="296"/>
    </row>
    <row r="45" spans="1:39" s="282" customFormat="1" ht="15" outlineLevel="1">
      <c r="A45" s="507"/>
      <c r="B45" s="293"/>
      <c r="C45" s="304"/>
      <c r="D45" s="303"/>
      <c r="E45" s="303"/>
      <c r="F45" s="303"/>
      <c r="G45" s="303"/>
      <c r="H45" s="303"/>
      <c r="I45" s="303"/>
      <c r="J45" s="303"/>
      <c r="K45" s="303"/>
      <c r="L45" s="303"/>
      <c r="M45" s="303"/>
      <c r="N45" s="290"/>
      <c r="O45" s="303"/>
      <c r="P45" s="303"/>
      <c r="Q45" s="303"/>
      <c r="R45" s="303"/>
      <c r="S45" s="303"/>
      <c r="T45" s="303"/>
      <c r="U45" s="303"/>
      <c r="V45" s="303"/>
      <c r="W45" s="303"/>
      <c r="X45" s="303"/>
      <c r="Y45" s="411"/>
      <c r="Z45" s="411"/>
      <c r="AA45" s="411"/>
      <c r="AB45" s="411"/>
      <c r="AC45" s="411"/>
      <c r="AD45" s="411"/>
      <c r="AE45" s="411"/>
      <c r="AF45" s="411"/>
      <c r="AG45" s="411"/>
      <c r="AH45" s="411"/>
      <c r="AI45" s="411"/>
      <c r="AJ45" s="411"/>
      <c r="AK45" s="411"/>
      <c r="AL45" s="411"/>
      <c r="AM45" s="305"/>
    </row>
    <row r="46" spans="1:39" s="282" customFormat="1" ht="15" outlineLevel="1">
      <c r="A46" s="507">
        <v>9</v>
      </c>
      <c r="B46" s="293" t="s">
        <v>7</v>
      </c>
      <c r="C46" s="290" t="s">
        <v>25</v>
      </c>
      <c r="D46" s="294">
        <f>SUMIFS('7.  Persistence Report'!AQ$27:AQ$500,'7.  Persistence Report'!$D$27:$D$500,$B46,'7.  Persistence Report'!$C$27:$C$500,"&lt;&gt;Pre-2011 Programs Completed in 2011",'7.  Persistence Report'!$J$27:$J$500,"&lt;&gt;Adjustment",'7.  Persistence Report'!$H$27:$H$500,"&lt;=2011")</f>
        <v>0</v>
      </c>
      <c r="E46" s="294">
        <f>SUMIFS('7.  Persistence Report'!AR$27:AR$500,'7.  Persistence Report'!$D$27:$D$500,$B46,'7.  Persistence Report'!$C$27:$C$500,"&lt;&gt;Pre-2011 Programs Completed in 2011",'7.  Persistence Report'!$J$27:$J$500,"&lt;&gt;Adjustment",'7.  Persistence Report'!$H$27:$H$500,"&lt;=2011")</f>
        <v>0</v>
      </c>
      <c r="F46" s="294">
        <f>SUMIFS('7.  Persistence Report'!AS$27:AS$500,'7.  Persistence Report'!$D$27:$D$500,$B46,'7.  Persistence Report'!$C$27:$C$500,"&lt;&gt;Pre-2011 Programs Completed in 2011",'7.  Persistence Report'!$J$27:$J$500,"&lt;&gt;Adjustment",'7.  Persistence Report'!$H$27:$H$500,"&lt;=2011")</f>
        <v>0</v>
      </c>
      <c r="G46" s="294">
        <f>SUMIFS('7.  Persistence Report'!AT$27:AT$500,'7.  Persistence Report'!$D$27:$D$500,$B46,'7.  Persistence Report'!$C$27:$C$500,"&lt;&gt;Pre-2011 Programs Completed in 2011",'7.  Persistence Report'!$J$27:$J$500,"&lt;&gt;Adjustment",'7.  Persistence Report'!$H$27:$H$500,"&lt;=2011")</f>
        <v>0</v>
      </c>
      <c r="H46" s="294">
        <f>SUMIFS('7.  Persistence Report'!AU$27:AU$500,'7.  Persistence Report'!$D$27:$D$500,$B46,'7.  Persistence Report'!$C$27:$C$500,"&lt;&gt;Pre-2011 Programs Completed in 2011",'7.  Persistence Report'!$J$27:$J$500,"&lt;&gt;Adjustment",'7.  Persistence Report'!$H$27:$H$500,"&lt;=2011")</f>
        <v>0</v>
      </c>
      <c r="I46" s="294">
        <f>SUMIFS('7.  Persistence Report'!AV$27:AV$500,'7.  Persistence Report'!$D$27:$D$500,$B46,'7.  Persistence Report'!$C$27:$C$500,"&lt;&gt;Pre-2011 Programs Completed in 2011",'7.  Persistence Report'!$J$27:$J$500,"&lt;&gt;Adjustment",'7.  Persistence Report'!$H$27:$H$500,"&lt;=2011")</f>
        <v>0</v>
      </c>
      <c r="J46" s="294">
        <f>SUMIFS('7.  Persistence Report'!AW$27:AW$500,'7.  Persistence Report'!$D$27:$D$500,$B46,'7.  Persistence Report'!$C$27:$C$500,"&lt;&gt;Pre-2011 Programs Completed in 2011",'7.  Persistence Report'!$J$27:$J$500,"&lt;&gt;Adjustment",'7.  Persistence Report'!$H$27:$H$500,"&lt;=2011")</f>
        <v>0</v>
      </c>
      <c r="K46" s="294">
        <f>SUMIFS('7.  Persistence Report'!AX$27:AX$500,'7.  Persistence Report'!$D$27:$D$500,$B46,'7.  Persistence Report'!$C$27:$C$500,"&lt;&gt;Pre-2011 Programs Completed in 2011",'7.  Persistence Report'!$J$27:$J$500,"&lt;&gt;Adjustment",'7.  Persistence Report'!$H$27:$H$500,"&lt;=2011")</f>
        <v>0</v>
      </c>
      <c r="L46" s="294">
        <f>SUMIFS('7.  Persistence Report'!AY$27:AY$500,'7.  Persistence Report'!$D$27:$D$500,$B46,'7.  Persistence Report'!$C$27:$C$500,"&lt;&gt;Pre-2011 Programs Completed in 2011",'7.  Persistence Report'!$J$27:$J$500,"&lt;&gt;Adjustment",'7.  Persistence Report'!$H$27:$H$500,"&lt;=2011")</f>
        <v>0</v>
      </c>
      <c r="M46" s="294">
        <f>SUMIFS('7.  Persistence Report'!AZ$27:AZ$500,'7.  Persistence Report'!$D$27:$D$500,$B46,'7.  Persistence Report'!$C$27:$C$500,"&lt;&gt;Pre-2011 Programs Completed in 2011",'7.  Persistence Report'!$J$27:$J$500,"&lt;&gt;Adjustment",'7.  Persistence Report'!$H$27:$H$500,"&lt;=2011")</f>
        <v>0</v>
      </c>
      <c r="N46" s="290"/>
      <c r="O46" s="294">
        <f>SUMIFS('7.  Persistence Report'!L$27:L$500,'7.  Persistence Report'!$D$27:$D$500,$B46,'7.  Persistence Report'!$C$27:$C$500,"&lt;&gt;Pre-2011 Programs Completed in 2011",'7.  Persistence Report'!$J$27:$J$500,"&lt;&gt;Adjustment",'7.  Persistence Report'!$H$27:$H$500,"&lt;=2011")</f>
        <v>0</v>
      </c>
      <c r="P46" s="294">
        <f>SUMIFS('7.  Persistence Report'!M$27:M$500,'7.  Persistence Report'!$D$27:$D$500,$B46,'7.  Persistence Report'!$C$27:$C$500,"&lt;&gt;Pre-2011 Programs Completed in 2011",'7.  Persistence Report'!$J$27:$J$500,"&lt;&gt;Adjustment",'7.  Persistence Report'!$H$27:$H$500,"&lt;=2011")</f>
        <v>0</v>
      </c>
      <c r="Q46" s="294">
        <f>SUMIFS('7.  Persistence Report'!N$27:N$500,'7.  Persistence Report'!$D$27:$D$500,$B46,'7.  Persistence Report'!$C$27:$C$500,"&lt;&gt;Pre-2011 Programs Completed in 2011",'7.  Persistence Report'!$J$27:$J$500,"&lt;&gt;Adjustment",'7.  Persistence Report'!$H$27:$H$500,"&lt;=2011")</f>
        <v>0</v>
      </c>
      <c r="R46" s="294">
        <f>SUMIFS('7.  Persistence Report'!O$27:O$500,'7.  Persistence Report'!$D$27:$D$500,$B46,'7.  Persistence Report'!$C$27:$C$500,"&lt;&gt;Pre-2011 Programs Completed in 2011",'7.  Persistence Report'!$J$27:$J$500,"&lt;&gt;Adjustment",'7.  Persistence Report'!$H$27:$H$500,"&lt;=2011")</f>
        <v>0</v>
      </c>
      <c r="S46" s="294">
        <f>SUMIFS('7.  Persistence Report'!P$27:P$500,'7.  Persistence Report'!$D$27:$D$500,$B46,'7.  Persistence Report'!$C$27:$C$500,"&lt;&gt;Pre-2011 Programs Completed in 2011",'7.  Persistence Report'!$J$27:$J$500,"&lt;&gt;Adjustment",'7.  Persistence Report'!$H$27:$H$500,"&lt;=2011")</f>
        <v>0</v>
      </c>
      <c r="T46" s="294">
        <f>SUMIFS('7.  Persistence Report'!Q$27:Q$500,'7.  Persistence Report'!$D$27:$D$500,$B46,'7.  Persistence Report'!$C$27:$C$500,"&lt;&gt;Pre-2011 Programs Completed in 2011",'7.  Persistence Report'!$J$27:$J$500,"&lt;&gt;Adjustment",'7.  Persistence Report'!$H$27:$H$500,"&lt;=2011")</f>
        <v>0</v>
      </c>
      <c r="U46" s="294">
        <f>SUMIFS('7.  Persistence Report'!R$27:R$500,'7.  Persistence Report'!$D$27:$D$500,$B46,'7.  Persistence Report'!$C$27:$C$500,"&lt;&gt;Pre-2011 Programs Completed in 2011",'7.  Persistence Report'!$J$27:$J$500,"&lt;&gt;Adjustment",'7.  Persistence Report'!$H$27:$H$500,"&lt;=2011")</f>
        <v>0</v>
      </c>
      <c r="V46" s="294">
        <f>SUMIFS('7.  Persistence Report'!S$27:S$500,'7.  Persistence Report'!$D$27:$D$500,$B46,'7.  Persistence Report'!$C$27:$C$500,"&lt;&gt;Pre-2011 Programs Completed in 2011",'7.  Persistence Report'!$J$27:$J$500,"&lt;&gt;Adjustment",'7.  Persistence Report'!$H$27:$H$500,"&lt;=2011")</f>
        <v>0</v>
      </c>
      <c r="W46" s="294">
        <f>SUMIFS('7.  Persistence Report'!T$27:T$500,'7.  Persistence Report'!$D$27:$D$500,$B46,'7.  Persistence Report'!$C$27:$C$500,"&lt;&gt;Pre-2011 Programs Completed in 2011",'7.  Persistence Report'!$J$27:$J$500,"&lt;&gt;Adjustment",'7.  Persistence Report'!$H$27:$H$500,"&lt;=2011")</f>
        <v>0</v>
      </c>
      <c r="X46" s="294">
        <f>SUMIFS('7.  Persistence Report'!U$27:U$500,'7.  Persistence Report'!$D$27:$D$500,$B46,'7.  Persistence Report'!$C$27:$C$500,"&lt;&gt;Pre-2011 Programs Completed in 2011",'7.  Persistence Report'!$J$27:$J$500,"&lt;&gt;Adjustment",'7.  Persistence Report'!$H$27:$H$500,"&lt;=2011")</f>
        <v>0</v>
      </c>
      <c r="Y46" s="409">
        <f>Y303</f>
        <v>1</v>
      </c>
      <c r="Z46" s="409">
        <f t="shared" ref="Z46:AA46" si="16">Z303</f>
        <v>0</v>
      </c>
      <c r="AA46" s="409">
        <f t="shared" si="16"/>
        <v>0</v>
      </c>
      <c r="AB46" s="409"/>
      <c r="AC46" s="409"/>
      <c r="AD46" s="409"/>
      <c r="AE46" s="409"/>
      <c r="AF46" s="409"/>
      <c r="AG46" s="409"/>
      <c r="AH46" s="409"/>
      <c r="AI46" s="409"/>
      <c r="AJ46" s="409"/>
      <c r="AK46" s="409"/>
      <c r="AL46" s="409"/>
      <c r="AM46" s="295">
        <f>SUM(Y46:AL46)</f>
        <v>1</v>
      </c>
    </row>
    <row r="47" spans="1:39" s="282" customFormat="1" ht="15" outlineLevel="1">
      <c r="A47" s="507"/>
      <c r="B47" s="293" t="s">
        <v>214</v>
      </c>
      <c r="C47" s="290" t="s">
        <v>163</v>
      </c>
      <c r="D47" s="294">
        <f>SUMIFS('7.  Persistence Report'!AQ$27:AQ$500,'7.  Persistence Report'!$D$27:$D$500,$B46,'7.  Persistence Report'!$C$27:$C$500,"&lt;&gt;Pre-2011 Programs Completed in 2011",'7.  Persistence Report'!$J$27:$J$500,"Adjustment",'7.  Persistence Report'!$H$27:$H$500,"&lt;=2011")</f>
        <v>0</v>
      </c>
      <c r="E47" s="294">
        <f>SUMIFS('7.  Persistence Report'!AR$27:AR$500,'7.  Persistence Report'!$D$27:$D$500,$B46,'7.  Persistence Report'!$C$27:$C$500,"&lt;&gt;Pre-2011 Programs Completed in 2011",'7.  Persistence Report'!$J$27:$J$500,"Adjustment",'7.  Persistence Report'!$H$27:$H$500,"&lt;=2011")</f>
        <v>0</v>
      </c>
      <c r="F47" s="294">
        <f>SUMIFS('7.  Persistence Report'!AS$27:AS$500,'7.  Persistence Report'!$D$27:$D$500,$B46,'7.  Persistence Report'!$C$27:$C$500,"&lt;&gt;Pre-2011 Programs Completed in 2011",'7.  Persistence Report'!$J$27:$J$500,"Adjustment",'7.  Persistence Report'!$H$27:$H$500,"&lt;=2011")</f>
        <v>0</v>
      </c>
      <c r="G47" s="294">
        <f>SUMIFS('7.  Persistence Report'!AT$27:AT$500,'7.  Persistence Report'!$D$27:$D$500,$B46,'7.  Persistence Report'!$C$27:$C$500,"&lt;&gt;Pre-2011 Programs Completed in 2011",'7.  Persistence Report'!$J$27:$J$500,"Adjustment",'7.  Persistence Report'!$H$27:$H$500,"&lt;=2011")</f>
        <v>0</v>
      </c>
      <c r="H47" s="294">
        <f>SUMIFS('7.  Persistence Report'!AU$27:AU$500,'7.  Persistence Report'!$D$27:$D$500,$B46,'7.  Persistence Report'!$C$27:$C$500,"&lt;&gt;Pre-2011 Programs Completed in 2011",'7.  Persistence Report'!$J$27:$J$500,"Adjustment",'7.  Persistence Report'!$H$27:$H$500,"&lt;=2011")</f>
        <v>0</v>
      </c>
      <c r="I47" s="294">
        <f>SUMIFS('7.  Persistence Report'!AV$27:AV$500,'7.  Persistence Report'!$D$27:$D$500,$B46,'7.  Persistence Report'!$C$27:$C$500,"&lt;&gt;Pre-2011 Programs Completed in 2011",'7.  Persistence Report'!$J$27:$J$500,"Adjustment",'7.  Persistence Report'!$H$27:$H$500,"&lt;=2011")</f>
        <v>0</v>
      </c>
      <c r="J47" s="294">
        <f>SUMIFS('7.  Persistence Report'!AW$27:AW$500,'7.  Persistence Report'!$D$27:$D$500,$B46,'7.  Persistence Report'!$C$27:$C$500,"&lt;&gt;Pre-2011 Programs Completed in 2011",'7.  Persistence Report'!$J$27:$J$500,"Adjustment",'7.  Persistence Report'!$H$27:$H$500,"&lt;=2011")</f>
        <v>0</v>
      </c>
      <c r="K47" s="294">
        <f>SUMIFS('7.  Persistence Report'!AX$27:AX$500,'7.  Persistence Report'!$D$27:$D$500,$B46,'7.  Persistence Report'!$C$27:$C$500,"&lt;&gt;Pre-2011 Programs Completed in 2011",'7.  Persistence Report'!$J$27:$J$500,"Adjustment",'7.  Persistence Report'!$H$27:$H$500,"&lt;=2011")</f>
        <v>0</v>
      </c>
      <c r="L47" s="294">
        <f>SUMIFS('7.  Persistence Report'!AY$27:AY$500,'7.  Persistence Report'!$D$27:$D$500,$B46,'7.  Persistence Report'!$C$27:$C$500,"&lt;&gt;Pre-2011 Programs Completed in 2011",'7.  Persistence Report'!$J$27:$J$500,"Adjustment",'7.  Persistence Report'!$H$27:$H$500,"&lt;=2011")</f>
        <v>0</v>
      </c>
      <c r="M47" s="294">
        <f>SUMIFS('7.  Persistence Report'!AZ$27:AZ$500,'7.  Persistence Report'!$D$27:$D$500,$B46,'7.  Persistence Report'!$C$27:$C$500,"&lt;&gt;Pre-2011 Programs Completed in 2011",'7.  Persistence Report'!$J$27:$J$500,"Adjustment",'7.  Persistence Report'!$H$27:$H$500,"&lt;=2011")</f>
        <v>0</v>
      </c>
      <c r="N47" s="290"/>
      <c r="O47" s="294">
        <f>SUMIFS('7.  Persistence Report'!M$27:M$500,'7.  Persistence Report'!$D$27:$D$500,$B46,'7.  Persistence Report'!$C$27:$C$500,"&lt;&gt;Pre-2011 Programs Completed in 2011",'7.  Persistence Report'!$J$27:$J$500,"Adjustment",'7.  Persistence Report'!$H$27:$H$500,"&lt;=2011")</f>
        <v>0</v>
      </c>
      <c r="P47" s="294">
        <f>SUMIFS('7.  Persistence Report'!N$27:N$500,'7.  Persistence Report'!$D$27:$D$500,$B46,'7.  Persistence Report'!$C$27:$C$500,"&lt;&gt;Pre-2011 Programs Completed in 2011",'7.  Persistence Report'!$J$27:$J$500,"Adjustment",'7.  Persistence Report'!$H$27:$H$500,"&lt;=2011")</f>
        <v>0</v>
      </c>
      <c r="Q47" s="294">
        <f>SUMIFS('7.  Persistence Report'!O$27:O$500,'7.  Persistence Report'!$D$27:$D$500,$B46,'7.  Persistence Report'!$C$27:$C$500,"&lt;&gt;Pre-2011 Programs Completed in 2011",'7.  Persistence Report'!$J$27:$J$500,"Adjustment",'7.  Persistence Report'!$H$27:$H$500,"&lt;=2011")</f>
        <v>0</v>
      </c>
      <c r="R47" s="294">
        <f>SUMIFS('7.  Persistence Report'!P$27:P$500,'7.  Persistence Report'!$D$27:$D$500,$B46,'7.  Persistence Report'!$C$27:$C$500,"&lt;&gt;Pre-2011 Programs Completed in 2011",'7.  Persistence Report'!$J$27:$J$500,"Adjustment",'7.  Persistence Report'!$H$27:$H$500,"&lt;=2011")</f>
        <v>0</v>
      </c>
      <c r="S47" s="294">
        <f>SUMIFS('7.  Persistence Report'!Q$27:Q$500,'7.  Persistence Report'!$D$27:$D$500,$B46,'7.  Persistence Report'!$C$27:$C$500,"&lt;&gt;Pre-2011 Programs Completed in 2011",'7.  Persistence Report'!$J$27:$J$500,"Adjustment",'7.  Persistence Report'!$H$27:$H$500,"&lt;=2011")</f>
        <v>0</v>
      </c>
      <c r="T47" s="294">
        <f>SUMIFS('7.  Persistence Report'!R$27:R$500,'7.  Persistence Report'!$D$27:$D$500,$B46,'7.  Persistence Report'!$C$27:$C$500,"&lt;&gt;Pre-2011 Programs Completed in 2011",'7.  Persistence Report'!$J$27:$J$500,"Adjustment",'7.  Persistence Report'!$H$27:$H$500,"&lt;=2011")</f>
        <v>0</v>
      </c>
      <c r="U47" s="294">
        <f>SUMIFS('7.  Persistence Report'!S$27:S$500,'7.  Persistence Report'!$D$27:$D$500,$B46,'7.  Persistence Report'!$C$27:$C$500,"&lt;&gt;Pre-2011 Programs Completed in 2011",'7.  Persistence Report'!$J$27:$J$500,"Adjustment",'7.  Persistence Report'!$H$27:$H$500,"&lt;=2011")</f>
        <v>0</v>
      </c>
      <c r="V47" s="294">
        <f>SUMIFS('7.  Persistence Report'!T$27:T$500,'7.  Persistence Report'!$D$27:$D$500,$B46,'7.  Persistence Report'!$C$27:$C$500,"&lt;&gt;Pre-2011 Programs Completed in 2011",'7.  Persistence Report'!$J$27:$J$500,"Adjustment",'7.  Persistence Report'!$H$27:$H$500,"&lt;=2011")</f>
        <v>0</v>
      </c>
      <c r="W47" s="294">
        <f>SUMIFS('7.  Persistence Report'!U$27:U$500,'7.  Persistence Report'!$D$27:$D$500,$B46,'7.  Persistence Report'!$C$27:$C$500,"&lt;&gt;Pre-2011 Programs Completed in 2011",'7.  Persistence Report'!$J$27:$J$500,"Adjustment",'7.  Persistence Report'!$H$27:$H$500,"&lt;=2011")</f>
        <v>0</v>
      </c>
      <c r="X47" s="294">
        <f>SUMIFS('7.  Persistence Report'!V$27:V$500,'7.  Persistence Report'!$D$27:$D$500,$B46,'7.  Persistence Report'!$C$27:$C$500,"&lt;&gt;Pre-2011 Programs Completed in 2011",'7.  Persistence Report'!$J$27:$J$500,"Adjustment",'7.  Persistence Report'!$H$27:$H$500,"&lt;=2011")</f>
        <v>0</v>
      </c>
      <c r="Y47" s="410">
        <f>Y46</f>
        <v>1</v>
      </c>
      <c r="Z47" s="410">
        <f>Z46</f>
        <v>0</v>
      </c>
      <c r="AA47" s="410">
        <f t="shared" ref="AA47:AL47" si="17">AA46</f>
        <v>0</v>
      </c>
      <c r="AB47" s="410">
        <f t="shared" si="17"/>
        <v>0</v>
      </c>
      <c r="AC47" s="410">
        <f t="shared" si="17"/>
        <v>0</v>
      </c>
      <c r="AD47" s="410">
        <f t="shared" si="17"/>
        <v>0</v>
      </c>
      <c r="AE47" s="410">
        <f t="shared" si="17"/>
        <v>0</v>
      </c>
      <c r="AF47" s="410">
        <f t="shared" si="17"/>
        <v>0</v>
      </c>
      <c r="AG47" s="410">
        <f t="shared" si="17"/>
        <v>0</v>
      </c>
      <c r="AH47" s="410">
        <f t="shared" si="17"/>
        <v>0</v>
      </c>
      <c r="AI47" s="410">
        <f t="shared" si="17"/>
        <v>0</v>
      </c>
      <c r="AJ47" s="410">
        <f t="shared" si="17"/>
        <v>0</v>
      </c>
      <c r="AK47" s="410">
        <f t="shared" si="17"/>
        <v>0</v>
      </c>
      <c r="AL47" s="410">
        <f t="shared" si="17"/>
        <v>0</v>
      </c>
      <c r="AM47" s="296"/>
    </row>
    <row r="48" spans="1:39" s="282" customFormat="1" ht="15" outlineLevel="1">
      <c r="A48" s="507"/>
      <c r="B48" s="306"/>
      <c r="C48" s="307"/>
      <c r="D48" s="290"/>
      <c r="E48" s="290"/>
      <c r="F48" s="290"/>
      <c r="G48" s="290"/>
      <c r="H48" s="290"/>
      <c r="I48" s="290"/>
      <c r="J48" s="290"/>
      <c r="K48" s="290"/>
      <c r="L48" s="290"/>
      <c r="M48" s="290"/>
      <c r="N48" s="290"/>
      <c r="O48" s="290"/>
      <c r="P48" s="290"/>
      <c r="Q48" s="290"/>
      <c r="R48" s="290"/>
      <c r="S48" s="290"/>
      <c r="T48" s="290"/>
      <c r="U48" s="290"/>
      <c r="V48" s="290"/>
      <c r="W48" s="290"/>
      <c r="X48" s="290"/>
      <c r="Y48" s="411"/>
      <c r="Z48" s="411"/>
      <c r="AA48" s="411"/>
      <c r="AB48" s="411"/>
      <c r="AC48" s="411"/>
      <c r="AD48" s="411"/>
      <c r="AE48" s="411"/>
      <c r="AF48" s="411"/>
      <c r="AG48" s="411"/>
      <c r="AH48" s="411"/>
      <c r="AI48" s="411"/>
      <c r="AJ48" s="411"/>
      <c r="AK48" s="411"/>
      <c r="AL48" s="411"/>
      <c r="AM48" s="305"/>
    </row>
    <row r="49" spans="1:42" s="292" customFormat="1" ht="15.75" outlineLevel="1">
      <c r="A49" s="508"/>
      <c r="B49" s="287" t="s">
        <v>8</v>
      </c>
      <c r="C49" s="288"/>
      <c r="D49" s="288"/>
      <c r="E49" s="288"/>
      <c r="F49" s="288"/>
      <c r="G49" s="288"/>
      <c r="H49" s="288"/>
      <c r="I49" s="288"/>
      <c r="J49" s="288"/>
      <c r="K49" s="288"/>
      <c r="L49" s="288"/>
      <c r="M49" s="288"/>
      <c r="N49" s="290"/>
      <c r="O49" s="288"/>
      <c r="P49" s="288"/>
      <c r="Q49" s="288"/>
      <c r="R49" s="288"/>
      <c r="S49" s="288"/>
      <c r="T49" s="288"/>
      <c r="U49" s="288"/>
      <c r="V49" s="288"/>
      <c r="W49" s="288"/>
      <c r="X49" s="288"/>
      <c r="Y49" s="413"/>
      <c r="Z49" s="413"/>
      <c r="AA49" s="413"/>
      <c r="AB49" s="413"/>
      <c r="AC49" s="413"/>
      <c r="AD49" s="413"/>
      <c r="AE49" s="413"/>
      <c r="AF49" s="413"/>
      <c r="AG49" s="413"/>
      <c r="AH49" s="413"/>
      <c r="AI49" s="413"/>
      <c r="AJ49" s="413"/>
      <c r="AK49" s="413"/>
      <c r="AL49" s="413"/>
      <c r="AM49" s="291"/>
      <c r="AO49" s="308"/>
      <c r="AP49" s="308"/>
    </row>
    <row r="50" spans="1:42" s="282" customFormat="1" ht="15" outlineLevel="1">
      <c r="A50" s="507">
        <v>10</v>
      </c>
      <c r="B50" s="309" t="s">
        <v>22</v>
      </c>
      <c r="C50" s="290" t="s">
        <v>25</v>
      </c>
      <c r="D50" s="294">
        <f>SUMIFS('7.  Persistence Report'!AQ$27:AQ$500,'7.  Persistence Report'!$D$27:$D$500,$B50,'7.  Persistence Report'!$C$27:$C$500,"&lt;&gt;Pre-2011 Programs Completed in 2011",'7.  Persistence Report'!$J$27:$J$500,"&lt;&gt;Adjustment",'7.  Persistence Report'!$H$27:$H$500,"&lt;=2011")</f>
        <v>15402256</v>
      </c>
      <c r="E50" s="294">
        <f>SUMIFS('7.  Persistence Report'!AR$27:AR$500,'7.  Persistence Report'!$D$27:$D$500,$B50,'7.  Persistence Report'!$C$27:$C$500,"&lt;&gt;Pre-2011 Programs Completed in 2011",'7.  Persistence Report'!$J$27:$J$500,"&lt;&gt;Adjustment",'7.  Persistence Report'!$H$27:$H$500,"&lt;=2011")</f>
        <v>15402256</v>
      </c>
      <c r="F50" s="294">
        <f>SUMIFS('7.  Persistence Report'!AS$27:AS$500,'7.  Persistence Report'!$D$27:$D$500,$B50,'7.  Persistence Report'!$C$27:$C$500,"&lt;&gt;Pre-2011 Programs Completed in 2011",'7.  Persistence Report'!$J$27:$J$500,"&lt;&gt;Adjustment",'7.  Persistence Report'!$H$27:$H$500,"&lt;=2011")</f>
        <v>15402256</v>
      </c>
      <c r="G50" s="294">
        <f>SUMIFS('7.  Persistence Report'!AT$27:AT$500,'7.  Persistence Report'!$D$27:$D$500,$B50,'7.  Persistence Report'!$C$27:$C$500,"&lt;&gt;Pre-2011 Programs Completed in 2011",'7.  Persistence Report'!$J$27:$J$500,"&lt;&gt;Adjustment",'7.  Persistence Report'!$H$27:$H$500,"&lt;=2011")</f>
        <v>15402256</v>
      </c>
      <c r="H50" s="294">
        <f>SUMIFS('7.  Persistence Report'!AU$27:AU$500,'7.  Persistence Report'!$D$27:$D$500,$B50,'7.  Persistence Report'!$C$27:$C$500,"&lt;&gt;Pre-2011 Programs Completed in 2011",'7.  Persistence Report'!$J$27:$J$500,"&lt;&gt;Adjustment",'7.  Persistence Report'!$H$27:$H$500,"&lt;=2011")</f>
        <v>15402256</v>
      </c>
      <c r="I50" s="294">
        <f>SUMIFS('7.  Persistence Report'!AV$27:AV$500,'7.  Persistence Report'!$D$27:$D$500,$B50,'7.  Persistence Report'!$C$27:$C$500,"&lt;&gt;Pre-2011 Programs Completed in 2011",'7.  Persistence Report'!$J$27:$J$500,"&lt;&gt;Adjustment",'7.  Persistence Report'!$H$27:$H$500,"&lt;=2011")</f>
        <v>15402256</v>
      </c>
      <c r="J50" s="294">
        <f>SUMIFS('7.  Persistence Report'!AW$27:AW$500,'7.  Persistence Report'!$D$27:$D$500,$B50,'7.  Persistence Report'!$C$27:$C$500,"&lt;&gt;Pre-2011 Programs Completed in 2011",'7.  Persistence Report'!$J$27:$J$500,"&lt;&gt;Adjustment",'7.  Persistence Report'!$H$27:$H$500,"&lt;=2011")</f>
        <v>15402256</v>
      </c>
      <c r="K50" s="294">
        <f>SUMIFS('7.  Persistence Report'!AX$27:AX$500,'7.  Persistence Report'!$D$27:$D$500,$B50,'7.  Persistence Report'!$C$27:$C$500,"&lt;&gt;Pre-2011 Programs Completed in 2011",'7.  Persistence Report'!$J$27:$J$500,"&lt;&gt;Adjustment",'7.  Persistence Report'!$H$27:$H$500,"&lt;=2011")</f>
        <v>15402256</v>
      </c>
      <c r="L50" s="294">
        <f>SUMIFS('7.  Persistence Report'!AY$27:AY$500,'7.  Persistence Report'!$D$27:$D$500,$B50,'7.  Persistence Report'!$C$27:$C$500,"&lt;&gt;Pre-2011 Programs Completed in 2011",'7.  Persistence Report'!$J$27:$J$500,"&lt;&gt;Adjustment",'7.  Persistence Report'!$H$27:$H$500,"&lt;=2011")</f>
        <v>13957380</v>
      </c>
      <c r="M50" s="294">
        <f>SUMIFS('7.  Persistence Report'!AZ$27:AZ$500,'7.  Persistence Report'!$D$27:$D$500,$B50,'7.  Persistence Report'!$C$27:$C$500,"&lt;&gt;Pre-2011 Programs Completed in 2011",'7.  Persistence Report'!$J$27:$J$500,"&lt;&gt;Adjustment",'7.  Persistence Report'!$H$27:$H$500,"&lt;=2011")</f>
        <v>13957380</v>
      </c>
      <c r="N50" s="294">
        <v>12</v>
      </c>
      <c r="O50" s="294">
        <f>SUMIFS('7.  Persistence Report'!L$27:L$500,'7.  Persistence Report'!$D$27:$D$500,$B50,'7.  Persistence Report'!$C$27:$C$500,"&lt;&gt;Pre-2011 Programs Completed in 2011",'7.  Persistence Report'!$J$27:$J$500,"&lt;&gt;Adjustment",'7.  Persistence Report'!$H$27:$H$500,"&lt;=2011")</f>
        <v>2913</v>
      </c>
      <c r="P50" s="294">
        <f>SUMIFS('7.  Persistence Report'!M$27:M$500,'7.  Persistence Report'!$D$27:$D$500,$B50,'7.  Persistence Report'!$C$27:$C$500,"&lt;&gt;Pre-2011 Programs Completed in 2011",'7.  Persistence Report'!$J$27:$J$500,"&lt;&gt;Adjustment",'7.  Persistence Report'!$H$27:$H$500,"&lt;=2011")</f>
        <v>2913</v>
      </c>
      <c r="Q50" s="294">
        <f>SUMIFS('7.  Persistence Report'!N$27:N$500,'7.  Persistence Report'!$D$27:$D$500,$B50,'7.  Persistence Report'!$C$27:$C$500,"&lt;&gt;Pre-2011 Programs Completed in 2011",'7.  Persistence Report'!$J$27:$J$500,"&lt;&gt;Adjustment",'7.  Persistence Report'!$H$27:$H$500,"&lt;=2011")</f>
        <v>2913</v>
      </c>
      <c r="R50" s="294">
        <f>SUMIFS('7.  Persistence Report'!O$27:O$500,'7.  Persistence Report'!$D$27:$D$500,$B50,'7.  Persistence Report'!$C$27:$C$500,"&lt;&gt;Pre-2011 Programs Completed in 2011",'7.  Persistence Report'!$J$27:$J$500,"&lt;&gt;Adjustment",'7.  Persistence Report'!$H$27:$H$500,"&lt;=2011")</f>
        <v>2913</v>
      </c>
      <c r="S50" s="294">
        <f>SUMIFS('7.  Persistence Report'!P$27:P$500,'7.  Persistence Report'!$D$27:$D$500,$B50,'7.  Persistence Report'!$C$27:$C$500,"&lt;&gt;Pre-2011 Programs Completed in 2011",'7.  Persistence Report'!$J$27:$J$500,"&lt;&gt;Adjustment",'7.  Persistence Report'!$H$27:$H$500,"&lt;=2011")</f>
        <v>2913</v>
      </c>
      <c r="T50" s="294">
        <f>SUMIFS('7.  Persistence Report'!Q$27:Q$500,'7.  Persistence Report'!$D$27:$D$500,$B50,'7.  Persistence Report'!$C$27:$C$500,"&lt;&gt;Pre-2011 Programs Completed in 2011",'7.  Persistence Report'!$J$27:$J$500,"&lt;&gt;Adjustment",'7.  Persistence Report'!$H$27:$H$500,"&lt;=2011")</f>
        <v>2913</v>
      </c>
      <c r="U50" s="294">
        <f>SUMIFS('7.  Persistence Report'!R$27:R$500,'7.  Persistence Report'!$D$27:$D$500,$B50,'7.  Persistence Report'!$C$27:$C$500,"&lt;&gt;Pre-2011 Programs Completed in 2011",'7.  Persistence Report'!$J$27:$J$500,"&lt;&gt;Adjustment",'7.  Persistence Report'!$H$27:$H$500,"&lt;=2011")</f>
        <v>2913</v>
      </c>
      <c r="V50" s="294">
        <f>SUMIFS('7.  Persistence Report'!S$27:S$500,'7.  Persistence Report'!$D$27:$D$500,$B50,'7.  Persistence Report'!$C$27:$C$500,"&lt;&gt;Pre-2011 Programs Completed in 2011",'7.  Persistence Report'!$J$27:$J$500,"&lt;&gt;Adjustment",'7.  Persistence Report'!$H$27:$H$500,"&lt;=2011")</f>
        <v>2913</v>
      </c>
      <c r="W50" s="294">
        <f>SUMIFS('7.  Persistence Report'!T$27:T$500,'7.  Persistence Report'!$D$27:$D$500,$B50,'7.  Persistence Report'!$C$27:$C$500,"&lt;&gt;Pre-2011 Programs Completed in 2011",'7.  Persistence Report'!$J$27:$J$500,"&lt;&gt;Adjustment",'7.  Persistence Report'!$H$27:$H$500,"&lt;=2011")</f>
        <v>2617</v>
      </c>
      <c r="X50" s="294">
        <f>SUMIFS('7.  Persistence Report'!U$27:U$500,'7.  Persistence Report'!$D$27:$D$500,$B50,'7.  Persistence Report'!$C$27:$C$500,"&lt;&gt;Pre-2011 Programs Completed in 2011",'7.  Persistence Report'!$J$27:$J$500,"&lt;&gt;Adjustment",'7.  Persistence Report'!$H$27:$H$500,"&lt;=2011")</f>
        <v>2617</v>
      </c>
      <c r="Y50" s="409">
        <f>Y307</f>
        <v>0</v>
      </c>
      <c r="Z50" s="409">
        <f t="shared" ref="Z50:AA50" si="18">Z307</f>
        <v>0</v>
      </c>
      <c r="AA50" s="409">
        <f t="shared" si="18"/>
        <v>1</v>
      </c>
      <c r="AB50" s="414"/>
      <c r="AC50" s="414"/>
      <c r="AD50" s="414"/>
      <c r="AE50" s="414"/>
      <c r="AF50" s="414"/>
      <c r="AG50" s="414"/>
      <c r="AH50" s="414"/>
      <c r="AI50" s="414"/>
      <c r="AJ50" s="414"/>
      <c r="AK50" s="414"/>
      <c r="AL50" s="414"/>
      <c r="AM50" s="295">
        <f>SUM(Y50:AL50)</f>
        <v>1</v>
      </c>
    </row>
    <row r="51" spans="1:42" s="282" customFormat="1" ht="15" outlineLevel="1">
      <c r="A51" s="507"/>
      <c r="B51" s="293" t="s">
        <v>214</v>
      </c>
      <c r="C51" s="290" t="s">
        <v>163</v>
      </c>
      <c r="D51" s="294">
        <f>SUMIFS('7.  Persistence Report'!AQ$27:AQ$500,'7.  Persistence Report'!$D$27:$D$500,$B50,'7.  Persistence Report'!$C$27:$C$500,"&lt;&gt;Pre-2011 Programs Completed in 2011",'7.  Persistence Report'!$J$27:$J$500,"Adjustment",'7.  Persistence Report'!$H$27:$H$500,"&lt;=2011")</f>
        <v>927562</v>
      </c>
      <c r="E51" s="294">
        <f>SUMIFS('7.  Persistence Report'!AR$27:AR$500,'7.  Persistence Report'!$D$27:$D$500,$B50,'7.  Persistence Report'!$C$27:$C$500,"&lt;&gt;Pre-2011 Programs Completed in 2011",'7.  Persistence Report'!$J$27:$J$500,"Adjustment",'7.  Persistence Report'!$H$27:$H$500,"&lt;=2011")</f>
        <v>927562</v>
      </c>
      <c r="F51" s="294">
        <f>SUMIFS('7.  Persistence Report'!AS$27:AS$500,'7.  Persistence Report'!$D$27:$D$500,$B50,'7.  Persistence Report'!$C$27:$C$500,"&lt;&gt;Pre-2011 Programs Completed in 2011",'7.  Persistence Report'!$J$27:$J$500,"Adjustment",'7.  Persistence Report'!$H$27:$H$500,"&lt;=2011")</f>
        <v>927562</v>
      </c>
      <c r="G51" s="294">
        <f>SUMIFS('7.  Persistence Report'!AT$27:AT$500,'7.  Persistence Report'!$D$27:$D$500,$B50,'7.  Persistence Report'!$C$27:$C$500,"&lt;&gt;Pre-2011 Programs Completed in 2011",'7.  Persistence Report'!$J$27:$J$500,"Adjustment",'7.  Persistence Report'!$H$27:$H$500,"&lt;=2011")</f>
        <v>926808</v>
      </c>
      <c r="H51" s="294">
        <f>SUMIFS('7.  Persistence Report'!AU$27:AU$500,'7.  Persistence Report'!$D$27:$D$500,$B50,'7.  Persistence Report'!$C$27:$C$500,"&lt;&gt;Pre-2011 Programs Completed in 2011",'7.  Persistence Report'!$J$27:$J$500,"Adjustment",'7.  Persistence Report'!$H$27:$H$500,"&lt;=2011")</f>
        <v>926808</v>
      </c>
      <c r="I51" s="294">
        <f>SUMIFS('7.  Persistence Report'!AV$27:AV$500,'7.  Persistence Report'!$D$27:$D$500,$B50,'7.  Persistence Report'!$C$27:$C$500,"&lt;&gt;Pre-2011 Programs Completed in 2011",'7.  Persistence Report'!$J$27:$J$500,"Adjustment",'7.  Persistence Report'!$H$27:$H$500,"&lt;=2011")</f>
        <v>926514</v>
      </c>
      <c r="J51" s="294">
        <f>SUMIFS('7.  Persistence Report'!AW$27:AW$500,'7.  Persistence Report'!$D$27:$D$500,$B50,'7.  Persistence Report'!$C$27:$C$500,"&lt;&gt;Pre-2011 Programs Completed in 2011",'7.  Persistence Report'!$J$27:$J$500,"Adjustment",'7.  Persistence Report'!$H$27:$H$500,"&lt;=2011")</f>
        <v>849504</v>
      </c>
      <c r="K51" s="294">
        <f>SUMIFS('7.  Persistence Report'!AX$27:AX$500,'7.  Persistence Report'!$D$27:$D$500,$B50,'7.  Persistence Report'!$C$27:$C$500,"&lt;&gt;Pre-2011 Programs Completed in 2011",'7.  Persistence Report'!$J$27:$J$500,"Adjustment",'7.  Persistence Report'!$H$27:$H$500,"&lt;=2011")</f>
        <v>680140</v>
      </c>
      <c r="L51" s="294">
        <f>SUMIFS('7.  Persistence Report'!AY$27:AY$500,'7.  Persistence Report'!$D$27:$D$500,$B50,'7.  Persistence Report'!$C$27:$C$500,"&lt;&gt;Pre-2011 Programs Completed in 2011",'7.  Persistence Report'!$J$27:$J$500,"Adjustment",'7.  Persistence Report'!$H$27:$H$500,"&lt;=2011")</f>
        <v>670027</v>
      </c>
      <c r="M51" s="294">
        <f>SUMIFS('7.  Persistence Report'!AZ$27:AZ$500,'7.  Persistence Report'!$D$27:$D$500,$B50,'7.  Persistence Report'!$C$27:$C$500,"&lt;&gt;Pre-2011 Programs Completed in 2011",'7.  Persistence Report'!$J$27:$J$500,"Adjustment",'7.  Persistence Report'!$H$27:$H$500,"&lt;=2011")</f>
        <v>670027</v>
      </c>
      <c r="N51" s="294">
        <f>N50</f>
        <v>12</v>
      </c>
      <c r="O51" s="294">
        <f>SUMIFS('7.  Persistence Report'!M$27:M$500,'7.  Persistence Report'!$D$27:$D$500,$B50,'7.  Persistence Report'!$C$27:$C$500,"&lt;&gt;Pre-2011 Programs Completed in 2011",'7.  Persistence Report'!$J$27:$J$500,"Adjustment",'7.  Persistence Report'!$H$27:$H$500,"&lt;=2011")</f>
        <v>162</v>
      </c>
      <c r="P51" s="294">
        <f>SUMIFS('7.  Persistence Report'!N$27:N$500,'7.  Persistence Report'!$D$27:$D$500,$B50,'7.  Persistence Report'!$C$27:$C$500,"&lt;&gt;Pre-2011 Programs Completed in 2011",'7.  Persistence Report'!$J$27:$J$500,"Adjustment",'7.  Persistence Report'!$H$27:$H$500,"&lt;=2011")</f>
        <v>162</v>
      </c>
      <c r="Q51" s="294">
        <f>SUMIFS('7.  Persistence Report'!O$27:O$500,'7.  Persistence Report'!$D$27:$D$500,$B50,'7.  Persistence Report'!$C$27:$C$500,"&lt;&gt;Pre-2011 Programs Completed in 2011",'7.  Persistence Report'!$J$27:$J$500,"Adjustment",'7.  Persistence Report'!$H$27:$H$500,"&lt;=2011")</f>
        <v>162</v>
      </c>
      <c r="R51" s="294">
        <f>SUMIFS('7.  Persistence Report'!P$27:P$500,'7.  Persistence Report'!$D$27:$D$500,$B50,'7.  Persistence Report'!$C$27:$C$500,"&lt;&gt;Pre-2011 Programs Completed in 2011",'7.  Persistence Report'!$J$27:$J$500,"Adjustment",'7.  Persistence Report'!$H$27:$H$500,"&lt;=2011")</f>
        <v>162</v>
      </c>
      <c r="S51" s="294">
        <f>SUMIFS('7.  Persistence Report'!Q$27:Q$500,'7.  Persistence Report'!$D$27:$D$500,$B50,'7.  Persistence Report'!$C$27:$C$500,"&lt;&gt;Pre-2011 Programs Completed in 2011",'7.  Persistence Report'!$J$27:$J$500,"Adjustment",'7.  Persistence Report'!$H$27:$H$500,"&lt;=2011")</f>
        <v>162</v>
      </c>
      <c r="T51" s="294">
        <f>SUMIFS('7.  Persistence Report'!R$27:R$500,'7.  Persistence Report'!$D$27:$D$500,$B50,'7.  Persistence Report'!$C$27:$C$500,"&lt;&gt;Pre-2011 Programs Completed in 2011",'7.  Persistence Report'!$J$27:$J$500,"Adjustment",'7.  Persistence Report'!$H$27:$H$500,"&lt;=2011")</f>
        <v>143</v>
      </c>
      <c r="U51" s="294">
        <f>SUMIFS('7.  Persistence Report'!S$27:S$500,'7.  Persistence Report'!$D$27:$D$500,$B50,'7.  Persistence Report'!$C$27:$C$500,"&lt;&gt;Pre-2011 Programs Completed in 2011",'7.  Persistence Report'!$J$27:$J$500,"Adjustment",'7.  Persistence Report'!$H$27:$H$500,"&lt;=2011")</f>
        <v>114</v>
      </c>
      <c r="V51" s="294">
        <f>SUMIFS('7.  Persistence Report'!T$27:T$500,'7.  Persistence Report'!$D$27:$D$500,$B50,'7.  Persistence Report'!$C$27:$C$500,"&lt;&gt;Pre-2011 Programs Completed in 2011",'7.  Persistence Report'!$J$27:$J$500,"Adjustment",'7.  Persistence Report'!$H$27:$H$500,"&lt;=2011")</f>
        <v>112</v>
      </c>
      <c r="W51" s="294">
        <f>SUMIFS('7.  Persistence Report'!U$27:U$500,'7.  Persistence Report'!$D$27:$D$500,$B50,'7.  Persistence Report'!$C$27:$C$500,"&lt;&gt;Pre-2011 Programs Completed in 2011",'7.  Persistence Report'!$J$27:$J$500,"Adjustment",'7.  Persistence Report'!$H$27:$H$500,"&lt;=2011")</f>
        <v>112</v>
      </c>
      <c r="X51" s="294">
        <f>SUMIFS('7.  Persistence Report'!V$27:V$500,'7.  Persistence Report'!$D$27:$D$500,$B50,'7.  Persistence Report'!$C$27:$C$500,"&lt;&gt;Pre-2011 Programs Completed in 2011",'7.  Persistence Report'!$J$27:$J$500,"Adjustment",'7.  Persistence Report'!$H$27:$H$500,"&lt;=2011")</f>
        <v>111</v>
      </c>
      <c r="Y51" s="410">
        <f>Y50</f>
        <v>0</v>
      </c>
      <c r="Z51" s="410">
        <f>Z50</f>
        <v>0</v>
      </c>
      <c r="AA51" s="410">
        <f t="shared" ref="AA51:AL51" si="19">AA50</f>
        <v>1</v>
      </c>
      <c r="AB51" s="410">
        <f t="shared" si="19"/>
        <v>0</v>
      </c>
      <c r="AC51" s="410">
        <f t="shared" si="19"/>
        <v>0</v>
      </c>
      <c r="AD51" s="410">
        <f t="shared" si="19"/>
        <v>0</v>
      </c>
      <c r="AE51" s="410">
        <f t="shared" si="19"/>
        <v>0</v>
      </c>
      <c r="AF51" s="410">
        <f t="shared" si="19"/>
        <v>0</v>
      </c>
      <c r="AG51" s="410">
        <f t="shared" si="19"/>
        <v>0</v>
      </c>
      <c r="AH51" s="410">
        <f t="shared" si="19"/>
        <v>0</v>
      </c>
      <c r="AI51" s="410">
        <f t="shared" si="19"/>
        <v>0</v>
      </c>
      <c r="AJ51" s="410">
        <f t="shared" si="19"/>
        <v>0</v>
      </c>
      <c r="AK51" s="410">
        <f t="shared" si="19"/>
        <v>0</v>
      </c>
      <c r="AL51" s="410">
        <f t="shared" si="19"/>
        <v>0</v>
      </c>
      <c r="AM51" s="310"/>
    </row>
    <row r="52" spans="1:42" s="282" customFormat="1" ht="15" outlineLevel="1">
      <c r="A52" s="507"/>
      <c r="B52" s="309"/>
      <c r="C52" s="311"/>
      <c r="D52" s="290"/>
      <c r="E52" s="290"/>
      <c r="F52" s="290"/>
      <c r="G52" s="290"/>
      <c r="H52" s="290"/>
      <c r="I52" s="290"/>
      <c r="J52" s="290"/>
      <c r="K52" s="290"/>
      <c r="L52" s="290"/>
      <c r="M52" s="290"/>
      <c r="N52" s="290"/>
      <c r="O52" s="290"/>
      <c r="P52" s="290"/>
      <c r="Q52" s="290"/>
      <c r="R52" s="290"/>
      <c r="S52" s="290"/>
      <c r="T52" s="290"/>
      <c r="U52" s="290"/>
      <c r="V52" s="290"/>
      <c r="W52" s="290"/>
      <c r="X52" s="290"/>
      <c r="Y52" s="415"/>
      <c r="Z52" s="415"/>
      <c r="AA52" s="415"/>
      <c r="AB52" s="415"/>
      <c r="AC52" s="415"/>
      <c r="AD52" s="415"/>
      <c r="AE52" s="415"/>
      <c r="AF52" s="415"/>
      <c r="AG52" s="415"/>
      <c r="AH52" s="415"/>
      <c r="AI52" s="415"/>
      <c r="AJ52" s="415"/>
      <c r="AK52" s="415"/>
      <c r="AL52" s="415"/>
      <c r="AM52" s="312"/>
    </row>
    <row r="53" spans="1:42" s="282" customFormat="1" ht="15" outlineLevel="1">
      <c r="A53" s="507">
        <v>11</v>
      </c>
      <c r="B53" s="313" t="s">
        <v>21</v>
      </c>
      <c r="C53" s="290" t="s">
        <v>25</v>
      </c>
      <c r="D53" s="294">
        <f>SUMIFS('7.  Persistence Report'!AQ$27:AQ$500,'7.  Persistence Report'!$D$27:$D$500,$B53,'7.  Persistence Report'!$C$27:$C$500,"&lt;&gt;Pre-2011 Programs Completed in 2011",'7.  Persistence Report'!$J$27:$J$500,"&lt;&gt;Adjustment",'7.  Persistence Report'!$H$27:$H$500,"&lt;=2011")</f>
        <v>3870853</v>
      </c>
      <c r="E53" s="294">
        <f>SUMIFS('7.  Persistence Report'!AR$27:AR$500,'7.  Persistence Report'!$D$27:$D$500,$B53,'7.  Persistence Report'!$C$27:$C$500,"&lt;&gt;Pre-2011 Programs Completed in 2011",'7.  Persistence Report'!$J$27:$J$500,"&lt;&gt;Adjustment",'7.  Persistence Report'!$H$27:$H$500,"&lt;=2011")</f>
        <v>3864500</v>
      </c>
      <c r="F53" s="294">
        <f>SUMIFS('7.  Persistence Report'!AS$27:AS$500,'7.  Persistence Report'!$D$27:$D$500,$B53,'7.  Persistence Report'!$C$27:$C$500,"&lt;&gt;Pre-2011 Programs Completed in 2011",'7.  Persistence Report'!$J$27:$J$500,"&lt;&gt;Adjustment",'7.  Persistence Report'!$H$27:$H$500,"&lt;=2011")</f>
        <v>3785561</v>
      </c>
      <c r="G53" s="294">
        <f>SUMIFS('7.  Persistence Report'!AT$27:AT$500,'7.  Persistence Report'!$D$27:$D$500,$B53,'7.  Persistence Report'!$C$27:$C$500,"&lt;&gt;Pre-2011 Programs Completed in 2011",'7.  Persistence Report'!$J$27:$J$500,"&lt;&gt;Adjustment",'7.  Persistence Report'!$H$27:$H$500,"&lt;=2011")</f>
        <v>2090042</v>
      </c>
      <c r="H53" s="294">
        <f>SUMIFS('7.  Persistence Report'!AU$27:AU$500,'7.  Persistence Report'!$D$27:$D$500,$B53,'7.  Persistence Report'!$C$27:$C$500,"&lt;&gt;Pre-2011 Programs Completed in 2011",'7.  Persistence Report'!$J$27:$J$500,"&lt;&gt;Adjustment",'7.  Persistence Report'!$H$27:$H$500,"&lt;=2011")</f>
        <v>2084396.0000000002</v>
      </c>
      <c r="I53" s="294">
        <f>SUMIFS('7.  Persistence Report'!AV$27:AV$500,'7.  Persistence Report'!$D$27:$D$500,$B53,'7.  Persistence Report'!$C$27:$C$500,"&lt;&gt;Pre-2011 Programs Completed in 2011",'7.  Persistence Report'!$J$27:$J$500,"&lt;&gt;Adjustment",'7.  Persistence Report'!$H$27:$H$500,"&lt;=2011")</f>
        <v>2054849.0000000002</v>
      </c>
      <c r="J53" s="294">
        <f>SUMIFS('7.  Persistence Report'!AW$27:AW$500,'7.  Persistence Report'!$D$27:$D$500,$B53,'7.  Persistence Report'!$C$27:$C$500,"&lt;&gt;Pre-2011 Programs Completed in 2011",'7.  Persistence Report'!$J$27:$J$500,"&lt;&gt;Adjustment",'7.  Persistence Report'!$H$27:$H$500,"&lt;=2011")</f>
        <v>400597</v>
      </c>
      <c r="K53" s="294">
        <f>SUMIFS('7.  Persistence Report'!AX$27:AX$500,'7.  Persistence Report'!$D$27:$D$500,$B53,'7.  Persistence Report'!$C$27:$C$500,"&lt;&gt;Pre-2011 Programs Completed in 2011",'7.  Persistence Report'!$J$27:$J$500,"&lt;&gt;Adjustment",'7.  Persistence Report'!$H$27:$H$500,"&lt;=2011")</f>
        <v>397369</v>
      </c>
      <c r="L53" s="294">
        <f>SUMIFS('7.  Persistence Report'!AY$27:AY$500,'7.  Persistence Report'!$D$27:$D$500,$B53,'7.  Persistence Report'!$C$27:$C$500,"&lt;&gt;Pre-2011 Programs Completed in 2011",'7.  Persistence Report'!$J$27:$J$500,"&lt;&gt;Adjustment",'7.  Persistence Report'!$H$27:$H$500,"&lt;=2011")</f>
        <v>397369</v>
      </c>
      <c r="M53" s="294">
        <f>SUMIFS('7.  Persistence Report'!AZ$27:AZ$500,'7.  Persistence Report'!$D$27:$D$500,$B53,'7.  Persistence Report'!$C$27:$C$500,"&lt;&gt;Pre-2011 Programs Completed in 2011",'7.  Persistence Report'!$J$27:$J$500,"&lt;&gt;Adjustment",'7.  Persistence Report'!$H$27:$H$500,"&lt;=2011")</f>
        <v>397369</v>
      </c>
      <c r="N53" s="294">
        <v>12</v>
      </c>
      <c r="O53" s="294">
        <f>SUMIFS('7.  Persistence Report'!L$27:L$500,'7.  Persistence Report'!$D$27:$D$500,$B53,'7.  Persistence Report'!$C$27:$C$500,"&lt;&gt;Pre-2011 Programs Completed in 2011",'7.  Persistence Report'!$J$27:$J$500,"&lt;&gt;Adjustment",'7.  Persistence Report'!$H$27:$H$500,"&lt;=2011")</f>
        <v>1416</v>
      </c>
      <c r="P53" s="294">
        <f>SUMIFS('7.  Persistence Report'!M$27:M$500,'7.  Persistence Report'!$D$27:$D$500,$B53,'7.  Persistence Report'!$C$27:$C$500,"&lt;&gt;Pre-2011 Programs Completed in 2011",'7.  Persistence Report'!$J$27:$J$500,"&lt;&gt;Adjustment",'7.  Persistence Report'!$H$27:$H$500,"&lt;=2011")</f>
        <v>1414</v>
      </c>
      <c r="Q53" s="294">
        <f>SUMIFS('7.  Persistence Report'!N$27:N$500,'7.  Persistence Report'!$D$27:$D$500,$B53,'7.  Persistence Report'!$C$27:$C$500,"&lt;&gt;Pre-2011 Programs Completed in 2011",'7.  Persistence Report'!$J$27:$J$500,"&lt;&gt;Adjustment",'7.  Persistence Report'!$H$27:$H$500,"&lt;=2011")</f>
        <v>1387</v>
      </c>
      <c r="R53" s="294">
        <f>SUMIFS('7.  Persistence Report'!O$27:O$500,'7.  Persistence Report'!$D$27:$D$500,$B53,'7.  Persistence Report'!$C$27:$C$500,"&lt;&gt;Pre-2011 Programs Completed in 2011",'7.  Persistence Report'!$J$27:$J$500,"&lt;&gt;Adjustment",'7.  Persistence Report'!$H$27:$H$500,"&lt;=2011")</f>
        <v>794</v>
      </c>
      <c r="S53" s="294">
        <f>SUMIFS('7.  Persistence Report'!P$27:P$500,'7.  Persistence Report'!$D$27:$D$500,$B53,'7.  Persistence Report'!$C$27:$C$500,"&lt;&gt;Pre-2011 Programs Completed in 2011",'7.  Persistence Report'!$J$27:$J$500,"&lt;&gt;Adjustment",'7.  Persistence Report'!$H$27:$H$500,"&lt;=2011")</f>
        <v>792</v>
      </c>
      <c r="T53" s="294">
        <f>SUMIFS('7.  Persistence Report'!Q$27:Q$500,'7.  Persistence Report'!$D$27:$D$500,$B53,'7.  Persistence Report'!$C$27:$C$500,"&lt;&gt;Pre-2011 Programs Completed in 2011",'7.  Persistence Report'!$J$27:$J$500,"&lt;&gt;Adjustment",'7.  Persistence Report'!$H$27:$H$500,"&lt;=2011")</f>
        <v>781</v>
      </c>
      <c r="U53" s="294">
        <f>SUMIFS('7.  Persistence Report'!R$27:R$500,'7.  Persistence Report'!$D$27:$D$500,$B53,'7.  Persistence Report'!$C$27:$C$500,"&lt;&gt;Pre-2011 Programs Completed in 2011",'7.  Persistence Report'!$J$27:$J$500,"&lt;&gt;Adjustment",'7.  Persistence Report'!$H$27:$H$500,"&lt;=2011")</f>
        <v>140</v>
      </c>
      <c r="V53" s="294">
        <f>SUMIFS('7.  Persistence Report'!S$27:S$500,'7.  Persistence Report'!$D$27:$D$500,$B53,'7.  Persistence Report'!$C$27:$C$500,"&lt;&gt;Pre-2011 Programs Completed in 2011",'7.  Persistence Report'!$J$27:$J$500,"&lt;&gt;Adjustment",'7.  Persistence Report'!$H$27:$H$500,"&lt;=2011")</f>
        <v>135</v>
      </c>
      <c r="W53" s="294">
        <f>SUMIFS('7.  Persistence Report'!T$27:T$500,'7.  Persistence Report'!$D$27:$D$500,$B53,'7.  Persistence Report'!$C$27:$C$500,"&lt;&gt;Pre-2011 Programs Completed in 2011",'7.  Persistence Report'!$J$27:$J$500,"&lt;&gt;Adjustment",'7.  Persistence Report'!$H$27:$H$500,"&lt;=2011")</f>
        <v>135</v>
      </c>
      <c r="X53" s="294">
        <f>SUMIFS('7.  Persistence Report'!U$27:U$500,'7.  Persistence Report'!$D$27:$D$500,$B53,'7.  Persistence Report'!$C$27:$C$500,"&lt;&gt;Pre-2011 Programs Completed in 2011",'7.  Persistence Report'!$J$27:$J$500,"&lt;&gt;Adjustment",'7.  Persistence Report'!$H$27:$H$500,"&lt;=2011")</f>
        <v>135</v>
      </c>
      <c r="Y53" s="409">
        <f>Y310</f>
        <v>0</v>
      </c>
      <c r="Z53" s="409">
        <f t="shared" ref="Z53:AA53" si="20">Z310</f>
        <v>1</v>
      </c>
      <c r="AA53" s="409">
        <f t="shared" si="20"/>
        <v>0</v>
      </c>
      <c r="AB53" s="414"/>
      <c r="AC53" s="414"/>
      <c r="AD53" s="414"/>
      <c r="AE53" s="414"/>
      <c r="AF53" s="414"/>
      <c r="AG53" s="414"/>
      <c r="AH53" s="414"/>
      <c r="AI53" s="414"/>
      <c r="AJ53" s="414"/>
      <c r="AK53" s="414"/>
      <c r="AL53" s="414"/>
      <c r="AM53" s="295">
        <f>SUM(Y53:AL53)</f>
        <v>1</v>
      </c>
    </row>
    <row r="54" spans="1:42" s="282" customFormat="1" ht="15" outlineLevel="1">
      <c r="A54" s="507"/>
      <c r="B54" s="314" t="s">
        <v>214</v>
      </c>
      <c r="C54" s="290" t="s">
        <v>163</v>
      </c>
      <c r="D54" s="294">
        <f>SUMIFS('7.  Persistence Report'!AQ$27:AQ$500,'7.  Persistence Report'!$D$27:$D$500,$B53,'7.  Persistence Report'!$C$27:$C$500,"&lt;&gt;Pre-2011 Programs Completed in 2011",'7.  Persistence Report'!$J$27:$J$500,"Adjustment",'7.  Persistence Report'!$H$27:$H$500,"&lt;=2011")</f>
        <v>108877</v>
      </c>
      <c r="E54" s="294">
        <f>SUMIFS('7.  Persistence Report'!AR$27:AR$500,'7.  Persistence Report'!$D$27:$D$500,$B53,'7.  Persistence Report'!$C$27:$C$500,"&lt;&gt;Pre-2011 Programs Completed in 2011",'7.  Persistence Report'!$J$27:$J$500,"Adjustment",'7.  Persistence Report'!$H$27:$H$500,"&lt;=2011")</f>
        <v>108877</v>
      </c>
      <c r="F54" s="294">
        <f>SUMIFS('7.  Persistence Report'!AS$27:AS$500,'7.  Persistence Report'!$D$27:$D$500,$B53,'7.  Persistence Report'!$C$27:$C$500,"&lt;&gt;Pre-2011 Programs Completed in 2011",'7.  Persistence Report'!$J$27:$J$500,"Adjustment",'7.  Persistence Report'!$H$27:$H$500,"&lt;=2011")</f>
        <v>108877</v>
      </c>
      <c r="G54" s="294">
        <f>SUMIFS('7.  Persistence Report'!AT$27:AT$500,'7.  Persistence Report'!$D$27:$D$500,$B53,'7.  Persistence Report'!$C$27:$C$500,"&lt;&gt;Pre-2011 Programs Completed in 2011",'7.  Persistence Report'!$J$27:$J$500,"Adjustment",'7.  Persistence Report'!$H$27:$H$500,"&lt;=2011")</f>
        <v>87006</v>
      </c>
      <c r="H54" s="294">
        <f>SUMIFS('7.  Persistence Report'!AU$27:AU$500,'7.  Persistence Report'!$D$27:$D$500,$B53,'7.  Persistence Report'!$C$27:$C$500,"&lt;&gt;Pre-2011 Programs Completed in 2011",'7.  Persistence Report'!$J$27:$J$500,"Adjustment",'7.  Persistence Report'!$H$27:$H$500,"&lt;=2011")</f>
        <v>87006</v>
      </c>
      <c r="I54" s="294">
        <f>SUMIFS('7.  Persistence Report'!AV$27:AV$500,'7.  Persistence Report'!$D$27:$D$500,$B53,'7.  Persistence Report'!$C$27:$C$500,"&lt;&gt;Pre-2011 Programs Completed in 2011",'7.  Persistence Report'!$J$27:$J$500,"Adjustment",'7.  Persistence Report'!$H$27:$H$500,"&lt;=2011")</f>
        <v>87006</v>
      </c>
      <c r="J54" s="294">
        <f>SUMIFS('7.  Persistence Report'!AW$27:AW$500,'7.  Persistence Report'!$D$27:$D$500,$B53,'7.  Persistence Report'!$C$27:$C$500,"&lt;&gt;Pre-2011 Programs Completed in 2011",'7.  Persistence Report'!$J$27:$J$500,"Adjustment",'7.  Persistence Report'!$H$27:$H$500,"&lt;=2011")</f>
        <v>9058</v>
      </c>
      <c r="K54" s="294">
        <f>SUMIFS('7.  Persistence Report'!AX$27:AX$500,'7.  Persistence Report'!$D$27:$D$500,$B53,'7.  Persistence Report'!$C$27:$C$500,"&lt;&gt;Pre-2011 Programs Completed in 2011",'7.  Persistence Report'!$J$27:$J$500,"Adjustment",'7.  Persistence Report'!$H$27:$H$500,"&lt;=2011")</f>
        <v>9058</v>
      </c>
      <c r="L54" s="294">
        <f>SUMIFS('7.  Persistence Report'!AY$27:AY$500,'7.  Persistence Report'!$D$27:$D$500,$B53,'7.  Persistence Report'!$C$27:$C$500,"&lt;&gt;Pre-2011 Programs Completed in 2011",'7.  Persistence Report'!$J$27:$J$500,"Adjustment",'7.  Persistence Report'!$H$27:$H$500,"&lt;=2011")</f>
        <v>9058</v>
      </c>
      <c r="M54" s="294">
        <f>SUMIFS('7.  Persistence Report'!AZ$27:AZ$500,'7.  Persistence Report'!$D$27:$D$500,$B53,'7.  Persistence Report'!$C$27:$C$500,"&lt;&gt;Pre-2011 Programs Completed in 2011",'7.  Persistence Report'!$J$27:$J$500,"Adjustment",'7.  Persistence Report'!$H$27:$H$500,"&lt;=2011")</f>
        <v>9058</v>
      </c>
      <c r="N54" s="294">
        <f>N53</f>
        <v>12</v>
      </c>
      <c r="O54" s="294">
        <f>SUMIFS('7.  Persistence Report'!M$27:M$500,'7.  Persistence Report'!$D$27:$D$500,$B53,'7.  Persistence Report'!$C$27:$C$500,"&lt;&gt;Pre-2011 Programs Completed in 2011",'7.  Persistence Report'!$J$27:$J$500,"Adjustment",'7.  Persistence Report'!$H$27:$H$500,"&lt;=2011")</f>
        <v>44</v>
      </c>
      <c r="P54" s="294">
        <f>SUMIFS('7.  Persistence Report'!N$27:N$500,'7.  Persistence Report'!$D$27:$D$500,$B53,'7.  Persistence Report'!$C$27:$C$500,"&lt;&gt;Pre-2011 Programs Completed in 2011",'7.  Persistence Report'!$J$27:$J$500,"Adjustment",'7.  Persistence Report'!$H$27:$H$500,"&lt;=2011")</f>
        <v>44</v>
      </c>
      <c r="Q54" s="294">
        <f>SUMIFS('7.  Persistence Report'!O$27:O$500,'7.  Persistence Report'!$D$27:$D$500,$B53,'7.  Persistence Report'!$C$27:$C$500,"&lt;&gt;Pre-2011 Programs Completed in 2011",'7.  Persistence Report'!$J$27:$J$500,"Adjustment",'7.  Persistence Report'!$H$27:$H$500,"&lt;=2011")</f>
        <v>36</v>
      </c>
      <c r="R54" s="294">
        <f>SUMIFS('7.  Persistence Report'!P$27:P$500,'7.  Persistence Report'!$D$27:$D$500,$B53,'7.  Persistence Report'!$C$27:$C$500,"&lt;&gt;Pre-2011 Programs Completed in 2011",'7.  Persistence Report'!$J$27:$J$500,"Adjustment",'7.  Persistence Report'!$H$27:$H$500,"&lt;=2011")</f>
        <v>36</v>
      </c>
      <c r="S54" s="294">
        <f>SUMIFS('7.  Persistence Report'!Q$27:Q$500,'7.  Persistence Report'!$D$27:$D$500,$B53,'7.  Persistence Report'!$C$27:$C$500,"&lt;&gt;Pre-2011 Programs Completed in 2011",'7.  Persistence Report'!$J$27:$J$500,"Adjustment",'7.  Persistence Report'!$H$27:$H$500,"&lt;=2011")</f>
        <v>36</v>
      </c>
      <c r="T54" s="294">
        <f>SUMIFS('7.  Persistence Report'!R$27:R$500,'7.  Persistence Report'!$D$27:$D$500,$B53,'7.  Persistence Report'!$C$27:$C$500,"&lt;&gt;Pre-2011 Programs Completed in 2011",'7.  Persistence Report'!$J$27:$J$500,"Adjustment",'7.  Persistence Report'!$H$27:$H$500,"&lt;=2011")</f>
        <v>4</v>
      </c>
      <c r="U54" s="294">
        <f>SUMIFS('7.  Persistence Report'!S$27:S$500,'7.  Persistence Report'!$D$27:$D$500,$B53,'7.  Persistence Report'!$C$27:$C$500,"&lt;&gt;Pre-2011 Programs Completed in 2011",'7.  Persistence Report'!$J$27:$J$500,"Adjustment",'7.  Persistence Report'!$H$27:$H$500,"&lt;=2011")</f>
        <v>4</v>
      </c>
      <c r="V54" s="294">
        <f>SUMIFS('7.  Persistence Report'!T$27:T$500,'7.  Persistence Report'!$D$27:$D$500,$B53,'7.  Persistence Report'!$C$27:$C$500,"&lt;&gt;Pre-2011 Programs Completed in 2011",'7.  Persistence Report'!$J$27:$J$500,"Adjustment",'7.  Persistence Report'!$H$27:$H$500,"&lt;=2011")</f>
        <v>4</v>
      </c>
      <c r="W54" s="294">
        <f>SUMIFS('7.  Persistence Report'!U$27:U$500,'7.  Persistence Report'!$D$27:$D$500,$B53,'7.  Persistence Report'!$C$27:$C$500,"&lt;&gt;Pre-2011 Programs Completed in 2011",'7.  Persistence Report'!$J$27:$J$500,"Adjustment",'7.  Persistence Report'!$H$27:$H$500,"&lt;=2011")</f>
        <v>4</v>
      </c>
      <c r="X54" s="294">
        <f>SUMIFS('7.  Persistence Report'!V$27:V$500,'7.  Persistence Report'!$D$27:$D$500,$B53,'7.  Persistence Report'!$C$27:$C$500,"&lt;&gt;Pre-2011 Programs Completed in 2011",'7.  Persistence Report'!$J$27:$J$500,"Adjustment",'7.  Persistence Report'!$H$27:$H$500,"&lt;=2011")</f>
        <v>4</v>
      </c>
      <c r="Y54" s="410">
        <f>Y53</f>
        <v>0</v>
      </c>
      <c r="Z54" s="410">
        <f>Z53</f>
        <v>1</v>
      </c>
      <c r="AA54" s="410">
        <f t="shared" ref="AA54:AL54" si="21">AA53</f>
        <v>0</v>
      </c>
      <c r="AB54" s="410">
        <f t="shared" si="21"/>
        <v>0</v>
      </c>
      <c r="AC54" s="410">
        <f t="shared" si="21"/>
        <v>0</v>
      </c>
      <c r="AD54" s="410">
        <f t="shared" si="21"/>
        <v>0</v>
      </c>
      <c r="AE54" s="410">
        <f t="shared" si="21"/>
        <v>0</v>
      </c>
      <c r="AF54" s="410">
        <f t="shared" si="21"/>
        <v>0</v>
      </c>
      <c r="AG54" s="410">
        <f t="shared" si="21"/>
        <v>0</v>
      </c>
      <c r="AH54" s="410">
        <f t="shared" si="21"/>
        <v>0</v>
      </c>
      <c r="AI54" s="410">
        <f t="shared" si="21"/>
        <v>0</v>
      </c>
      <c r="AJ54" s="410">
        <f t="shared" si="21"/>
        <v>0</v>
      </c>
      <c r="AK54" s="410">
        <f t="shared" si="21"/>
        <v>0</v>
      </c>
      <c r="AL54" s="410">
        <f t="shared" si="21"/>
        <v>0</v>
      </c>
      <c r="AM54" s="310"/>
    </row>
    <row r="55" spans="1:42" s="282" customFormat="1" ht="15" outlineLevel="1">
      <c r="A55" s="507"/>
      <c r="B55" s="313"/>
      <c r="C55" s="311"/>
      <c r="D55" s="290"/>
      <c r="E55" s="290"/>
      <c r="F55" s="290"/>
      <c r="G55" s="290"/>
      <c r="H55" s="290"/>
      <c r="I55" s="290"/>
      <c r="J55" s="290"/>
      <c r="K55" s="290"/>
      <c r="L55" s="290"/>
      <c r="M55" s="290"/>
      <c r="N55" s="290"/>
      <c r="O55" s="290"/>
      <c r="P55" s="290"/>
      <c r="Q55" s="290"/>
      <c r="R55" s="290"/>
      <c r="S55" s="290"/>
      <c r="T55" s="290"/>
      <c r="U55" s="290"/>
      <c r="V55" s="290"/>
      <c r="W55" s="290"/>
      <c r="X55" s="290"/>
      <c r="Y55" s="415"/>
      <c r="Z55" s="416"/>
      <c r="AA55" s="415"/>
      <c r="AB55" s="415"/>
      <c r="AC55" s="415"/>
      <c r="AD55" s="415"/>
      <c r="AE55" s="415"/>
      <c r="AF55" s="415"/>
      <c r="AG55" s="415"/>
      <c r="AH55" s="415"/>
      <c r="AI55" s="415"/>
      <c r="AJ55" s="415"/>
      <c r="AK55" s="415"/>
      <c r="AL55" s="415"/>
      <c r="AM55" s="312"/>
    </row>
    <row r="56" spans="1:42" s="282" customFormat="1" ht="15" outlineLevel="1">
      <c r="A56" s="507">
        <v>12</v>
      </c>
      <c r="B56" s="313" t="s">
        <v>23</v>
      </c>
      <c r="C56" s="290" t="s">
        <v>25</v>
      </c>
      <c r="D56" s="294">
        <f>SUMIFS('7.  Persistence Report'!AQ$27:AQ$500,'7.  Persistence Report'!$D$27:$D$500,$B56,'7.  Persistence Report'!$C$27:$C$500,"&lt;&gt;Pre-2011 Programs Completed in 2011",'7.  Persistence Report'!$J$27:$J$500,"&lt;&gt;Adjustment",'7.  Persistence Report'!$H$27:$H$500,"&lt;=2011")</f>
        <v>0</v>
      </c>
      <c r="E56" s="294">
        <f>SUMIFS('7.  Persistence Report'!AR$27:AR$500,'7.  Persistence Report'!$D$27:$D$500,$B56,'7.  Persistence Report'!$C$27:$C$500,"&lt;&gt;Pre-2011 Programs Completed in 2011",'7.  Persistence Report'!$J$27:$J$500,"&lt;&gt;Adjustment",'7.  Persistence Report'!$H$27:$H$500,"&lt;=2011")</f>
        <v>0</v>
      </c>
      <c r="F56" s="294">
        <f>SUMIFS('7.  Persistence Report'!AS$27:AS$500,'7.  Persistence Report'!$D$27:$D$500,$B56,'7.  Persistence Report'!$C$27:$C$500,"&lt;&gt;Pre-2011 Programs Completed in 2011",'7.  Persistence Report'!$J$27:$J$500,"&lt;&gt;Adjustment",'7.  Persistence Report'!$H$27:$H$500,"&lt;=2011")</f>
        <v>0</v>
      </c>
      <c r="G56" s="294">
        <f>SUMIFS('7.  Persistence Report'!AT$27:AT$500,'7.  Persistence Report'!$D$27:$D$500,$B56,'7.  Persistence Report'!$C$27:$C$500,"&lt;&gt;Pre-2011 Programs Completed in 2011",'7.  Persistence Report'!$J$27:$J$500,"&lt;&gt;Adjustment",'7.  Persistence Report'!$H$27:$H$500,"&lt;=2011")</f>
        <v>0</v>
      </c>
      <c r="H56" s="294">
        <f>SUMIFS('7.  Persistence Report'!AU$27:AU$500,'7.  Persistence Report'!$D$27:$D$500,$B56,'7.  Persistence Report'!$C$27:$C$500,"&lt;&gt;Pre-2011 Programs Completed in 2011",'7.  Persistence Report'!$J$27:$J$500,"&lt;&gt;Adjustment",'7.  Persistence Report'!$H$27:$H$500,"&lt;=2011")</f>
        <v>0</v>
      </c>
      <c r="I56" s="294">
        <f>SUMIFS('7.  Persistence Report'!AV$27:AV$500,'7.  Persistence Report'!$D$27:$D$500,$B56,'7.  Persistence Report'!$C$27:$C$500,"&lt;&gt;Pre-2011 Programs Completed in 2011",'7.  Persistence Report'!$J$27:$J$500,"&lt;&gt;Adjustment",'7.  Persistence Report'!$H$27:$H$500,"&lt;=2011")</f>
        <v>0</v>
      </c>
      <c r="J56" s="294">
        <f>SUMIFS('7.  Persistence Report'!AW$27:AW$500,'7.  Persistence Report'!$D$27:$D$500,$B56,'7.  Persistence Report'!$C$27:$C$500,"&lt;&gt;Pre-2011 Programs Completed in 2011",'7.  Persistence Report'!$J$27:$J$500,"&lt;&gt;Adjustment",'7.  Persistence Report'!$H$27:$H$500,"&lt;=2011")</f>
        <v>0</v>
      </c>
      <c r="K56" s="294">
        <f>SUMIFS('7.  Persistence Report'!AX$27:AX$500,'7.  Persistence Report'!$D$27:$D$500,$B56,'7.  Persistence Report'!$C$27:$C$500,"&lt;&gt;Pre-2011 Programs Completed in 2011",'7.  Persistence Report'!$J$27:$J$500,"&lt;&gt;Adjustment",'7.  Persistence Report'!$H$27:$H$500,"&lt;=2011")</f>
        <v>0</v>
      </c>
      <c r="L56" s="294">
        <f>SUMIFS('7.  Persistence Report'!AY$27:AY$500,'7.  Persistence Report'!$D$27:$D$500,$B56,'7.  Persistence Report'!$C$27:$C$500,"&lt;&gt;Pre-2011 Programs Completed in 2011",'7.  Persistence Report'!$J$27:$J$500,"&lt;&gt;Adjustment",'7.  Persistence Report'!$H$27:$H$500,"&lt;=2011")</f>
        <v>0</v>
      </c>
      <c r="M56" s="294">
        <f>SUMIFS('7.  Persistence Report'!AZ$27:AZ$500,'7.  Persistence Report'!$D$27:$D$500,$B56,'7.  Persistence Report'!$C$27:$C$500,"&lt;&gt;Pre-2011 Programs Completed in 2011",'7.  Persistence Report'!$J$27:$J$500,"&lt;&gt;Adjustment",'7.  Persistence Report'!$H$27:$H$500,"&lt;=2011")</f>
        <v>0</v>
      </c>
      <c r="N56" s="294">
        <v>3</v>
      </c>
      <c r="O56" s="294">
        <f>SUMIFS('7.  Persistence Report'!L$27:L$500,'7.  Persistence Report'!$D$27:$D$500,$B56,'7.  Persistence Report'!$C$27:$C$500,"&lt;&gt;Pre-2011 Programs Completed in 2011",'7.  Persistence Report'!$J$27:$J$500,"&lt;&gt;Adjustment",'7.  Persistence Report'!$H$27:$H$500,"&lt;=2011")</f>
        <v>0</v>
      </c>
      <c r="P56" s="294">
        <f>SUMIFS('7.  Persistence Report'!M$27:M$500,'7.  Persistence Report'!$D$27:$D$500,$B56,'7.  Persistence Report'!$C$27:$C$500,"&lt;&gt;Pre-2011 Programs Completed in 2011",'7.  Persistence Report'!$J$27:$J$500,"&lt;&gt;Adjustment",'7.  Persistence Report'!$H$27:$H$500,"&lt;=2011")</f>
        <v>0</v>
      </c>
      <c r="Q56" s="294">
        <f>SUMIFS('7.  Persistence Report'!N$27:N$500,'7.  Persistence Report'!$D$27:$D$500,$B56,'7.  Persistence Report'!$C$27:$C$500,"&lt;&gt;Pre-2011 Programs Completed in 2011",'7.  Persistence Report'!$J$27:$J$500,"&lt;&gt;Adjustment",'7.  Persistence Report'!$H$27:$H$500,"&lt;=2011")</f>
        <v>0</v>
      </c>
      <c r="R56" s="294">
        <f>SUMIFS('7.  Persistence Report'!O$27:O$500,'7.  Persistence Report'!$D$27:$D$500,$B56,'7.  Persistence Report'!$C$27:$C$500,"&lt;&gt;Pre-2011 Programs Completed in 2011",'7.  Persistence Report'!$J$27:$J$500,"&lt;&gt;Adjustment",'7.  Persistence Report'!$H$27:$H$500,"&lt;=2011")</f>
        <v>0</v>
      </c>
      <c r="S56" s="294">
        <f>SUMIFS('7.  Persistence Report'!P$27:P$500,'7.  Persistence Report'!$D$27:$D$500,$B56,'7.  Persistence Report'!$C$27:$C$500,"&lt;&gt;Pre-2011 Programs Completed in 2011",'7.  Persistence Report'!$J$27:$J$500,"&lt;&gt;Adjustment",'7.  Persistence Report'!$H$27:$H$500,"&lt;=2011")</f>
        <v>0</v>
      </c>
      <c r="T56" s="294">
        <f>SUMIFS('7.  Persistence Report'!Q$27:Q$500,'7.  Persistence Report'!$D$27:$D$500,$B56,'7.  Persistence Report'!$C$27:$C$500,"&lt;&gt;Pre-2011 Programs Completed in 2011",'7.  Persistence Report'!$J$27:$J$500,"&lt;&gt;Adjustment",'7.  Persistence Report'!$H$27:$H$500,"&lt;=2011")</f>
        <v>0</v>
      </c>
      <c r="U56" s="294">
        <f>SUMIFS('7.  Persistence Report'!R$27:R$500,'7.  Persistence Report'!$D$27:$D$500,$B56,'7.  Persistence Report'!$C$27:$C$500,"&lt;&gt;Pre-2011 Programs Completed in 2011",'7.  Persistence Report'!$J$27:$J$500,"&lt;&gt;Adjustment",'7.  Persistence Report'!$H$27:$H$500,"&lt;=2011")</f>
        <v>0</v>
      </c>
      <c r="V56" s="294">
        <f>SUMIFS('7.  Persistence Report'!S$27:S$500,'7.  Persistence Report'!$D$27:$D$500,$B56,'7.  Persistence Report'!$C$27:$C$500,"&lt;&gt;Pre-2011 Programs Completed in 2011",'7.  Persistence Report'!$J$27:$J$500,"&lt;&gt;Adjustment",'7.  Persistence Report'!$H$27:$H$500,"&lt;=2011")</f>
        <v>0</v>
      </c>
      <c r="W56" s="294">
        <f>SUMIFS('7.  Persistence Report'!T$27:T$500,'7.  Persistence Report'!$D$27:$D$500,$B56,'7.  Persistence Report'!$C$27:$C$500,"&lt;&gt;Pre-2011 Programs Completed in 2011",'7.  Persistence Report'!$J$27:$J$500,"&lt;&gt;Adjustment",'7.  Persistence Report'!$H$27:$H$500,"&lt;=2011")</f>
        <v>0</v>
      </c>
      <c r="X56" s="294">
        <f>SUMIFS('7.  Persistence Report'!U$27:U$500,'7.  Persistence Report'!$D$27:$D$500,$B56,'7.  Persistence Report'!$C$27:$C$500,"&lt;&gt;Pre-2011 Programs Completed in 2011",'7.  Persistence Report'!$J$27:$J$500,"&lt;&gt;Adjustment",'7.  Persistence Report'!$H$27:$H$500,"&lt;=2011")</f>
        <v>0</v>
      </c>
      <c r="Y56" s="409">
        <f>Y313</f>
        <v>0</v>
      </c>
      <c r="Z56" s="409">
        <f t="shared" ref="Z56:AA56" si="22">Z313</f>
        <v>0</v>
      </c>
      <c r="AA56" s="409">
        <f t="shared" si="22"/>
        <v>1</v>
      </c>
      <c r="AB56" s="414"/>
      <c r="AC56" s="414"/>
      <c r="AD56" s="414"/>
      <c r="AE56" s="414"/>
      <c r="AF56" s="414"/>
      <c r="AG56" s="414"/>
      <c r="AH56" s="414"/>
      <c r="AI56" s="414"/>
      <c r="AJ56" s="414"/>
      <c r="AK56" s="414"/>
      <c r="AL56" s="414"/>
      <c r="AM56" s="295">
        <f>SUM(Y56:AL56)</f>
        <v>1</v>
      </c>
    </row>
    <row r="57" spans="1:42" s="282" customFormat="1" ht="15" outlineLevel="1">
      <c r="A57" s="507"/>
      <c r="B57" s="314" t="s">
        <v>214</v>
      </c>
      <c r="C57" s="290" t="s">
        <v>163</v>
      </c>
      <c r="D57" s="294">
        <f>SUMIFS('7.  Persistence Report'!AQ$27:AQ$500,'7.  Persistence Report'!$D$27:$D$500,$B56,'7.  Persistence Report'!$C$27:$C$500,"&lt;&gt;Pre-2011 Programs Completed in 2011",'7.  Persistence Report'!$J$27:$J$500,"Adjustment",'7.  Persistence Report'!$H$27:$H$500,"&lt;=2011")</f>
        <v>0</v>
      </c>
      <c r="E57" s="294">
        <f>SUMIFS('7.  Persistence Report'!AR$27:AR$500,'7.  Persistence Report'!$D$27:$D$500,$B56,'7.  Persistence Report'!$C$27:$C$500,"&lt;&gt;Pre-2011 Programs Completed in 2011",'7.  Persistence Report'!$J$27:$J$500,"Adjustment",'7.  Persistence Report'!$H$27:$H$500,"&lt;=2011")</f>
        <v>0</v>
      </c>
      <c r="F57" s="294">
        <f>SUMIFS('7.  Persistence Report'!AS$27:AS$500,'7.  Persistence Report'!$D$27:$D$500,$B56,'7.  Persistence Report'!$C$27:$C$500,"&lt;&gt;Pre-2011 Programs Completed in 2011",'7.  Persistence Report'!$J$27:$J$500,"Adjustment",'7.  Persistence Report'!$H$27:$H$500,"&lt;=2011")</f>
        <v>0</v>
      </c>
      <c r="G57" s="294">
        <f>SUMIFS('7.  Persistence Report'!AT$27:AT$500,'7.  Persistence Report'!$D$27:$D$500,$B56,'7.  Persistence Report'!$C$27:$C$500,"&lt;&gt;Pre-2011 Programs Completed in 2011",'7.  Persistence Report'!$J$27:$J$500,"Adjustment",'7.  Persistence Report'!$H$27:$H$500,"&lt;=2011")</f>
        <v>0</v>
      </c>
      <c r="H57" s="294">
        <f>SUMIFS('7.  Persistence Report'!AU$27:AU$500,'7.  Persistence Report'!$D$27:$D$500,$B56,'7.  Persistence Report'!$C$27:$C$500,"&lt;&gt;Pre-2011 Programs Completed in 2011",'7.  Persistence Report'!$J$27:$J$500,"Adjustment",'7.  Persistence Report'!$H$27:$H$500,"&lt;=2011")</f>
        <v>0</v>
      </c>
      <c r="I57" s="294">
        <f>SUMIFS('7.  Persistence Report'!AV$27:AV$500,'7.  Persistence Report'!$D$27:$D$500,$B56,'7.  Persistence Report'!$C$27:$C$500,"&lt;&gt;Pre-2011 Programs Completed in 2011",'7.  Persistence Report'!$J$27:$J$500,"Adjustment",'7.  Persistence Report'!$H$27:$H$500,"&lt;=2011")</f>
        <v>0</v>
      </c>
      <c r="J57" s="294">
        <f>SUMIFS('7.  Persistence Report'!AW$27:AW$500,'7.  Persistence Report'!$D$27:$D$500,$B56,'7.  Persistence Report'!$C$27:$C$500,"&lt;&gt;Pre-2011 Programs Completed in 2011",'7.  Persistence Report'!$J$27:$J$500,"Adjustment",'7.  Persistence Report'!$H$27:$H$500,"&lt;=2011")</f>
        <v>0</v>
      </c>
      <c r="K57" s="294">
        <f>SUMIFS('7.  Persistence Report'!AX$27:AX$500,'7.  Persistence Report'!$D$27:$D$500,$B56,'7.  Persistence Report'!$C$27:$C$500,"&lt;&gt;Pre-2011 Programs Completed in 2011",'7.  Persistence Report'!$J$27:$J$500,"Adjustment",'7.  Persistence Report'!$H$27:$H$500,"&lt;=2011")</f>
        <v>0</v>
      </c>
      <c r="L57" s="294">
        <f>SUMIFS('7.  Persistence Report'!AY$27:AY$500,'7.  Persistence Report'!$D$27:$D$500,$B56,'7.  Persistence Report'!$C$27:$C$500,"&lt;&gt;Pre-2011 Programs Completed in 2011",'7.  Persistence Report'!$J$27:$J$500,"Adjustment",'7.  Persistence Report'!$H$27:$H$500,"&lt;=2011")</f>
        <v>0</v>
      </c>
      <c r="M57" s="294">
        <f>SUMIFS('7.  Persistence Report'!AZ$27:AZ$500,'7.  Persistence Report'!$D$27:$D$500,$B56,'7.  Persistence Report'!$C$27:$C$500,"&lt;&gt;Pre-2011 Programs Completed in 2011",'7.  Persistence Report'!$J$27:$J$500,"Adjustment",'7.  Persistence Report'!$H$27:$H$500,"&lt;=2011")</f>
        <v>0</v>
      </c>
      <c r="N57" s="294">
        <f>N56</f>
        <v>3</v>
      </c>
      <c r="O57" s="294">
        <f>SUMIFS('7.  Persistence Report'!M$27:M$500,'7.  Persistence Report'!$D$27:$D$500,$B56,'7.  Persistence Report'!$C$27:$C$500,"&lt;&gt;Pre-2011 Programs Completed in 2011",'7.  Persistence Report'!$J$27:$J$500,"Adjustment",'7.  Persistence Report'!$H$27:$H$500,"&lt;=2011")</f>
        <v>0</v>
      </c>
      <c r="P57" s="294">
        <f>SUMIFS('7.  Persistence Report'!N$27:N$500,'7.  Persistence Report'!$D$27:$D$500,$B56,'7.  Persistence Report'!$C$27:$C$500,"&lt;&gt;Pre-2011 Programs Completed in 2011",'7.  Persistence Report'!$J$27:$J$500,"Adjustment",'7.  Persistence Report'!$H$27:$H$500,"&lt;=2011")</f>
        <v>0</v>
      </c>
      <c r="Q57" s="294">
        <f>SUMIFS('7.  Persistence Report'!O$27:O$500,'7.  Persistence Report'!$D$27:$D$500,$B56,'7.  Persistence Report'!$C$27:$C$500,"&lt;&gt;Pre-2011 Programs Completed in 2011",'7.  Persistence Report'!$J$27:$J$500,"Adjustment",'7.  Persistence Report'!$H$27:$H$500,"&lt;=2011")</f>
        <v>0</v>
      </c>
      <c r="R57" s="294">
        <f>SUMIFS('7.  Persistence Report'!P$27:P$500,'7.  Persistence Report'!$D$27:$D$500,$B56,'7.  Persistence Report'!$C$27:$C$500,"&lt;&gt;Pre-2011 Programs Completed in 2011",'7.  Persistence Report'!$J$27:$J$500,"Adjustment",'7.  Persistence Report'!$H$27:$H$500,"&lt;=2011")</f>
        <v>0</v>
      </c>
      <c r="S57" s="294">
        <f>SUMIFS('7.  Persistence Report'!Q$27:Q$500,'7.  Persistence Report'!$D$27:$D$500,$B56,'7.  Persistence Report'!$C$27:$C$500,"&lt;&gt;Pre-2011 Programs Completed in 2011",'7.  Persistence Report'!$J$27:$J$500,"Adjustment",'7.  Persistence Report'!$H$27:$H$500,"&lt;=2011")</f>
        <v>0</v>
      </c>
      <c r="T57" s="294">
        <f>SUMIFS('7.  Persistence Report'!R$27:R$500,'7.  Persistence Report'!$D$27:$D$500,$B56,'7.  Persistence Report'!$C$27:$C$500,"&lt;&gt;Pre-2011 Programs Completed in 2011",'7.  Persistence Report'!$J$27:$J$500,"Adjustment",'7.  Persistence Report'!$H$27:$H$500,"&lt;=2011")</f>
        <v>0</v>
      </c>
      <c r="U57" s="294">
        <f>SUMIFS('7.  Persistence Report'!S$27:S$500,'7.  Persistence Report'!$D$27:$D$500,$B56,'7.  Persistence Report'!$C$27:$C$500,"&lt;&gt;Pre-2011 Programs Completed in 2011",'7.  Persistence Report'!$J$27:$J$500,"Adjustment",'7.  Persistence Report'!$H$27:$H$500,"&lt;=2011")</f>
        <v>0</v>
      </c>
      <c r="V57" s="294">
        <f>SUMIFS('7.  Persistence Report'!T$27:T$500,'7.  Persistence Report'!$D$27:$D$500,$B56,'7.  Persistence Report'!$C$27:$C$500,"&lt;&gt;Pre-2011 Programs Completed in 2011",'7.  Persistence Report'!$J$27:$J$500,"Adjustment",'7.  Persistence Report'!$H$27:$H$500,"&lt;=2011")</f>
        <v>0</v>
      </c>
      <c r="W57" s="294">
        <f>SUMIFS('7.  Persistence Report'!U$27:U$500,'7.  Persistence Report'!$D$27:$D$500,$B56,'7.  Persistence Report'!$C$27:$C$500,"&lt;&gt;Pre-2011 Programs Completed in 2011",'7.  Persistence Report'!$J$27:$J$500,"Adjustment",'7.  Persistence Report'!$H$27:$H$500,"&lt;=2011")</f>
        <v>0</v>
      </c>
      <c r="X57" s="294">
        <f>SUMIFS('7.  Persistence Report'!V$27:V$500,'7.  Persistence Report'!$D$27:$D$500,$B56,'7.  Persistence Report'!$C$27:$C$500,"&lt;&gt;Pre-2011 Programs Completed in 2011",'7.  Persistence Report'!$J$27:$J$500,"Adjustment",'7.  Persistence Report'!$H$27:$H$500,"&lt;=2011")</f>
        <v>0</v>
      </c>
      <c r="Y57" s="410">
        <f>Y56</f>
        <v>0</v>
      </c>
      <c r="Z57" s="410">
        <f>Z56</f>
        <v>0</v>
      </c>
      <c r="AA57" s="410">
        <f t="shared" ref="AA57:AL57" si="23">AA56</f>
        <v>1</v>
      </c>
      <c r="AB57" s="410">
        <f t="shared" si="23"/>
        <v>0</v>
      </c>
      <c r="AC57" s="410">
        <f t="shared" si="23"/>
        <v>0</v>
      </c>
      <c r="AD57" s="410">
        <f t="shared" si="23"/>
        <v>0</v>
      </c>
      <c r="AE57" s="410">
        <f t="shared" si="23"/>
        <v>0</v>
      </c>
      <c r="AF57" s="410">
        <f t="shared" si="23"/>
        <v>0</v>
      </c>
      <c r="AG57" s="410">
        <f t="shared" si="23"/>
        <v>0</v>
      </c>
      <c r="AH57" s="410">
        <f t="shared" si="23"/>
        <v>0</v>
      </c>
      <c r="AI57" s="410">
        <f t="shared" si="23"/>
        <v>0</v>
      </c>
      <c r="AJ57" s="410">
        <f t="shared" si="23"/>
        <v>0</v>
      </c>
      <c r="AK57" s="410">
        <f t="shared" si="23"/>
        <v>0</v>
      </c>
      <c r="AL57" s="410">
        <f t="shared" si="23"/>
        <v>0</v>
      </c>
      <c r="AM57" s="310"/>
    </row>
    <row r="58" spans="1:42" s="282" customFormat="1" ht="15" outlineLevel="1">
      <c r="A58" s="507"/>
      <c r="B58" s="313"/>
      <c r="C58" s="311"/>
      <c r="D58" s="315"/>
      <c r="E58" s="315"/>
      <c r="F58" s="315"/>
      <c r="G58" s="315"/>
      <c r="H58" s="315"/>
      <c r="I58" s="315"/>
      <c r="J58" s="315"/>
      <c r="K58" s="315"/>
      <c r="L58" s="315"/>
      <c r="M58" s="315"/>
      <c r="N58" s="290"/>
      <c r="O58" s="315"/>
      <c r="P58" s="315"/>
      <c r="Q58" s="315"/>
      <c r="R58" s="315"/>
      <c r="S58" s="315"/>
      <c r="T58" s="315"/>
      <c r="U58" s="315"/>
      <c r="V58" s="315"/>
      <c r="W58" s="315"/>
      <c r="X58" s="315"/>
      <c r="Y58" s="415"/>
      <c r="Z58" s="416"/>
      <c r="AA58" s="415"/>
      <c r="AB58" s="415"/>
      <c r="AC58" s="415"/>
      <c r="AD58" s="415"/>
      <c r="AE58" s="415"/>
      <c r="AF58" s="415"/>
      <c r="AG58" s="415"/>
      <c r="AH58" s="415"/>
      <c r="AI58" s="415"/>
      <c r="AJ58" s="415"/>
      <c r="AK58" s="415"/>
      <c r="AL58" s="415"/>
      <c r="AM58" s="312"/>
    </row>
    <row r="59" spans="1:42" s="282" customFormat="1" ht="15" outlineLevel="1">
      <c r="A59" s="507">
        <v>13</v>
      </c>
      <c r="B59" s="313" t="s">
        <v>24</v>
      </c>
      <c r="C59" s="290" t="s">
        <v>25</v>
      </c>
      <c r="D59" s="294">
        <f>SUMIFS('7.  Persistence Report'!AQ$27:AQ$500,'7.  Persistence Report'!$D$27:$D$500,$B59,'7.  Persistence Report'!$C$27:$C$500,"&lt;&gt;Pre-2011 Programs Completed in 2011",'7.  Persistence Report'!$J$27:$J$500,"&lt;&gt;Adjustment",'7.  Persistence Report'!$H$27:$H$500,"&lt;=2011")</f>
        <v>0</v>
      </c>
      <c r="E59" s="294">
        <f>SUMIFS('7.  Persistence Report'!AR$27:AR$500,'7.  Persistence Report'!$D$27:$D$500,$B59,'7.  Persistence Report'!$C$27:$C$500,"&lt;&gt;Pre-2011 Programs Completed in 2011",'7.  Persistence Report'!$J$27:$J$500,"&lt;&gt;Adjustment",'7.  Persistence Report'!$H$27:$H$500,"&lt;=2011")</f>
        <v>0</v>
      </c>
      <c r="F59" s="294">
        <f>SUMIFS('7.  Persistence Report'!AS$27:AS$500,'7.  Persistence Report'!$D$27:$D$500,$B59,'7.  Persistence Report'!$C$27:$C$500,"&lt;&gt;Pre-2011 Programs Completed in 2011",'7.  Persistence Report'!$J$27:$J$500,"&lt;&gt;Adjustment",'7.  Persistence Report'!$H$27:$H$500,"&lt;=2011")</f>
        <v>0</v>
      </c>
      <c r="G59" s="294">
        <f>SUMIFS('7.  Persistence Report'!AT$27:AT$500,'7.  Persistence Report'!$D$27:$D$500,$B59,'7.  Persistence Report'!$C$27:$C$500,"&lt;&gt;Pre-2011 Programs Completed in 2011",'7.  Persistence Report'!$J$27:$J$500,"&lt;&gt;Adjustment",'7.  Persistence Report'!$H$27:$H$500,"&lt;=2011")</f>
        <v>0</v>
      </c>
      <c r="H59" s="294">
        <f>SUMIFS('7.  Persistence Report'!AU$27:AU$500,'7.  Persistence Report'!$D$27:$D$500,$B59,'7.  Persistence Report'!$C$27:$C$500,"&lt;&gt;Pre-2011 Programs Completed in 2011",'7.  Persistence Report'!$J$27:$J$500,"&lt;&gt;Adjustment",'7.  Persistence Report'!$H$27:$H$500,"&lt;=2011")</f>
        <v>0</v>
      </c>
      <c r="I59" s="294">
        <f>SUMIFS('7.  Persistence Report'!AV$27:AV$500,'7.  Persistence Report'!$D$27:$D$500,$B59,'7.  Persistence Report'!$C$27:$C$500,"&lt;&gt;Pre-2011 Programs Completed in 2011",'7.  Persistence Report'!$J$27:$J$500,"&lt;&gt;Adjustment",'7.  Persistence Report'!$H$27:$H$500,"&lt;=2011")</f>
        <v>0</v>
      </c>
      <c r="J59" s="294">
        <f>SUMIFS('7.  Persistence Report'!AW$27:AW$500,'7.  Persistence Report'!$D$27:$D$500,$B59,'7.  Persistence Report'!$C$27:$C$500,"&lt;&gt;Pre-2011 Programs Completed in 2011",'7.  Persistence Report'!$J$27:$J$500,"&lt;&gt;Adjustment",'7.  Persistence Report'!$H$27:$H$500,"&lt;=2011")</f>
        <v>0</v>
      </c>
      <c r="K59" s="294">
        <f>SUMIFS('7.  Persistence Report'!AX$27:AX$500,'7.  Persistence Report'!$D$27:$D$500,$B59,'7.  Persistence Report'!$C$27:$C$500,"&lt;&gt;Pre-2011 Programs Completed in 2011",'7.  Persistence Report'!$J$27:$J$500,"&lt;&gt;Adjustment",'7.  Persistence Report'!$H$27:$H$500,"&lt;=2011")</f>
        <v>0</v>
      </c>
      <c r="L59" s="294">
        <f>SUMIFS('7.  Persistence Report'!AY$27:AY$500,'7.  Persistence Report'!$D$27:$D$500,$B59,'7.  Persistence Report'!$C$27:$C$500,"&lt;&gt;Pre-2011 Programs Completed in 2011",'7.  Persistence Report'!$J$27:$J$500,"&lt;&gt;Adjustment",'7.  Persistence Report'!$H$27:$H$500,"&lt;=2011")</f>
        <v>0</v>
      </c>
      <c r="M59" s="294">
        <f>SUMIFS('7.  Persistence Report'!AZ$27:AZ$500,'7.  Persistence Report'!$D$27:$D$500,$B59,'7.  Persistence Report'!$C$27:$C$500,"&lt;&gt;Pre-2011 Programs Completed in 2011",'7.  Persistence Report'!$J$27:$J$500,"&lt;&gt;Adjustment",'7.  Persistence Report'!$H$27:$H$500,"&lt;=2011")</f>
        <v>0</v>
      </c>
      <c r="N59" s="294">
        <v>12</v>
      </c>
      <c r="O59" s="294">
        <f>SUMIFS('7.  Persistence Report'!L$27:L$500,'7.  Persistence Report'!$D$27:$D$500,$B59,'7.  Persistence Report'!$C$27:$C$500,"&lt;&gt;Pre-2011 Programs Completed in 2011",'7.  Persistence Report'!$J$27:$J$500,"&lt;&gt;Adjustment",'7.  Persistence Report'!$H$27:$H$500,"&lt;=2011")</f>
        <v>0</v>
      </c>
      <c r="P59" s="294">
        <f>SUMIFS('7.  Persistence Report'!M$27:M$500,'7.  Persistence Report'!$D$27:$D$500,$B59,'7.  Persistence Report'!$C$27:$C$500,"&lt;&gt;Pre-2011 Programs Completed in 2011",'7.  Persistence Report'!$J$27:$J$500,"&lt;&gt;Adjustment",'7.  Persistence Report'!$H$27:$H$500,"&lt;=2011")</f>
        <v>0</v>
      </c>
      <c r="Q59" s="294">
        <f>SUMIFS('7.  Persistence Report'!N$27:N$500,'7.  Persistence Report'!$D$27:$D$500,$B59,'7.  Persistence Report'!$C$27:$C$500,"&lt;&gt;Pre-2011 Programs Completed in 2011",'7.  Persistence Report'!$J$27:$J$500,"&lt;&gt;Adjustment",'7.  Persistence Report'!$H$27:$H$500,"&lt;=2011")</f>
        <v>0</v>
      </c>
      <c r="R59" s="294">
        <f>SUMIFS('7.  Persistence Report'!O$27:O$500,'7.  Persistence Report'!$D$27:$D$500,$B59,'7.  Persistence Report'!$C$27:$C$500,"&lt;&gt;Pre-2011 Programs Completed in 2011",'7.  Persistence Report'!$J$27:$J$500,"&lt;&gt;Adjustment",'7.  Persistence Report'!$H$27:$H$500,"&lt;=2011")</f>
        <v>0</v>
      </c>
      <c r="S59" s="294">
        <f>SUMIFS('7.  Persistence Report'!P$27:P$500,'7.  Persistence Report'!$D$27:$D$500,$B59,'7.  Persistence Report'!$C$27:$C$500,"&lt;&gt;Pre-2011 Programs Completed in 2011",'7.  Persistence Report'!$J$27:$J$500,"&lt;&gt;Adjustment",'7.  Persistence Report'!$H$27:$H$500,"&lt;=2011")</f>
        <v>0</v>
      </c>
      <c r="T59" s="294">
        <f>SUMIFS('7.  Persistence Report'!Q$27:Q$500,'7.  Persistence Report'!$D$27:$D$500,$B59,'7.  Persistence Report'!$C$27:$C$500,"&lt;&gt;Pre-2011 Programs Completed in 2011",'7.  Persistence Report'!$J$27:$J$500,"&lt;&gt;Adjustment",'7.  Persistence Report'!$H$27:$H$500,"&lt;=2011")</f>
        <v>0</v>
      </c>
      <c r="U59" s="294">
        <f>SUMIFS('7.  Persistence Report'!R$27:R$500,'7.  Persistence Report'!$D$27:$D$500,$B59,'7.  Persistence Report'!$C$27:$C$500,"&lt;&gt;Pre-2011 Programs Completed in 2011",'7.  Persistence Report'!$J$27:$J$500,"&lt;&gt;Adjustment",'7.  Persistence Report'!$H$27:$H$500,"&lt;=2011")</f>
        <v>0</v>
      </c>
      <c r="V59" s="294">
        <f>SUMIFS('7.  Persistence Report'!S$27:S$500,'7.  Persistence Report'!$D$27:$D$500,$B59,'7.  Persistence Report'!$C$27:$C$500,"&lt;&gt;Pre-2011 Programs Completed in 2011",'7.  Persistence Report'!$J$27:$J$500,"&lt;&gt;Adjustment",'7.  Persistence Report'!$H$27:$H$500,"&lt;=2011")</f>
        <v>0</v>
      </c>
      <c r="W59" s="294">
        <f>SUMIFS('7.  Persistence Report'!T$27:T$500,'7.  Persistence Report'!$D$27:$D$500,$B59,'7.  Persistence Report'!$C$27:$C$500,"&lt;&gt;Pre-2011 Programs Completed in 2011",'7.  Persistence Report'!$J$27:$J$500,"&lt;&gt;Adjustment",'7.  Persistence Report'!$H$27:$H$500,"&lt;=2011")</f>
        <v>0</v>
      </c>
      <c r="X59" s="294">
        <f>SUMIFS('7.  Persistence Report'!U$27:U$500,'7.  Persistence Report'!$D$27:$D$500,$B59,'7.  Persistence Report'!$C$27:$C$500,"&lt;&gt;Pre-2011 Programs Completed in 2011",'7.  Persistence Report'!$J$27:$J$500,"&lt;&gt;Adjustment",'7.  Persistence Report'!$H$27:$H$500,"&lt;=2011")</f>
        <v>0</v>
      </c>
      <c r="Y59" s="409">
        <f>Y316</f>
        <v>0</v>
      </c>
      <c r="Z59" s="409">
        <f t="shared" ref="Z59:AA59" si="24">Z316</f>
        <v>0</v>
      </c>
      <c r="AA59" s="409">
        <f t="shared" si="24"/>
        <v>1</v>
      </c>
      <c r="AB59" s="414"/>
      <c r="AC59" s="414"/>
      <c r="AD59" s="414"/>
      <c r="AE59" s="414"/>
      <c r="AF59" s="414"/>
      <c r="AG59" s="414"/>
      <c r="AH59" s="414"/>
      <c r="AI59" s="414"/>
      <c r="AJ59" s="414"/>
      <c r="AK59" s="414"/>
      <c r="AL59" s="414"/>
      <c r="AM59" s="295">
        <f>SUM(Y59:AL59)</f>
        <v>1</v>
      </c>
    </row>
    <row r="60" spans="1:42" s="282" customFormat="1" ht="15" outlineLevel="1">
      <c r="A60" s="507"/>
      <c r="B60" s="314" t="s">
        <v>214</v>
      </c>
      <c r="C60" s="290" t="s">
        <v>163</v>
      </c>
      <c r="D60" s="294">
        <f>SUMIFS('7.  Persistence Report'!AQ$27:AQ$500,'7.  Persistence Report'!$D$27:$D$500,$B59,'7.  Persistence Report'!$C$27:$C$500,"&lt;&gt;Pre-2011 Programs Completed in 2011",'7.  Persistence Report'!$J$27:$J$500,"Adjustment",'7.  Persistence Report'!$H$27:$H$500,"&lt;=2011")</f>
        <v>0</v>
      </c>
      <c r="E60" s="294">
        <f>SUMIFS('7.  Persistence Report'!AR$27:AR$500,'7.  Persistence Report'!$D$27:$D$500,$B59,'7.  Persistence Report'!$C$27:$C$500,"&lt;&gt;Pre-2011 Programs Completed in 2011",'7.  Persistence Report'!$J$27:$J$500,"Adjustment",'7.  Persistence Report'!$H$27:$H$500,"&lt;=2011")</f>
        <v>0</v>
      </c>
      <c r="F60" s="294">
        <f>SUMIFS('7.  Persistence Report'!AS$27:AS$500,'7.  Persistence Report'!$D$27:$D$500,$B59,'7.  Persistence Report'!$C$27:$C$500,"&lt;&gt;Pre-2011 Programs Completed in 2011",'7.  Persistence Report'!$J$27:$J$500,"Adjustment",'7.  Persistence Report'!$H$27:$H$500,"&lt;=2011")</f>
        <v>0</v>
      </c>
      <c r="G60" s="294">
        <f>SUMIFS('7.  Persistence Report'!AT$27:AT$500,'7.  Persistence Report'!$D$27:$D$500,$B59,'7.  Persistence Report'!$C$27:$C$500,"&lt;&gt;Pre-2011 Programs Completed in 2011",'7.  Persistence Report'!$J$27:$J$500,"Adjustment",'7.  Persistence Report'!$H$27:$H$500,"&lt;=2011")</f>
        <v>0</v>
      </c>
      <c r="H60" s="294">
        <f>SUMIFS('7.  Persistence Report'!AU$27:AU$500,'7.  Persistence Report'!$D$27:$D$500,$B59,'7.  Persistence Report'!$C$27:$C$500,"&lt;&gt;Pre-2011 Programs Completed in 2011",'7.  Persistence Report'!$J$27:$J$500,"Adjustment",'7.  Persistence Report'!$H$27:$H$500,"&lt;=2011")</f>
        <v>0</v>
      </c>
      <c r="I60" s="294">
        <f>SUMIFS('7.  Persistence Report'!AV$27:AV$500,'7.  Persistence Report'!$D$27:$D$500,$B59,'7.  Persistence Report'!$C$27:$C$500,"&lt;&gt;Pre-2011 Programs Completed in 2011",'7.  Persistence Report'!$J$27:$J$500,"Adjustment",'7.  Persistence Report'!$H$27:$H$500,"&lt;=2011")</f>
        <v>0</v>
      </c>
      <c r="J60" s="294">
        <f>SUMIFS('7.  Persistence Report'!AW$27:AW$500,'7.  Persistence Report'!$D$27:$D$500,$B59,'7.  Persistence Report'!$C$27:$C$500,"&lt;&gt;Pre-2011 Programs Completed in 2011",'7.  Persistence Report'!$J$27:$J$500,"Adjustment",'7.  Persistence Report'!$H$27:$H$500,"&lt;=2011")</f>
        <v>0</v>
      </c>
      <c r="K60" s="294">
        <f>SUMIFS('7.  Persistence Report'!AX$27:AX$500,'7.  Persistence Report'!$D$27:$D$500,$B59,'7.  Persistence Report'!$C$27:$C$500,"&lt;&gt;Pre-2011 Programs Completed in 2011",'7.  Persistence Report'!$J$27:$J$500,"Adjustment",'7.  Persistence Report'!$H$27:$H$500,"&lt;=2011")</f>
        <v>0</v>
      </c>
      <c r="L60" s="294">
        <f>SUMIFS('7.  Persistence Report'!AY$27:AY$500,'7.  Persistence Report'!$D$27:$D$500,$B59,'7.  Persistence Report'!$C$27:$C$500,"&lt;&gt;Pre-2011 Programs Completed in 2011",'7.  Persistence Report'!$J$27:$J$500,"Adjustment",'7.  Persistence Report'!$H$27:$H$500,"&lt;=2011")</f>
        <v>0</v>
      </c>
      <c r="M60" s="294">
        <f>SUMIFS('7.  Persistence Report'!AZ$27:AZ$500,'7.  Persistence Report'!$D$27:$D$500,$B59,'7.  Persistence Report'!$C$27:$C$500,"&lt;&gt;Pre-2011 Programs Completed in 2011",'7.  Persistence Report'!$J$27:$J$500,"Adjustment",'7.  Persistence Report'!$H$27:$H$500,"&lt;=2011")</f>
        <v>0</v>
      </c>
      <c r="N60" s="294">
        <f>N59</f>
        <v>12</v>
      </c>
      <c r="O60" s="294">
        <f>SUMIFS('7.  Persistence Report'!M$27:M$500,'7.  Persistence Report'!$D$27:$D$500,$B59,'7.  Persistence Report'!$C$27:$C$500,"&lt;&gt;Pre-2011 Programs Completed in 2011",'7.  Persistence Report'!$J$27:$J$500,"Adjustment",'7.  Persistence Report'!$H$27:$H$500,"&lt;=2011")</f>
        <v>0</v>
      </c>
      <c r="P60" s="294">
        <f>SUMIFS('7.  Persistence Report'!N$27:N$500,'7.  Persistence Report'!$D$27:$D$500,$B59,'7.  Persistence Report'!$C$27:$C$500,"&lt;&gt;Pre-2011 Programs Completed in 2011",'7.  Persistence Report'!$J$27:$J$500,"Adjustment",'7.  Persistence Report'!$H$27:$H$500,"&lt;=2011")</f>
        <v>0</v>
      </c>
      <c r="Q60" s="294">
        <f>SUMIFS('7.  Persistence Report'!O$27:O$500,'7.  Persistence Report'!$D$27:$D$500,$B59,'7.  Persistence Report'!$C$27:$C$500,"&lt;&gt;Pre-2011 Programs Completed in 2011",'7.  Persistence Report'!$J$27:$J$500,"Adjustment",'7.  Persistence Report'!$H$27:$H$500,"&lt;=2011")</f>
        <v>0</v>
      </c>
      <c r="R60" s="294">
        <f>SUMIFS('7.  Persistence Report'!P$27:P$500,'7.  Persistence Report'!$D$27:$D$500,$B59,'7.  Persistence Report'!$C$27:$C$500,"&lt;&gt;Pre-2011 Programs Completed in 2011",'7.  Persistence Report'!$J$27:$J$500,"Adjustment",'7.  Persistence Report'!$H$27:$H$500,"&lt;=2011")</f>
        <v>0</v>
      </c>
      <c r="S60" s="294">
        <f>SUMIFS('7.  Persistence Report'!Q$27:Q$500,'7.  Persistence Report'!$D$27:$D$500,$B59,'7.  Persistence Report'!$C$27:$C$500,"&lt;&gt;Pre-2011 Programs Completed in 2011",'7.  Persistence Report'!$J$27:$J$500,"Adjustment",'7.  Persistence Report'!$H$27:$H$500,"&lt;=2011")</f>
        <v>0</v>
      </c>
      <c r="T60" s="294">
        <f>SUMIFS('7.  Persistence Report'!R$27:R$500,'7.  Persistence Report'!$D$27:$D$500,$B59,'7.  Persistence Report'!$C$27:$C$500,"&lt;&gt;Pre-2011 Programs Completed in 2011",'7.  Persistence Report'!$J$27:$J$500,"Adjustment",'7.  Persistence Report'!$H$27:$H$500,"&lt;=2011")</f>
        <v>0</v>
      </c>
      <c r="U60" s="294">
        <f>SUMIFS('7.  Persistence Report'!S$27:S$500,'7.  Persistence Report'!$D$27:$D$500,$B59,'7.  Persistence Report'!$C$27:$C$500,"&lt;&gt;Pre-2011 Programs Completed in 2011",'7.  Persistence Report'!$J$27:$J$500,"Adjustment",'7.  Persistence Report'!$H$27:$H$500,"&lt;=2011")</f>
        <v>0</v>
      </c>
      <c r="V60" s="294">
        <f>SUMIFS('7.  Persistence Report'!T$27:T$500,'7.  Persistence Report'!$D$27:$D$500,$B59,'7.  Persistence Report'!$C$27:$C$500,"&lt;&gt;Pre-2011 Programs Completed in 2011",'7.  Persistence Report'!$J$27:$J$500,"Adjustment",'7.  Persistence Report'!$H$27:$H$500,"&lt;=2011")</f>
        <v>0</v>
      </c>
      <c r="W60" s="294">
        <f>SUMIFS('7.  Persistence Report'!U$27:U$500,'7.  Persistence Report'!$D$27:$D$500,$B59,'7.  Persistence Report'!$C$27:$C$500,"&lt;&gt;Pre-2011 Programs Completed in 2011",'7.  Persistence Report'!$J$27:$J$500,"Adjustment",'7.  Persistence Report'!$H$27:$H$500,"&lt;=2011")</f>
        <v>0</v>
      </c>
      <c r="X60" s="294">
        <f>SUMIFS('7.  Persistence Report'!V$27:V$500,'7.  Persistence Report'!$D$27:$D$500,$B59,'7.  Persistence Report'!$C$27:$C$500,"&lt;&gt;Pre-2011 Programs Completed in 2011",'7.  Persistence Report'!$J$27:$J$500,"Adjustment",'7.  Persistence Report'!$H$27:$H$500,"&lt;=2011")</f>
        <v>0</v>
      </c>
      <c r="Y60" s="410">
        <f>Y59</f>
        <v>0</v>
      </c>
      <c r="Z60" s="410">
        <f>Z59</f>
        <v>0</v>
      </c>
      <c r="AA60" s="410">
        <f t="shared" ref="AA60:AL60" si="25">AA59</f>
        <v>1</v>
      </c>
      <c r="AB60" s="410">
        <f t="shared" si="25"/>
        <v>0</v>
      </c>
      <c r="AC60" s="410">
        <f t="shared" si="25"/>
        <v>0</v>
      </c>
      <c r="AD60" s="410">
        <f t="shared" si="25"/>
        <v>0</v>
      </c>
      <c r="AE60" s="410">
        <f t="shared" si="25"/>
        <v>0</v>
      </c>
      <c r="AF60" s="410">
        <f t="shared" si="25"/>
        <v>0</v>
      </c>
      <c r="AG60" s="410">
        <f t="shared" si="25"/>
        <v>0</v>
      </c>
      <c r="AH60" s="410">
        <f t="shared" si="25"/>
        <v>0</v>
      </c>
      <c r="AI60" s="410">
        <f t="shared" si="25"/>
        <v>0</v>
      </c>
      <c r="AJ60" s="410">
        <f t="shared" si="25"/>
        <v>0</v>
      </c>
      <c r="AK60" s="410">
        <f t="shared" si="25"/>
        <v>0</v>
      </c>
      <c r="AL60" s="410">
        <f t="shared" si="25"/>
        <v>0</v>
      </c>
      <c r="AM60" s="310"/>
    </row>
    <row r="61" spans="1:42" s="282" customFormat="1" ht="15" outlineLevel="1">
      <c r="A61" s="507"/>
      <c r="B61" s="313"/>
      <c r="C61" s="311"/>
      <c r="D61" s="315"/>
      <c r="E61" s="315"/>
      <c r="F61" s="315"/>
      <c r="G61" s="315"/>
      <c r="H61" s="315"/>
      <c r="I61" s="315"/>
      <c r="J61" s="315"/>
      <c r="K61" s="315"/>
      <c r="L61" s="315"/>
      <c r="M61" s="315"/>
      <c r="N61" s="290"/>
      <c r="O61" s="315"/>
      <c r="P61" s="315"/>
      <c r="Q61" s="315"/>
      <c r="R61" s="315"/>
      <c r="S61" s="315"/>
      <c r="T61" s="315"/>
      <c r="U61" s="315"/>
      <c r="V61" s="315"/>
      <c r="W61" s="315"/>
      <c r="X61" s="315"/>
      <c r="Y61" s="415"/>
      <c r="Z61" s="415"/>
      <c r="AA61" s="415"/>
      <c r="AB61" s="415"/>
      <c r="AC61" s="415"/>
      <c r="AD61" s="415"/>
      <c r="AE61" s="415"/>
      <c r="AF61" s="415"/>
      <c r="AG61" s="415"/>
      <c r="AH61" s="415"/>
      <c r="AI61" s="415"/>
      <c r="AJ61" s="415"/>
      <c r="AK61" s="415"/>
      <c r="AL61" s="415"/>
      <c r="AM61" s="312"/>
    </row>
    <row r="62" spans="1:42" s="282" customFormat="1" ht="15" outlineLevel="1">
      <c r="A62" s="507">
        <v>14</v>
      </c>
      <c r="B62" s="313" t="s">
        <v>20</v>
      </c>
      <c r="C62" s="290" t="s">
        <v>25</v>
      </c>
      <c r="D62" s="294">
        <f>SUMIFS('7.  Persistence Report'!AQ$27:AQ$500,'7.  Persistence Report'!$D$27:$D$500,$B62,'7.  Persistence Report'!$C$27:$C$500,"&lt;&gt;Pre-2011 Programs Completed in 2011",'7.  Persistence Report'!$J$27:$J$500,"&lt;&gt;Adjustment",'7.  Persistence Report'!$H$27:$H$500,"&lt;=2011")</f>
        <v>0</v>
      </c>
      <c r="E62" s="294">
        <f>SUMIFS('7.  Persistence Report'!AR$27:AR$500,'7.  Persistence Report'!$D$27:$D$500,$B62,'7.  Persistence Report'!$C$27:$C$500,"&lt;&gt;Pre-2011 Programs Completed in 2011",'7.  Persistence Report'!$J$27:$J$500,"&lt;&gt;Adjustment",'7.  Persistence Report'!$H$27:$H$500,"&lt;=2011")</f>
        <v>0</v>
      </c>
      <c r="F62" s="294">
        <f>SUMIFS('7.  Persistence Report'!AS$27:AS$500,'7.  Persistence Report'!$D$27:$D$500,$B62,'7.  Persistence Report'!$C$27:$C$500,"&lt;&gt;Pre-2011 Programs Completed in 2011",'7.  Persistence Report'!$J$27:$J$500,"&lt;&gt;Adjustment",'7.  Persistence Report'!$H$27:$H$500,"&lt;=2011")</f>
        <v>0</v>
      </c>
      <c r="G62" s="294">
        <f>SUMIFS('7.  Persistence Report'!AT$27:AT$500,'7.  Persistence Report'!$D$27:$D$500,$B62,'7.  Persistence Report'!$C$27:$C$500,"&lt;&gt;Pre-2011 Programs Completed in 2011",'7.  Persistence Report'!$J$27:$J$500,"&lt;&gt;Adjustment",'7.  Persistence Report'!$H$27:$H$500,"&lt;=2011")</f>
        <v>0</v>
      </c>
      <c r="H62" s="294">
        <f>SUMIFS('7.  Persistence Report'!AU$27:AU$500,'7.  Persistence Report'!$D$27:$D$500,$B62,'7.  Persistence Report'!$C$27:$C$500,"&lt;&gt;Pre-2011 Programs Completed in 2011",'7.  Persistence Report'!$J$27:$J$500,"&lt;&gt;Adjustment",'7.  Persistence Report'!$H$27:$H$500,"&lt;=2011")</f>
        <v>0</v>
      </c>
      <c r="I62" s="294">
        <f>SUMIFS('7.  Persistence Report'!AV$27:AV$500,'7.  Persistence Report'!$D$27:$D$500,$B62,'7.  Persistence Report'!$C$27:$C$500,"&lt;&gt;Pre-2011 Programs Completed in 2011",'7.  Persistence Report'!$J$27:$J$500,"&lt;&gt;Adjustment",'7.  Persistence Report'!$H$27:$H$500,"&lt;=2011")</f>
        <v>0</v>
      </c>
      <c r="J62" s="294">
        <f>SUMIFS('7.  Persistence Report'!AW$27:AW$500,'7.  Persistence Report'!$D$27:$D$500,$B62,'7.  Persistence Report'!$C$27:$C$500,"&lt;&gt;Pre-2011 Programs Completed in 2011",'7.  Persistence Report'!$J$27:$J$500,"&lt;&gt;Adjustment",'7.  Persistence Report'!$H$27:$H$500,"&lt;=2011")</f>
        <v>0</v>
      </c>
      <c r="K62" s="294">
        <f>SUMIFS('7.  Persistence Report'!AX$27:AX$500,'7.  Persistence Report'!$D$27:$D$500,$B62,'7.  Persistence Report'!$C$27:$C$500,"&lt;&gt;Pre-2011 Programs Completed in 2011",'7.  Persistence Report'!$J$27:$J$500,"&lt;&gt;Adjustment",'7.  Persistence Report'!$H$27:$H$500,"&lt;=2011")</f>
        <v>0</v>
      </c>
      <c r="L62" s="294">
        <f>SUMIFS('7.  Persistence Report'!AY$27:AY$500,'7.  Persistence Report'!$D$27:$D$500,$B62,'7.  Persistence Report'!$C$27:$C$500,"&lt;&gt;Pre-2011 Programs Completed in 2011",'7.  Persistence Report'!$J$27:$J$500,"&lt;&gt;Adjustment",'7.  Persistence Report'!$H$27:$H$500,"&lt;=2011")</f>
        <v>0</v>
      </c>
      <c r="M62" s="294">
        <f>SUMIFS('7.  Persistence Report'!AZ$27:AZ$500,'7.  Persistence Report'!$D$27:$D$500,$B62,'7.  Persistence Report'!$C$27:$C$500,"&lt;&gt;Pre-2011 Programs Completed in 2011",'7.  Persistence Report'!$J$27:$J$500,"&lt;&gt;Adjustment",'7.  Persistence Report'!$H$27:$H$500,"&lt;=2011")</f>
        <v>0</v>
      </c>
      <c r="N62" s="294">
        <v>12</v>
      </c>
      <c r="O62" s="294">
        <f>SUMIFS('7.  Persistence Report'!L$27:L$500,'7.  Persistence Report'!$D$27:$D$500,$B62,'7.  Persistence Report'!$C$27:$C$500,"&lt;&gt;Pre-2011 Programs Completed in 2011",'7.  Persistence Report'!$J$27:$J$500,"&lt;&gt;Adjustment",'7.  Persistence Report'!$H$27:$H$500,"&lt;=2011")</f>
        <v>0</v>
      </c>
      <c r="P62" s="294">
        <f>SUMIFS('7.  Persistence Report'!M$27:M$500,'7.  Persistence Report'!$D$27:$D$500,$B62,'7.  Persistence Report'!$C$27:$C$500,"&lt;&gt;Pre-2011 Programs Completed in 2011",'7.  Persistence Report'!$J$27:$J$500,"&lt;&gt;Adjustment",'7.  Persistence Report'!$H$27:$H$500,"&lt;=2011")</f>
        <v>0</v>
      </c>
      <c r="Q62" s="294">
        <f>SUMIFS('7.  Persistence Report'!N$27:N$500,'7.  Persistence Report'!$D$27:$D$500,$B62,'7.  Persistence Report'!$C$27:$C$500,"&lt;&gt;Pre-2011 Programs Completed in 2011",'7.  Persistence Report'!$J$27:$J$500,"&lt;&gt;Adjustment",'7.  Persistence Report'!$H$27:$H$500,"&lt;=2011")</f>
        <v>0</v>
      </c>
      <c r="R62" s="294">
        <f>SUMIFS('7.  Persistence Report'!O$27:O$500,'7.  Persistence Report'!$D$27:$D$500,$B62,'7.  Persistence Report'!$C$27:$C$500,"&lt;&gt;Pre-2011 Programs Completed in 2011",'7.  Persistence Report'!$J$27:$J$500,"&lt;&gt;Adjustment",'7.  Persistence Report'!$H$27:$H$500,"&lt;=2011")</f>
        <v>0</v>
      </c>
      <c r="S62" s="294">
        <f>SUMIFS('7.  Persistence Report'!P$27:P$500,'7.  Persistence Report'!$D$27:$D$500,$B62,'7.  Persistence Report'!$C$27:$C$500,"&lt;&gt;Pre-2011 Programs Completed in 2011",'7.  Persistence Report'!$J$27:$J$500,"&lt;&gt;Adjustment",'7.  Persistence Report'!$H$27:$H$500,"&lt;=2011")</f>
        <v>0</v>
      </c>
      <c r="T62" s="294">
        <f>SUMIFS('7.  Persistence Report'!Q$27:Q$500,'7.  Persistence Report'!$D$27:$D$500,$B62,'7.  Persistence Report'!$C$27:$C$500,"&lt;&gt;Pre-2011 Programs Completed in 2011",'7.  Persistence Report'!$J$27:$J$500,"&lt;&gt;Adjustment",'7.  Persistence Report'!$H$27:$H$500,"&lt;=2011")</f>
        <v>0</v>
      </c>
      <c r="U62" s="294">
        <f>SUMIFS('7.  Persistence Report'!R$27:R$500,'7.  Persistence Report'!$D$27:$D$500,$B62,'7.  Persistence Report'!$C$27:$C$500,"&lt;&gt;Pre-2011 Programs Completed in 2011",'7.  Persistence Report'!$J$27:$J$500,"&lt;&gt;Adjustment",'7.  Persistence Report'!$H$27:$H$500,"&lt;=2011")</f>
        <v>0</v>
      </c>
      <c r="V62" s="294">
        <f>SUMIFS('7.  Persistence Report'!S$27:S$500,'7.  Persistence Report'!$D$27:$D$500,$B62,'7.  Persistence Report'!$C$27:$C$500,"&lt;&gt;Pre-2011 Programs Completed in 2011",'7.  Persistence Report'!$J$27:$J$500,"&lt;&gt;Adjustment",'7.  Persistence Report'!$H$27:$H$500,"&lt;=2011")</f>
        <v>0</v>
      </c>
      <c r="W62" s="294">
        <f>SUMIFS('7.  Persistence Report'!T$27:T$500,'7.  Persistence Report'!$D$27:$D$500,$B62,'7.  Persistence Report'!$C$27:$C$500,"&lt;&gt;Pre-2011 Programs Completed in 2011",'7.  Persistence Report'!$J$27:$J$500,"&lt;&gt;Adjustment",'7.  Persistence Report'!$H$27:$H$500,"&lt;=2011")</f>
        <v>0</v>
      </c>
      <c r="X62" s="294">
        <f>SUMIFS('7.  Persistence Report'!U$27:U$500,'7.  Persistence Report'!$D$27:$D$500,$B62,'7.  Persistence Report'!$C$27:$C$500,"&lt;&gt;Pre-2011 Programs Completed in 2011",'7.  Persistence Report'!$J$27:$J$500,"&lt;&gt;Adjustment",'7.  Persistence Report'!$H$27:$H$500,"&lt;=2011")</f>
        <v>0</v>
      </c>
      <c r="Y62" s="409">
        <f>Y319</f>
        <v>0</v>
      </c>
      <c r="Z62" s="409">
        <f t="shared" ref="Z62:AA62" si="26">Z319</f>
        <v>0</v>
      </c>
      <c r="AA62" s="409">
        <f t="shared" si="26"/>
        <v>1</v>
      </c>
      <c r="AB62" s="414"/>
      <c r="AC62" s="414"/>
      <c r="AD62" s="414"/>
      <c r="AE62" s="414"/>
      <c r="AF62" s="414"/>
      <c r="AG62" s="414"/>
      <c r="AH62" s="414"/>
      <c r="AI62" s="414"/>
      <c r="AJ62" s="414"/>
      <c r="AK62" s="414"/>
      <c r="AL62" s="414"/>
      <c r="AM62" s="295">
        <f>SUM(Y62:AL62)</f>
        <v>1</v>
      </c>
    </row>
    <row r="63" spans="1:42" s="282" customFormat="1" ht="15" outlineLevel="1">
      <c r="A63" s="507"/>
      <c r="B63" s="314" t="s">
        <v>214</v>
      </c>
      <c r="C63" s="290" t="s">
        <v>163</v>
      </c>
      <c r="D63" s="294">
        <f>SUMIFS('7.  Persistence Report'!AQ$27:AQ$500,'7.  Persistence Report'!$D$27:$D$500,$B62,'7.  Persistence Report'!$C$27:$C$500,"&lt;&gt;Pre-2011 Programs Completed in 2011",'7.  Persistence Report'!$J$27:$J$500,"Adjustment",'7.  Persistence Report'!$H$27:$H$500,"&lt;=2011")</f>
        <v>131991.203095</v>
      </c>
      <c r="E63" s="294">
        <f>SUMIFS('7.  Persistence Report'!AR$27:AR$500,'7.  Persistence Report'!$D$27:$D$500,$B62,'7.  Persistence Report'!$C$27:$C$500,"&lt;&gt;Pre-2011 Programs Completed in 2011",'7.  Persistence Report'!$J$27:$J$500,"Adjustment",'7.  Persistence Report'!$H$27:$H$500,"&lt;=2011")</f>
        <v>131991.203095</v>
      </c>
      <c r="F63" s="294">
        <f>SUMIFS('7.  Persistence Report'!AS$27:AS$500,'7.  Persistence Report'!$D$27:$D$500,$B62,'7.  Persistence Report'!$C$27:$C$500,"&lt;&gt;Pre-2011 Programs Completed in 2011",'7.  Persistence Report'!$J$27:$J$500,"Adjustment",'7.  Persistence Report'!$H$27:$H$500,"&lt;=2011")</f>
        <v>131991.203095</v>
      </c>
      <c r="G63" s="294">
        <f>SUMIFS('7.  Persistence Report'!AT$27:AT$500,'7.  Persistence Report'!$D$27:$D$500,$B62,'7.  Persistence Report'!$C$27:$C$500,"&lt;&gt;Pre-2011 Programs Completed in 2011",'7.  Persistence Report'!$J$27:$J$500,"Adjustment",'7.  Persistence Report'!$H$27:$H$500,"&lt;=2011")</f>
        <v>131991.203095</v>
      </c>
      <c r="H63" s="294">
        <f>SUMIFS('7.  Persistence Report'!AU$27:AU$500,'7.  Persistence Report'!$D$27:$D$500,$B62,'7.  Persistence Report'!$C$27:$C$500,"&lt;&gt;Pre-2011 Programs Completed in 2011",'7.  Persistence Report'!$J$27:$J$500,"Adjustment",'7.  Persistence Report'!$H$27:$H$500,"&lt;=2011")</f>
        <v>125881</v>
      </c>
      <c r="I63" s="294">
        <f>SUMIFS('7.  Persistence Report'!AV$27:AV$500,'7.  Persistence Report'!$D$27:$D$500,$B62,'7.  Persistence Report'!$C$27:$C$500,"&lt;&gt;Pre-2011 Programs Completed in 2011",'7.  Persistence Report'!$J$27:$J$500,"Adjustment",'7.  Persistence Report'!$H$27:$H$500,"&lt;=2011")</f>
        <v>0</v>
      </c>
      <c r="J63" s="294">
        <f>SUMIFS('7.  Persistence Report'!AW$27:AW$500,'7.  Persistence Report'!$D$27:$D$500,$B62,'7.  Persistence Report'!$C$27:$C$500,"&lt;&gt;Pre-2011 Programs Completed in 2011",'7.  Persistence Report'!$J$27:$J$500,"Adjustment",'7.  Persistence Report'!$H$27:$H$500,"&lt;=2011")</f>
        <v>0</v>
      </c>
      <c r="K63" s="294">
        <f>SUMIFS('7.  Persistence Report'!AX$27:AX$500,'7.  Persistence Report'!$D$27:$D$500,$B62,'7.  Persistence Report'!$C$27:$C$500,"&lt;&gt;Pre-2011 Programs Completed in 2011",'7.  Persistence Report'!$J$27:$J$500,"Adjustment",'7.  Persistence Report'!$H$27:$H$500,"&lt;=2011")</f>
        <v>0</v>
      </c>
      <c r="L63" s="294">
        <f>SUMIFS('7.  Persistence Report'!AY$27:AY$500,'7.  Persistence Report'!$D$27:$D$500,$B62,'7.  Persistence Report'!$C$27:$C$500,"&lt;&gt;Pre-2011 Programs Completed in 2011",'7.  Persistence Report'!$J$27:$J$500,"Adjustment",'7.  Persistence Report'!$H$27:$H$500,"&lt;=2011")</f>
        <v>0</v>
      </c>
      <c r="M63" s="294">
        <f>SUMIFS('7.  Persistence Report'!AZ$27:AZ$500,'7.  Persistence Report'!$D$27:$D$500,$B62,'7.  Persistence Report'!$C$27:$C$500,"&lt;&gt;Pre-2011 Programs Completed in 2011",'7.  Persistence Report'!$J$27:$J$500,"Adjustment",'7.  Persistence Report'!$H$27:$H$500,"&lt;=2011")</f>
        <v>0</v>
      </c>
      <c r="N63" s="294">
        <f>N62</f>
        <v>12</v>
      </c>
      <c r="O63" s="294">
        <f>SUMIFS('7.  Persistence Report'!M$27:M$500,'7.  Persistence Report'!$D$27:$D$500,$B62,'7.  Persistence Report'!$C$27:$C$500,"&lt;&gt;Pre-2011 Programs Completed in 2011",'7.  Persistence Report'!$J$27:$J$500,"Adjustment",'7.  Persistence Report'!$H$27:$H$500,"&lt;=2011")</f>
        <v>27.233876126999998</v>
      </c>
      <c r="P63" s="294">
        <f>SUMIFS('7.  Persistence Report'!N$27:N$500,'7.  Persistence Report'!$D$27:$D$500,$B62,'7.  Persistence Report'!$C$27:$C$500,"&lt;&gt;Pre-2011 Programs Completed in 2011",'7.  Persistence Report'!$J$27:$J$500,"Adjustment",'7.  Persistence Report'!$H$27:$H$500,"&lt;=2011")</f>
        <v>27.233876126999998</v>
      </c>
      <c r="Q63" s="294">
        <f>SUMIFS('7.  Persistence Report'!O$27:O$500,'7.  Persistence Report'!$D$27:$D$500,$B62,'7.  Persistence Report'!$C$27:$C$500,"&lt;&gt;Pre-2011 Programs Completed in 2011",'7.  Persistence Report'!$J$27:$J$500,"Adjustment",'7.  Persistence Report'!$H$27:$H$500,"&lt;=2011")</f>
        <v>27.233876126999998</v>
      </c>
      <c r="R63" s="294">
        <f>SUMIFS('7.  Persistence Report'!P$27:P$500,'7.  Persistence Report'!$D$27:$D$500,$B62,'7.  Persistence Report'!$C$27:$C$500,"&lt;&gt;Pre-2011 Programs Completed in 2011",'7.  Persistence Report'!$J$27:$J$500,"Adjustment",'7.  Persistence Report'!$H$27:$H$500,"&lt;=2011")</f>
        <v>26</v>
      </c>
      <c r="S63" s="294">
        <f>SUMIFS('7.  Persistence Report'!Q$27:Q$500,'7.  Persistence Report'!$D$27:$D$500,$B62,'7.  Persistence Report'!$C$27:$C$500,"&lt;&gt;Pre-2011 Programs Completed in 2011",'7.  Persistence Report'!$J$27:$J$500,"Adjustment",'7.  Persistence Report'!$H$27:$H$500,"&lt;=2011")</f>
        <v>0</v>
      </c>
      <c r="T63" s="294">
        <f>SUMIFS('7.  Persistence Report'!R$27:R$500,'7.  Persistence Report'!$D$27:$D$500,$B62,'7.  Persistence Report'!$C$27:$C$500,"&lt;&gt;Pre-2011 Programs Completed in 2011",'7.  Persistence Report'!$J$27:$J$500,"Adjustment",'7.  Persistence Report'!$H$27:$H$500,"&lt;=2011")</f>
        <v>0</v>
      </c>
      <c r="U63" s="294">
        <f>SUMIFS('7.  Persistence Report'!S$27:S$500,'7.  Persistence Report'!$D$27:$D$500,$B62,'7.  Persistence Report'!$C$27:$C$500,"&lt;&gt;Pre-2011 Programs Completed in 2011",'7.  Persistence Report'!$J$27:$J$500,"Adjustment",'7.  Persistence Report'!$H$27:$H$500,"&lt;=2011")</f>
        <v>0</v>
      </c>
      <c r="V63" s="294">
        <f>SUMIFS('7.  Persistence Report'!T$27:T$500,'7.  Persistence Report'!$D$27:$D$500,$B62,'7.  Persistence Report'!$C$27:$C$500,"&lt;&gt;Pre-2011 Programs Completed in 2011",'7.  Persistence Report'!$J$27:$J$500,"Adjustment",'7.  Persistence Report'!$H$27:$H$500,"&lt;=2011")</f>
        <v>0</v>
      </c>
      <c r="W63" s="294">
        <f>SUMIFS('7.  Persistence Report'!U$27:U$500,'7.  Persistence Report'!$D$27:$D$500,$B62,'7.  Persistence Report'!$C$27:$C$500,"&lt;&gt;Pre-2011 Programs Completed in 2011",'7.  Persistence Report'!$J$27:$J$500,"Adjustment",'7.  Persistence Report'!$H$27:$H$500,"&lt;=2011")</f>
        <v>0</v>
      </c>
      <c r="X63" s="294">
        <f>SUMIFS('7.  Persistence Report'!V$27:V$500,'7.  Persistence Report'!$D$27:$D$500,$B62,'7.  Persistence Report'!$C$27:$C$500,"&lt;&gt;Pre-2011 Programs Completed in 2011",'7.  Persistence Report'!$J$27:$J$500,"Adjustment",'7.  Persistence Report'!$H$27:$H$500,"&lt;=2011")</f>
        <v>0</v>
      </c>
      <c r="Y63" s="410">
        <f>Y62</f>
        <v>0</v>
      </c>
      <c r="Z63" s="410">
        <f>Z62</f>
        <v>0</v>
      </c>
      <c r="AA63" s="410">
        <f t="shared" ref="AA63:AL63" si="27">AA62</f>
        <v>1</v>
      </c>
      <c r="AB63" s="410">
        <f t="shared" si="27"/>
        <v>0</v>
      </c>
      <c r="AC63" s="410">
        <f t="shared" si="27"/>
        <v>0</v>
      </c>
      <c r="AD63" s="410">
        <f t="shared" si="27"/>
        <v>0</v>
      </c>
      <c r="AE63" s="410">
        <f t="shared" si="27"/>
        <v>0</v>
      </c>
      <c r="AF63" s="410">
        <f t="shared" si="27"/>
        <v>0</v>
      </c>
      <c r="AG63" s="410">
        <f t="shared" si="27"/>
        <v>0</v>
      </c>
      <c r="AH63" s="410">
        <f t="shared" si="27"/>
        <v>0</v>
      </c>
      <c r="AI63" s="410">
        <f t="shared" si="27"/>
        <v>0</v>
      </c>
      <c r="AJ63" s="410">
        <f t="shared" si="27"/>
        <v>0</v>
      </c>
      <c r="AK63" s="410">
        <f t="shared" si="27"/>
        <v>0</v>
      </c>
      <c r="AL63" s="410">
        <f t="shared" si="27"/>
        <v>0</v>
      </c>
      <c r="AM63" s="310"/>
    </row>
    <row r="64" spans="1:42" s="282" customFormat="1" ht="15" outlineLevel="1">
      <c r="A64" s="507"/>
      <c r="B64" s="313"/>
      <c r="C64" s="311"/>
      <c r="D64" s="315"/>
      <c r="E64" s="315"/>
      <c r="F64" s="315"/>
      <c r="G64" s="315"/>
      <c r="H64" s="315"/>
      <c r="I64" s="315"/>
      <c r="J64" s="315"/>
      <c r="K64" s="315"/>
      <c r="L64" s="315"/>
      <c r="M64" s="315"/>
      <c r="N64" s="290"/>
      <c r="O64" s="315"/>
      <c r="P64" s="315"/>
      <c r="Q64" s="315"/>
      <c r="R64" s="315"/>
      <c r="S64" s="315"/>
      <c r="T64" s="315"/>
      <c r="U64" s="315"/>
      <c r="V64" s="315"/>
      <c r="W64" s="315"/>
      <c r="X64" s="315"/>
      <c r="Y64" s="415"/>
      <c r="Z64" s="416"/>
      <c r="AA64" s="415"/>
      <c r="AB64" s="415"/>
      <c r="AC64" s="415"/>
      <c r="AD64" s="415"/>
      <c r="AE64" s="415"/>
      <c r="AF64" s="415"/>
      <c r="AG64" s="415"/>
      <c r="AH64" s="415"/>
      <c r="AI64" s="415"/>
      <c r="AJ64" s="415"/>
      <c r="AK64" s="415"/>
      <c r="AL64" s="415"/>
      <c r="AM64" s="312"/>
    </row>
    <row r="65" spans="1:39" s="282" customFormat="1" ht="15" outlineLevel="1">
      <c r="A65" s="507">
        <v>15</v>
      </c>
      <c r="B65" s="313" t="s">
        <v>486</v>
      </c>
      <c r="C65" s="290" t="s">
        <v>25</v>
      </c>
      <c r="D65" s="294">
        <f>SUMIFS('7.  Persistence Report'!AQ$27:AQ$500,'7.  Persistence Report'!$D$27:$D$500,$B65,'7.  Persistence Report'!$C$27:$C$500,"&lt;&gt;Pre-2011 Programs Completed in 2011",'7.  Persistence Report'!$J$27:$J$500,"&lt;&gt;Adjustment",'7.  Persistence Report'!$H$27:$H$500,"&lt;=2011")</f>
        <v>0</v>
      </c>
      <c r="E65" s="294">
        <f>SUMIFS('7.  Persistence Report'!AR$27:AR$500,'7.  Persistence Report'!$D$27:$D$500,$B65,'7.  Persistence Report'!$C$27:$C$500,"&lt;&gt;Pre-2011 Programs Completed in 2011",'7.  Persistence Report'!$J$27:$J$500,"&lt;&gt;Adjustment",'7.  Persistence Report'!$H$27:$H$500,"&lt;=2011")</f>
        <v>0</v>
      </c>
      <c r="F65" s="294">
        <f>SUMIFS('7.  Persistence Report'!AS$27:AS$500,'7.  Persistence Report'!$D$27:$D$500,$B65,'7.  Persistence Report'!$C$27:$C$500,"&lt;&gt;Pre-2011 Programs Completed in 2011",'7.  Persistence Report'!$J$27:$J$500,"&lt;&gt;Adjustment",'7.  Persistence Report'!$H$27:$H$500,"&lt;=2011")</f>
        <v>0</v>
      </c>
      <c r="G65" s="294">
        <f>SUMIFS('7.  Persistence Report'!AT$27:AT$500,'7.  Persistence Report'!$D$27:$D$500,$B65,'7.  Persistence Report'!$C$27:$C$500,"&lt;&gt;Pre-2011 Programs Completed in 2011",'7.  Persistence Report'!$J$27:$J$500,"&lt;&gt;Adjustment",'7.  Persistence Report'!$H$27:$H$500,"&lt;=2011")</f>
        <v>0</v>
      </c>
      <c r="H65" s="294">
        <f>SUMIFS('7.  Persistence Report'!AU$27:AU$500,'7.  Persistence Report'!$D$27:$D$500,$B65,'7.  Persistence Report'!$C$27:$C$500,"&lt;&gt;Pre-2011 Programs Completed in 2011",'7.  Persistence Report'!$J$27:$J$500,"&lt;&gt;Adjustment",'7.  Persistence Report'!$H$27:$H$500,"&lt;=2011")</f>
        <v>0</v>
      </c>
      <c r="I65" s="294">
        <f>SUMIFS('7.  Persistence Report'!AV$27:AV$500,'7.  Persistence Report'!$D$27:$D$500,$B65,'7.  Persistence Report'!$C$27:$C$500,"&lt;&gt;Pre-2011 Programs Completed in 2011",'7.  Persistence Report'!$J$27:$J$500,"&lt;&gt;Adjustment",'7.  Persistence Report'!$H$27:$H$500,"&lt;=2011")</f>
        <v>0</v>
      </c>
      <c r="J65" s="294">
        <f>SUMIFS('7.  Persistence Report'!AW$27:AW$500,'7.  Persistence Report'!$D$27:$D$500,$B65,'7.  Persistence Report'!$C$27:$C$500,"&lt;&gt;Pre-2011 Programs Completed in 2011",'7.  Persistence Report'!$J$27:$J$500,"&lt;&gt;Adjustment",'7.  Persistence Report'!$H$27:$H$500,"&lt;=2011")</f>
        <v>0</v>
      </c>
      <c r="K65" s="294">
        <f>SUMIFS('7.  Persistence Report'!AX$27:AX$500,'7.  Persistence Report'!$D$27:$D$500,$B65,'7.  Persistence Report'!$C$27:$C$500,"&lt;&gt;Pre-2011 Programs Completed in 2011",'7.  Persistence Report'!$J$27:$J$500,"&lt;&gt;Adjustment",'7.  Persistence Report'!$H$27:$H$500,"&lt;=2011")</f>
        <v>0</v>
      </c>
      <c r="L65" s="294">
        <f>SUMIFS('7.  Persistence Report'!AY$27:AY$500,'7.  Persistence Report'!$D$27:$D$500,$B65,'7.  Persistence Report'!$C$27:$C$500,"&lt;&gt;Pre-2011 Programs Completed in 2011",'7.  Persistence Report'!$J$27:$J$500,"&lt;&gt;Adjustment",'7.  Persistence Report'!$H$27:$H$500,"&lt;=2011")</f>
        <v>0</v>
      </c>
      <c r="M65" s="294">
        <f>SUMIFS('7.  Persistence Report'!AZ$27:AZ$500,'7.  Persistence Report'!$D$27:$D$500,$B65,'7.  Persistence Report'!$C$27:$C$500,"&lt;&gt;Pre-2011 Programs Completed in 2011",'7.  Persistence Report'!$J$27:$J$500,"&lt;&gt;Adjustment",'7.  Persistence Report'!$H$27:$H$500,"&lt;=2011")</f>
        <v>0</v>
      </c>
      <c r="N65" s="290"/>
      <c r="O65" s="294">
        <f>SUMIFS('7.  Persistence Report'!L$27:L$500,'7.  Persistence Report'!$D$27:$D$500,$B65,'7.  Persistence Report'!$C$27:$C$500,"&lt;&gt;Pre-2011 Programs Completed in 2011",'7.  Persistence Report'!$J$27:$J$500,"&lt;&gt;Adjustment",'7.  Persistence Report'!$H$27:$H$500,"&lt;=2011")</f>
        <v>0</v>
      </c>
      <c r="P65" s="294">
        <f>SUMIFS('7.  Persistence Report'!M$27:M$500,'7.  Persistence Report'!$D$27:$D$500,$B65,'7.  Persistence Report'!$C$27:$C$500,"&lt;&gt;Pre-2011 Programs Completed in 2011",'7.  Persistence Report'!$J$27:$J$500,"&lt;&gt;Adjustment",'7.  Persistence Report'!$H$27:$H$500,"&lt;=2011")</f>
        <v>0</v>
      </c>
      <c r="Q65" s="294">
        <f>SUMIFS('7.  Persistence Report'!N$27:N$500,'7.  Persistence Report'!$D$27:$D$500,$B65,'7.  Persistence Report'!$C$27:$C$500,"&lt;&gt;Pre-2011 Programs Completed in 2011",'7.  Persistence Report'!$J$27:$J$500,"&lt;&gt;Adjustment",'7.  Persistence Report'!$H$27:$H$500,"&lt;=2011")</f>
        <v>0</v>
      </c>
      <c r="R65" s="294">
        <f>SUMIFS('7.  Persistence Report'!O$27:O$500,'7.  Persistence Report'!$D$27:$D$500,$B65,'7.  Persistence Report'!$C$27:$C$500,"&lt;&gt;Pre-2011 Programs Completed in 2011",'7.  Persistence Report'!$J$27:$J$500,"&lt;&gt;Adjustment",'7.  Persistence Report'!$H$27:$H$500,"&lt;=2011")</f>
        <v>0</v>
      </c>
      <c r="S65" s="294">
        <f>SUMIFS('7.  Persistence Report'!P$27:P$500,'7.  Persistence Report'!$D$27:$D$500,$B65,'7.  Persistence Report'!$C$27:$C$500,"&lt;&gt;Pre-2011 Programs Completed in 2011",'7.  Persistence Report'!$J$27:$J$500,"&lt;&gt;Adjustment",'7.  Persistence Report'!$H$27:$H$500,"&lt;=2011")</f>
        <v>0</v>
      </c>
      <c r="T65" s="294">
        <f>SUMIFS('7.  Persistence Report'!Q$27:Q$500,'7.  Persistence Report'!$D$27:$D$500,$B65,'7.  Persistence Report'!$C$27:$C$500,"&lt;&gt;Pre-2011 Programs Completed in 2011",'7.  Persistence Report'!$J$27:$J$500,"&lt;&gt;Adjustment",'7.  Persistence Report'!$H$27:$H$500,"&lt;=2011")</f>
        <v>0</v>
      </c>
      <c r="U65" s="294">
        <f>SUMIFS('7.  Persistence Report'!R$27:R$500,'7.  Persistence Report'!$D$27:$D$500,$B65,'7.  Persistence Report'!$C$27:$C$500,"&lt;&gt;Pre-2011 Programs Completed in 2011",'7.  Persistence Report'!$J$27:$J$500,"&lt;&gt;Adjustment",'7.  Persistence Report'!$H$27:$H$500,"&lt;=2011")</f>
        <v>0</v>
      </c>
      <c r="V65" s="294">
        <f>SUMIFS('7.  Persistence Report'!S$27:S$500,'7.  Persistence Report'!$D$27:$D$500,$B65,'7.  Persistence Report'!$C$27:$C$500,"&lt;&gt;Pre-2011 Programs Completed in 2011",'7.  Persistence Report'!$J$27:$J$500,"&lt;&gt;Adjustment",'7.  Persistence Report'!$H$27:$H$500,"&lt;=2011")</f>
        <v>0</v>
      </c>
      <c r="W65" s="294">
        <f>SUMIFS('7.  Persistence Report'!T$27:T$500,'7.  Persistence Report'!$D$27:$D$500,$B65,'7.  Persistence Report'!$C$27:$C$500,"&lt;&gt;Pre-2011 Programs Completed in 2011",'7.  Persistence Report'!$J$27:$J$500,"&lt;&gt;Adjustment",'7.  Persistence Report'!$H$27:$H$500,"&lt;=2011")</f>
        <v>0</v>
      </c>
      <c r="X65" s="294">
        <f>SUMIFS('7.  Persistence Report'!U$27:U$500,'7.  Persistence Report'!$D$27:$D$500,$B65,'7.  Persistence Report'!$C$27:$C$500,"&lt;&gt;Pre-2011 Programs Completed in 2011",'7.  Persistence Report'!$J$27:$J$500,"&lt;&gt;Adjustment",'7.  Persistence Report'!$H$27:$H$500,"&lt;=2011")</f>
        <v>0</v>
      </c>
      <c r="Y65" s="409">
        <f>Y322</f>
        <v>0</v>
      </c>
      <c r="Z65" s="409">
        <f t="shared" ref="Z65:AA65" si="28">Z322</f>
        <v>1</v>
      </c>
      <c r="AA65" s="409">
        <f t="shared" si="28"/>
        <v>1</v>
      </c>
      <c r="AB65" s="414"/>
      <c r="AC65" s="414"/>
      <c r="AD65" s="414"/>
      <c r="AE65" s="414"/>
      <c r="AF65" s="414"/>
      <c r="AG65" s="414"/>
      <c r="AH65" s="414"/>
      <c r="AI65" s="414"/>
      <c r="AJ65" s="414"/>
      <c r="AK65" s="414"/>
      <c r="AL65" s="414"/>
      <c r="AM65" s="295">
        <f>SUM(Y65:AL65)</f>
        <v>2</v>
      </c>
    </row>
    <row r="66" spans="1:39" s="282" customFormat="1" ht="15" outlineLevel="1">
      <c r="A66" s="507"/>
      <c r="B66" s="314" t="s">
        <v>214</v>
      </c>
      <c r="C66" s="290" t="s">
        <v>163</v>
      </c>
      <c r="D66" s="294">
        <f>SUMIFS('7.  Persistence Report'!AQ$27:AQ$500,'7.  Persistence Report'!$D$27:$D$500,$B65,'7.  Persistence Report'!$C$27:$C$500,"&lt;&gt;Pre-2011 Programs Completed in 2011",'7.  Persistence Report'!$J$27:$J$500,"Adjustment",'7.  Persistence Report'!$H$27:$H$500,"&lt;=2011")</f>
        <v>0</v>
      </c>
      <c r="E66" s="294">
        <f>SUMIFS('7.  Persistence Report'!AR$27:AR$500,'7.  Persistence Report'!$D$27:$D$500,$B65,'7.  Persistence Report'!$C$27:$C$500,"&lt;&gt;Pre-2011 Programs Completed in 2011",'7.  Persistence Report'!$J$27:$J$500,"Adjustment",'7.  Persistence Report'!$H$27:$H$500,"&lt;=2011")</f>
        <v>0</v>
      </c>
      <c r="F66" s="294">
        <f>SUMIFS('7.  Persistence Report'!AS$27:AS$500,'7.  Persistence Report'!$D$27:$D$500,$B65,'7.  Persistence Report'!$C$27:$C$500,"&lt;&gt;Pre-2011 Programs Completed in 2011",'7.  Persistence Report'!$J$27:$J$500,"Adjustment",'7.  Persistence Report'!$H$27:$H$500,"&lt;=2011")</f>
        <v>0</v>
      </c>
      <c r="G66" s="294">
        <f>SUMIFS('7.  Persistence Report'!AT$27:AT$500,'7.  Persistence Report'!$D$27:$D$500,$B65,'7.  Persistence Report'!$C$27:$C$500,"&lt;&gt;Pre-2011 Programs Completed in 2011",'7.  Persistence Report'!$J$27:$J$500,"Adjustment",'7.  Persistence Report'!$H$27:$H$500,"&lt;=2011")</f>
        <v>0</v>
      </c>
      <c r="H66" s="294">
        <f>SUMIFS('7.  Persistence Report'!AU$27:AU$500,'7.  Persistence Report'!$D$27:$D$500,$B65,'7.  Persistence Report'!$C$27:$C$500,"&lt;&gt;Pre-2011 Programs Completed in 2011",'7.  Persistence Report'!$J$27:$J$500,"Adjustment",'7.  Persistence Report'!$H$27:$H$500,"&lt;=2011")</f>
        <v>0</v>
      </c>
      <c r="I66" s="294">
        <f>SUMIFS('7.  Persistence Report'!AV$27:AV$500,'7.  Persistence Report'!$D$27:$D$500,$B65,'7.  Persistence Report'!$C$27:$C$500,"&lt;&gt;Pre-2011 Programs Completed in 2011",'7.  Persistence Report'!$J$27:$J$500,"Adjustment",'7.  Persistence Report'!$H$27:$H$500,"&lt;=2011")</f>
        <v>0</v>
      </c>
      <c r="J66" s="294">
        <f>SUMIFS('7.  Persistence Report'!AW$27:AW$500,'7.  Persistence Report'!$D$27:$D$500,$B65,'7.  Persistence Report'!$C$27:$C$500,"&lt;&gt;Pre-2011 Programs Completed in 2011",'7.  Persistence Report'!$J$27:$J$500,"Adjustment",'7.  Persistence Report'!$H$27:$H$500,"&lt;=2011")</f>
        <v>0</v>
      </c>
      <c r="K66" s="294">
        <f>SUMIFS('7.  Persistence Report'!AX$27:AX$500,'7.  Persistence Report'!$D$27:$D$500,$B65,'7.  Persistence Report'!$C$27:$C$500,"&lt;&gt;Pre-2011 Programs Completed in 2011",'7.  Persistence Report'!$J$27:$J$500,"Adjustment",'7.  Persistence Report'!$H$27:$H$500,"&lt;=2011")</f>
        <v>0</v>
      </c>
      <c r="L66" s="294">
        <f>SUMIFS('7.  Persistence Report'!AY$27:AY$500,'7.  Persistence Report'!$D$27:$D$500,$B65,'7.  Persistence Report'!$C$27:$C$500,"&lt;&gt;Pre-2011 Programs Completed in 2011",'7.  Persistence Report'!$J$27:$J$500,"Adjustment",'7.  Persistence Report'!$H$27:$H$500,"&lt;=2011")</f>
        <v>0</v>
      </c>
      <c r="M66" s="294">
        <f>SUMIFS('7.  Persistence Report'!AZ$27:AZ$500,'7.  Persistence Report'!$D$27:$D$500,$B65,'7.  Persistence Report'!$C$27:$C$500,"&lt;&gt;Pre-2011 Programs Completed in 2011",'7.  Persistence Report'!$J$27:$J$500,"Adjustment",'7.  Persistence Report'!$H$27:$H$500,"&lt;=2011")</f>
        <v>0</v>
      </c>
      <c r="N66" s="290"/>
      <c r="O66" s="294">
        <f>SUMIFS('7.  Persistence Report'!M$27:M$500,'7.  Persistence Report'!$D$27:$D$500,$B65,'7.  Persistence Report'!$C$27:$C$500,"&lt;&gt;Pre-2011 Programs Completed in 2011",'7.  Persistence Report'!$J$27:$J$500,"Adjustment",'7.  Persistence Report'!$H$27:$H$500,"&lt;=2011")</f>
        <v>0</v>
      </c>
      <c r="P66" s="294">
        <f>SUMIFS('7.  Persistence Report'!N$27:N$500,'7.  Persistence Report'!$D$27:$D$500,$B65,'7.  Persistence Report'!$C$27:$C$500,"&lt;&gt;Pre-2011 Programs Completed in 2011",'7.  Persistence Report'!$J$27:$J$500,"Adjustment",'7.  Persistence Report'!$H$27:$H$500,"&lt;=2011")</f>
        <v>0</v>
      </c>
      <c r="Q66" s="294">
        <f>SUMIFS('7.  Persistence Report'!O$27:O$500,'7.  Persistence Report'!$D$27:$D$500,$B65,'7.  Persistence Report'!$C$27:$C$500,"&lt;&gt;Pre-2011 Programs Completed in 2011",'7.  Persistence Report'!$J$27:$J$500,"Adjustment",'7.  Persistence Report'!$H$27:$H$500,"&lt;=2011")</f>
        <v>0</v>
      </c>
      <c r="R66" s="294">
        <f>SUMIFS('7.  Persistence Report'!P$27:P$500,'7.  Persistence Report'!$D$27:$D$500,$B65,'7.  Persistence Report'!$C$27:$C$500,"&lt;&gt;Pre-2011 Programs Completed in 2011",'7.  Persistence Report'!$J$27:$J$500,"Adjustment",'7.  Persistence Report'!$H$27:$H$500,"&lt;=2011")</f>
        <v>0</v>
      </c>
      <c r="S66" s="294">
        <f>SUMIFS('7.  Persistence Report'!Q$27:Q$500,'7.  Persistence Report'!$D$27:$D$500,$B65,'7.  Persistence Report'!$C$27:$C$500,"&lt;&gt;Pre-2011 Programs Completed in 2011",'7.  Persistence Report'!$J$27:$J$500,"Adjustment",'7.  Persistence Report'!$H$27:$H$500,"&lt;=2011")</f>
        <v>0</v>
      </c>
      <c r="T66" s="294">
        <f>SUMIFS('7.  Persistence Report'!R$27:R$500,'7.  Persistence Report'!$D$27:$D$500,$B65,'7.  Persistence Report'!$C$27:$C$500,"&lt;&gt;Pre-2011 Programs Completed in 2011",'7.  Persistence Report'!$J$27:$J$500,"Adjustment",'7.  Persistence Report'!$H$27:$H$500,"&lt;=2011")</f>
        <v>0</v>
      </c>
      <c r="U66" s="294">
        <f>SUMIFS('7.  Persistence Report'!S$27:S$500,'7.  Persistence Report'!$D$27:$D$500,$B65,'7.  Persistence Report'!$C$27:$C$500,"&lt;&gt;Pre-2011 Programs Completed in 2011",'7.  Persistence Report'!$J$27:$J$500,"Adjustment",'7.  Persistence Report'!$H$27:$H$500,"&lt;=2011")</f>
        <v>0</v>
      </c>
      <c r="V66" s="294">
        <f>SUMIFS('7.  Persistence Report'!T$27:T$500,'7.  Persistence Report'!$D$27:$D$500,$B65,'7.  Persistence Report'!$C$27:$C$500,"&lt;&gt;Pre-2011 Programs Completed in 2011",'7.  Persistence Report'!$J$27:$J$500,"Adjustment",'7.  Persistence Report'!$H$27:$H$500,"&lt;=2011")</f>
        <v>0</v>
      </c>
      <c r="W66" s="294">
        <f>SUMIFS('7.  Persistence Report'!U$27:U$500,'7.  Persistence Report'!$D$27:$D$500,$B65,'7.  Persistence Report'!$C$27:$C$500,"&lt;&gt;Pre-2011 Programs Completed in 2011",'7.  Persistence Report'!$J$27:$J$500,"Adjustment",'7.  Persistence Report'!$H$27:$H$500,"&lt;=2011")</f>
        <v>0</v>
      </c>
      <c r="X66" s="294">
        <f>SUMIFS('7.  Persistence Report'!V$27:V$500,'7.  Persistence Report'!$D$27:$D$500,$B65,'7.  Persistence Report'!$C$27:$C$500,"&lt;&gt;Pre-2011 Programs Completed in 2011",'7.  Persistence Report'!$J$27:$J$500,"Adjustment",'7.  Persistence Report'!$H$27:$H$500,"&lt;=2011")</f>
        <v>0</v>
      </c>
      <c r="Y66" s="410">
        <f>Y65</f>
        <v>0</v>
      </c>
      <c r="Z66" s="410">
        <f>Z65</f>
        <v>1</v>
      </c>
      <c r="AA66" s="410">
        <f t="shared" ref="AA66:AL66" si="29">AA65</f>
        <v>1</v>
      </c>
      <c r="AB66" s="410">
        <f t="shared" si="29"/>
        <v>0</v>
      </c>
      <c r="AC66" s="410">
        <f t="shared" si="29"/>
        <v>0</v>
      </c>
      <c r="AD66" s="410">
        <f t="shared" si="29"/>
        <v>0</v>
      </c>
      <c r="AE66" s="410">
        <f t="shared" si="29"/>
        <v>0</v>
      </c>
      <c r="AF66" s="410">
        <f t="shared" si="29"/>
        <v>0</v>
      </c>
      <c r="AG66" s="410">
        <f t="shared" si="29"/>
        <v>0</v>
      </c>
      <c r="AH66" s="410">
        <f t="shared" si="29"/>
        <v>0</v>
      </c>
      <c r="AI66" s="410">
        <f t="shared" si="29"/>
        <v>0</v>
      </c>
      <c r="AJ66" s="410">
        <f t="shared" si="29"/>
        <v>0</v>
      </c>
      <c r="AK66" s="410">
        <f t="shared" si="29"/>
        <v>0</v>
      </c>
      <c r="AL66" s="410">
        <f t="shared" si="29"/>
        <v>0</v>
      </c>
      <c r="AM66" s="310"/>
    </row>
    <row r="67" spans="1:39" s="282" customFormat="1" ht="15" outlineLevel="1">
      <c r="A67" s="507"/>
      <c r="B67" s="313"/>
      <c r="C67" s="311"/>
      <c r="D67" s="315"/>
      <c r="E67" s="315"/>
      <c r="F67" s="315"/>
      <c r="G67" s="315"/>
      <c r="H67" s="315"/>
      <c r="I67" s="315"/>
      <c r="J67" s="315"/>
      <c r="K67" s="315"/>
      <c r="L67" s="315"/>
      <c r="M67" s="315"/>
      <c r="N67" s="290"/>
      <c r="O67" s="315"/>
      <c r="P67" s="315"/>
      <c r="Q67" s="315"/>
      <c r="R67" s="315"/>
      <c r="S67" s="315"/>
      <c r="T67" s="315"/>
      <c r="U67" s="315"/>
      <c r="V67" s="315"/>
      <c r="W67" s="315"/>
      <c r="X67" s="315"/>
      <c r="Y67" s="417"/>
      <c r="Z67" s="415"/>
      <c r="AA67" s="415"/>
      <c r="AB67" s="415"/>
      <c r="AC67" s="415"/>
      <c r="AD67" s="415"/>
      <c r="AE67" s="415"/>
      <c r="AF67" s="415"/>
      <c r="AG67" s="415"/>
      <c r="AH67" s="415"/>
      <c r="AI67" s="415"/>
      <c r="AJ67" s="415"/>
      <c r="AK67" s="415"/>
      <c r="AL67" s="415"/>
      <c r="AM67" s="312"/>
    </row>
    <row r="68" spans="1:39" s="282" customFormat="1" ht="30" outlineLevel="1">
      <c r="A68" s="507">
        <v>16</v>
      </c>
      <c r="B68" s="313" t="s">
        <v>487</v>
      </c>
      <c r="C68" s="290" t="s">
        <v>25</v>
      </c>
      <c r="D68" s="294">
        <f>SUMIFS('7.  Persistence Report'!AQ$27:AQ$500,'7.  Persistence Report'!$D$27:$D$500,$B68,'7.  Persistence Report'!$C$27:$C$500,"&lt;&gt;Pre-2011 Programs Completed in 2011",'7.  Persistence Report'!$J$27:$J$500,"&lt;&gt;Adjustment",'7.  Persistence Report'!$H$27:$H$500,"&lt;=2011")</f>
        <v>0</v>
      </c>
      <c r="E68" s="294">
        <f>SUMIFS('7.  Persistence Report'!AR$27:AR$500,'7.  Persistence Report'!$D$27:$D$500,$B68,'7.  Persistence Report'!$C$27:$C$500,"&lt;&gt;Pre-2011 Programs Completed in 2011",'7.  Persistence Report'!$J$27:$J$500,"&lt;&gt;Adjustment",'7.  Persistence Report'!$H$27:$H$500,"&lt;=2011")</f>
        <v>0</v>
      </c>
      <c r="F68" s="294">
        <f>SUMIFS('7.  Persistence Report'!AS$27:AS$500,'7.  Persistence Report'!$D$27:$D$500,$B68,'7.  Persistence Report'!$C$27:$C$500,"&lt;&gt;Pre-2011 Programs Completed in 2011",'7.  Persistence Report'!$J$27:$J$500,"&lt;&gt;Adjustment",'7.  Persistence Report'!$H$27:$H$500,"&lt;=2011")</f>
        <v>0</v>
      </c>
      <c r="G68" s="294">
        <f>SUMIFS('7.  Persistence Report'!AT$27:AT$500,'7.  Persistence Report'!$D$27:$D$500,$B68,'7.  Persistence Report'!$C$27:$C$500,"&lt;&gt;Pre-2011 Programs Completed in 2011",'7.  Persistence Report'!$J$27:$J$500,"&lt;&gt;Adjustment",'7.  Persistence Report'!$H$27:$H$500,"&lt;=2011")</f>
        <v>0</v>
      </c>
      <c r="H68" s="294">
        <f>SUMIFS('7.  Persistence Report'!AU$27:AU$500,'7.  Persistence Report'!$D$27:$D$500,$B68,'7.  Persistence Report'!$C$27:$C$500,"&lt;&gt;Pre-2011 Programs Completed in 2011",'7.  Persistence Report'!$J$27:$J$500,"&lt;&gt;Adjustment",'7.  Persistence Report'!$H$27:$H$500,"&lt;=2011")</f>
        <v>0</v>
      </c>
      <c r="I68" s="294">
        <f>SUMIFS('7.  Persistence Report'!AV$27:AV$500,'7.  Persistence Report'!$D$27:$D$500,$B68,'7.  Persistence Report'!$C$27:$C$500,"&lt;&gt;Pre-2011 Programs Completed in 2011",'7.  Persistence Report'!$J$27:$J$500,"&lt;&gt;Adjustment",'7.  Persistence Report'!$H$27:$H$500,"&lt;=2011")</f>
        <v>0</v>
      </c>
      <c r="J68" s="294">
        <f>SUMIFS('7.  Persistence Report'!AW$27:AW$500,'7.  Persistence Report'!$D$27:$D$500,$B68,'7.  Persistence Report'!$C$27:$C$500,"&lt;&gt;Pre-2011 Programs Completed in 2011",'7.  Persistence Report'!$J$27:$J$500,"&lt;&gt;Adjustment",'7.  Persistence Report'!$H$27:$H$500,"&lt;=2011")</f>
        <v>0</v>
      </c>
      <c r="K68" s="294">
        <f>SUMIFS('7.  Persistence Report'!AX$27:AX$500,'7.  Persistence Report'!$D$27:$D$500,$B68,'7.  Persistence Report'!$C$27:$C$500,"&lt;&gt;Pre-2011 Programs Completed in 2011",'7.  Persistence Report'!$J$27:$J$500,"&lt;&gt;Adjustment",'7.  Persistence Report'!$H$27:$H$500,"&lt;=2011")</f>
        <v>0</v>
      </c>
      <c r="L68" s="294">
        <f>SUMIFS('7.  Persistence Report'!AY$27:AY$500,'7.  Persistence Report'!$D$27:$D$500,$B68,'7.  Persistence Report'!$C$27:$C$500,"&lt;&gt;Pre-2011 Programs Completed in 2011",'7.  Persistence Report'!$J$27:$J$500,"&lt;&gt;Adjustment",'7.  Persistence Report'!$H$27:$H$500,"&lt;=2011")</f>
        <v>0</v>
      </c>
      <c r="M68" s="294">
        <f>SUMIFS('7.  Persistence Report'!AZ$27:AZ$500,'7.  Persistence Report'!$D$27:$D$500,$B68,'7.  Persistence Report'!$C$27:$C$500,"&lt;&gt;Pre-2011 Programs Completed in 2011",'7.  Persistence Report'!$J$27:$J$500,"&lt;&gt;Adjustment",'7.  Persistence Report'!$H$27:$H$500,"&lt;=2011")</f>
        <v>0</v>
      </c>
      <c r="N68" s="290"/>
      <c r="O68" s="294">
        <f>SUMIFS('7.  Persistence Report'!L$27:L$500,'7.  Persistence Report'!$D$27:$D$500,$B68,'7.  Persistence Report'!$C$27:$C$500,"&lt;&gt;Pre-2011 Programs Completed in 2011",'7.  Persistence Report'!$J$27:$J$500,"&lt;&gt;Adjustment",'7.  Persistence Report'!$H$27:$H$500,"&lt;=2011")</f>
        <v>0</v>
      </c>
      <c r="P68" s="294">
        <f>SUMIFS('7.  Persistence Report'!M$27:M$500,'7.  Persistence Report'!$D$27:$D$500,$B68,'7.  Persistence Report'!$C$27:$C$500,"&lt;&gt;Pre-2011 Programs Completed in 2011",'7.  Persistence Report'!$J$27:$J$500,"&lt;&gt;Adjustment",'7.  Persistence Report'!$H$27:$H$500,"&lt;=2011")</f>
        <v>0</v>
      </c>
      <c r="Q68" s="294">
        <f>SUMIFS('7.  Persistence Report'!N$27:N$500,'7.  Persistence Report'!$D$27:$D$500,$B68,'7.  Persistence Report'!$C$27:$C$500,"&lt;&gt;Pre-2011 Programs Completed in 2011",'7.  Persistence Report'!$J$27:$J$500,"&lt;&gt;Adjustment",'7.  Persistence Report'!$H$27:$H$500,"&lt;=2011")</f>
        <v>0</v>
      </c>
      <c r="R68" s="294">
        <f>SUMIFS('7.  Persistence Report'!O$27:O$500,'7.  Persistence Report'!$D$27:$D$500,$B68,'7.  Persistence Report'!$C$27:$C$500,"&lt;&gt;Pre-2011 Programs Completed in 2011",'7.  Persistence Report'!$J$27:$J$500,"&lt;&gt;Adjustment",'7.  Persistence Report'!$H$27:$H$500,"&lt;=2011")</f>
        <v>0</v>
      </c>
      <c r="S68" s="294">
        <f>SUMIFS('7.  Persistence Report'!P$27:P$500,'7.  Persistence Report'!$D$27:$D$500,$B68,'7.  Persistence Report'!$C$27:$C$500,"&lt;&gt;Pre-2011 Programs Completed in 2011",'7.  Persistence Report'!$J$27:$J$500,"&lt;&gt;Adjustment",'7.  Persistence Report'!$H$27:$H$500,"&lt;=2011")</f>
        <v>0</v>
      </c>
      <c r="T68" s="294">
        <f>SUMIFS('7.  Persistence Report'!Q$27:Q$500,'7.  Persistence Report'!$D$27:$D$500,$B68,'7.  Persistence Report'!$C$27:$C$500,"&lt;&gt;Pre-2011 Programs Completed in 2011",'7.  Persistence Report'!$J$27:$J$500,"&lt;&gt;Adjustment",'7.  Persistence Report'!$H$27:$H$500,"&lt;=2011")</f>
        <v>0</v>
      </c>
      <c r="U68" s="294">
        <f>SUMIFS('7.  Persistence Report'!R$27:R$500,'7.  Persistence Report'!$D$27:$D$500,$B68,'7.  Persistence Report'!$C$27:$C$500,"&lt;&gt;Pre-2011 Programs Completed in 2011",'7.  Persistence Report'!$J$27:$J$500,"&lt;&gt;Adjustment",'7.  Persistence Report'!$H$27:$H$500,"&lt;=2011")</f>
        <v>0</v>
      </c>
      <c r="V68" s="294">
        <f>SUMIFS('7.  Persistence Report'!S$27:S$500,'7.  Persistence Report'!$D$27:$D$500,$B68,'7.  Persistence Report'!$C$27:$C$500,"&lt;&gt;Pre-2011 Programs Completed in 2011",'7.  Persistence Report'!$J$27:$J$500,"&lt;&gt;Adjustment",'7.  Persistence Report'!$H$27:$H$500,"&lt;=2011")</f>
        <v>0</v>
      </c>
      <c r="W68" s="294">
        <f>SUMIFS('7.  Persistence Report'!T$27:T$500,'7.  Persistence Report'!$D$27:$D$500,$B68,'7.  Persistence Report'!$C$27:$C$500,"&lt;&gt;Pre-2011 Programs Completed in 2011",'7.  Persistence Report'!$J$27:$J$500,"&lt;&gt;Adjustment",'7.  Persistence Report'!$H$27:$H$500,"&lt;=2011")</f>
        <v>0</v>
      </c>
      <c r="X68" s="294">
        <f>SUMIFS('7.  Persistence Report'!U$27:U$500,'7.  Persistence Report'!$D$27:$D$500,$B68,'7.  Persistence Report'!$C$27:$C$500,"&lt;&gt;Pre-2011 Programs Completed in 2011",'7.  Persistence Report'!$J$27:$J$500,"&lt;&gt;Adjustment",'7.  Persistence Report'!$H$27:$H$500,"&lt;=2011")</f>
        <v>0</v>
      </c>
      <c r="Y68" s="409">
        <f>Y325</f>
        <v>0</v>
      </c>
      <c r="Z68" s="409">
        <f t="shared" ref="Z68:AA68" si="30">Z325</f>
        <v>1</v>
      </c>
      <c r="AA68" s="409">
        <f t="shared" si="30"/>
        <v>1</v>
      </c>
      <c r="AB68" s="414"/>
      <c r="AC68" s="414"/>
      <c r="AD68" s="414"/>
      <c r="AE68" s="414"/>
      <c r="AF68" s="414"/>
      <c r="AG68" s="414"/>
      <c r="AH68" s="414"/>
      <c r="AI68" s="414"/>
      <c r="AJ68" s="414"/>
      <c r="AK68" s="414"/>
      <c r="AL68" s="414"/>
      <c r="AM68" s="295">
        <f>SUM(Y68:AL68)</f>
        <v>2</v>
      </c>
    </row>
    <row r="69" spans="1:39" s="282" customFormat="1" ht="15" outlineLevel="1">
      <c r="A69" s="507"/>
      <c r="B69" s="314" t="s">
        <v>214</v>
      </c>
      <c r="C69" s="290" t="s">
        <v>163</v>
      </c>
      <c r="D69" s="294">
        <f>SUMIFS('7.  Persistence Report'!AQ$27:AQ$500,'7.  Persistence Report'!$D$27:$D$500,$B68,'7.  Persistence Report'!$C$27:$C$500,"&lt;&gt;Pre-2011 Programs Completed in 2011",'7.  Persistence Report'!$J$27:$J$500,"Adjustment",'7.  Persistence Report'!$H$27:$H$500,"&lt;=2011")</f>
        <v>0</v>
      </c>
      <c r="E69" s="294">
        <f>SUMIFS('7.  Persistence Report'!AR$27:AR$500,'7.  Persistence Report'!$D$27:$D$500,$B68,'7.  Persistence Report'!$C$27:$C$500,"&lt;&gt;Pre-2011 Programs Completed in 2011",'7.  Persistence Report'!$J$27:$J$500,"Adjustment",'7.  Persistence Report'!$H$27:$H$500,"&lt;=2011")</f>
        <v>0</v>
      </c>
      <c r="F69" s="294">
        <f>SUMIFS('7.  Persistence Report'!AS$27:AS$500,'7.  Persistence Report'!$D$27:$D$500,$B68,'7.  Persistence Report'!$C$27:$C$500,"&lt;&gt;Pre-2011 Programs Completed in 2011",'7.  Persistence Report'!$J$27:$J$500,"Adjustment",'7.  Persistence Report'!$H$27:$H$500,"&lt;=2011")</f>
        <v>0</v>
      </c>
      <c r="G69" s="294">
        <f>SUMIFS('7.  Persistence Report'!AT$27:AT$500,'7.  Persistence Report'!$D$27:$D$500,$B68,'7.  Persistence Report'!$C$27:$C$500,"&lt;&gt;Pre-2011 Programs Completed in 2011",'7.  Persistence Report'!$J$27:$J$500,"Adjustment",'7.  Persistence Report'!$H$27:$H$500,"&lt;=2011")</f>
        <v>0</v>
      </c>
      <c r="H69" s="294">
        <f>SUMIFS('7.  Persistence Report'!AU$27:AU$500,'7.  Persistence Report'!$D$27:$D$500,$B68,'7.  Persistence Report'!$C$27:$C$500,"&lt;&gt;Pre-2011 Programs Completed in 2011",'7.  Persistence Report'!$J$27:$J$500,"Adjustment",'7.  Persistence Report'!$H$27:$H$500,"&lt;=2011")</f>
        <v>0</v>
      </c>
      <c r="I69" s="294">
        <f>SUMIFS('7.  Persistence Report'!AV$27:AV$500,'7.  Persistence Report'!$D$27:$D$500,$B68,'7.  Persistence Report'!$C$27:$C$500,"&lt;&gt;Pre-2011 Programs Completed in 2011",'7.  Persistence Report'!$J$27:$J$500,"Adjustment",'7.  Persistence Report'!$H$27:$H$500,"&lt;=2011")</f>
        <v>0</v>
      </c>
      <c r="J69" s="294">
        <f>SUMIFS('7.  Persistence Report'!AW$27:AW$500,'7.  Persistence Report'!$D$27:$D$500,$B68,'7.  Persistence Report'!$C$27:$C$500,"&lt;&gt;Pre-2011 Programs Completed in 2011",'7.  Persistence Report'!$J$27:$J$500,"Adjustment",'7.  Persistence Report'!$H$27:$H$500,"&lt;=2011")</f>
        <v>0</v>
      </c>
      <c r="K69" s="294">
        <f>SUMIFS('7.  Persistence Report'!AX$27:AX$500,'7.  Persistence Report'!$D$27:$D$500,$B68,'7.  Persistence Report'!$C$27:$C$500,"&lt;&gt;Pre-2011 Programs Completed in 2011",'7.  Persistence Report'!$J$27:$J$500,"Adjustment",'7.  Persistence Report'!$H$27:$H$500,"&lt;=2011")</f>
        <v>0</v>
      </c>
      <c r="L69" s="294">
        <f>SUMIFS('7.  Persistence Report'!AY$27:AY$500,'7.  Persistence Report'!$D$27:$D$500,$B68,'7.  Persistence Report'!$C$27:$C$500,"&lt;&gt;Pre-2011 Programs Completed in 2011",'7.  Persistence Report'!$J$27:$J$500,"Adjustment",'7.  Persistence Report'!$H$27:$H$500,"&lt;=2011")</f>
        <v>0</v>
      </c>
      <c r="M69" s="294">
        <f>SUMIFS('7.  Persistence Report'!AZ$27:AZ$500,'7.  Persistence Report'!$D$27:$D$500,$B68,'7.  Persistence Report'!$C$27:$C$500,"&lt;&gt;Pre-2011 Programs Completed in 2011",'7.  Persistence Report'!$J$27:$J$500,"Adjustment",'7.  Persistence Report'!$H$27:$H$500,"&lt;=2011")</f>
        <v>0</v>
      </c>
      <c r="N69" s="290"/>
      <c r="O69" s="294">
        <f>SUMIFS('7.  Persistence Report'!M$27:M$500,'7.  Persistence Report'!$D$27:$D$500,$B68,'7.  Persistence Report'!$C$27:$C$500,"&lt;&gt;Pre-2011 Programs Completed in 2011",'7.  Persistence Report'!$J$27:$J$500,"Adjustment",'7.  Persistence Report'!$H$27:$H$500,"&lt;=2011")</f>
        <v>0</v>
      </c>
      <c r="P69" s="294">
        <f>SUMIFS('7.  Persistence Report'!N$27:N$500,'7.  Persistence Report'!$D$27:$D$500,$B68,'7.  Persistence Report'!$C$27:$C$500,"&lt;&gt;Pre-2011 Programs Completed in 2011",'7.  Persistence Report'!$J$27:$J$500,"Adjustment",'7.  Persistence Report'!$H$27:$H$500,"&lt;=2011")</f>
        <v>0</v>
      </c>
      <c r="Q69" s="294">
        <f>SUMIFS('7.  Persistence Report'!O$27:O$500,'7.  Persistence Report'!$D$27:$D$500,$B68,'7.  Persistence Report'!$C$27:$C$500,"&lt;&gt;Pre-2011 Programs Completed in 2011",'7.  Persistence Report'!$J$27:$J$500,"Adjustment",'7.  Persistence Report'!$H$27:$H$500,"&lt;=2011")</f>
        <v>0</v>
      </c>
      <c r="R69" s="294">
        <f>SUMIFS('7.  Persistence Report'!P$27:P$500,'7.  Persistence Report'!$D$27:$D$500,$B68,'7.  Persistence Report'!$C$27:$C$500,"&lt;&gt;Pre-2011 Programs Completed in 2011",'7.  Persistence Report'!$J$27:$J$500,"Adjustment",'7.  Persistence Report'!$H$27:$H$500,"&lt;=2011")</f>
        <v>0</v>
      </c>
      <c r="S69" s="294">
        <f>SUMIFS('7.  Persistence Report'!Q$27:Q$500,'7.  Persistence Report'!$D$27:$D$500,$B68,'7.  Persistence Report'!$C$27:$C$500,"&lt;&gt;Pre-2011 Programs Completed in 2011",'7.  Persistence Report'!$J$27:$J$500,"Adjustment",'7.  Persistence Report'!$H$27:$H$500,"&lt;=2011")</f>
        <v>0</v>
      </c>
      <c r="T69" s="294">
        <f>SUMIFS('7.  Persistence Report'!R$27:R$500,'7.  Persistence Report'!$D$27:$D$500,$B68,'7.  Persistence Report'!$C$27:$C$500,"&lt;&gt;Pre-2011 Programs Completed in 2011",'7.  Persistence Report'!$J$27:$J$500,"Adjustment",'7.  Persistence Report'!$H$27:$H$500,"&lt;=2011")</f>
        <v>0</v>
      </c>
      <c r="U69" s="294">
        <f>SUMIFS('7.  Persistence Report'!S$27:S$500,'7.  Persistence Report'!$D$27:$D$500,$B68,'7.  Persistence Report'!$C$27:$C$500,"&lt;&gt;Pre-2011 Programs Completed in 2011",'7.  Persistence Report'!$J$27:$J$500,"Adjustment",'7.  Persistence Report'!$H$27:$H$500,"&lt;=2011")</f>
        <v>0</v>
      </c>
      <c r="V69" s="294">
        <f>SUMIFS('7.  Persistence Report'!T$27:T$500,'7.  Persistence Report'!$D$27:$D$500,$B68,'7.  Persistence Report'!$C$27:$C$500,"&lt;&gt;Pre-2011 Programs Completed in 2011",'7.  Persistence Report'!$J$27:$J$500,"Adjustment",'7.  Persistence Report'!$H$27:$H$500,"&lt;=2011")</f>
        <v>0</v>
      </c>
      <c r="W69" s="294">
        <f>SUMIFS('7.  Persistence Report'!U$27:U$500,'7.  Persistence Report'!$D$27:$D$500,$B68,'7.  Persistence Report'!$C$27:$C$500,"&lt;&gt;Pre-2011 Programs Completed in 2011",'7.  Persistence Report'!$J$27:$J$500,"Adjustment",'7.  Persistence Report'!$H$27:$H$500,"&lt;=2011")</f>
        <v>0</v>
      </c>
      <c r="X69" s="294">
        <f>SUMIFS('7.  Persistence Report'!V$27:V$500,'7.  Persistence Report'!$D$27:$D$500,$B68,'7.  Persistence Report'!$C$27:$C$500,"&lt;&gt;Pre-2011 Programs Completed in 2011",'7.  Persistence Report'!$J$27:$J$500,"Adjustment",'7.  Persistence Report'!$H$27:$H$500,"&lt;=2011")</f>
        <v>0</v>
      </c>
      <c r="Y69" s="410">
        <f>Y68</f>
        <v>0</v>
      </c>
      <c r="Z69" s="410">
        <f>Z68</f>
        <v>1</v>
      </c>
      <c r="AA69" s="410">
        <f t="shared" ref="AA69:AL69" si="31">AA68</f>
        <v>1</v>
      </c>
      <c r="AB69" s="410">
        <f t="shared" si="31"/>
        <v>0</v>
      </c>
      <c r="AC69" s="410">
        <f t="shared" si="31"/>
        <v>0</v>
      </c>
      <c r="AD69" s="410">
        <f t="shared" si="31"/>
        <v>0</v>
      </c>
      <c r="AE69" s="410">
        <f t="shared" si="31"/>
        <v>0</v>
      </c>
      <c r="AF69" s="410">
        <f t="shared" si="31"/>
        <v>0</v>
      </c>
      <c r="AG69" s="410">
        <f t="shared" si="31"/>
        <v>0</v>
      </c>
      <c r="AH69" s="410">
        <f t="shared" si="31"/>
        <v>0</v>
      </c>
      <c r="AI69" s="410">
        <f t="shared" si="31"/>
        <v>0</v>
      </c>
      <c r="AJ69" s="410">
        <f t="shared" si="31"/>
        <v>0</v>
      </c>
      <c r="AK69" s="410">
        <f t="shared" si="31"/>
        <v>0</v>
      </c>
      <c r="AL69" s="410">
        <f t="shared" si="31"/>
        <v>0</v>
      </c>
      <c r="AM69" s="310"/>
    </row>
    <row r="70" spans="1:39" s="282" customFormat="1" ht="15" outlineLevel="1">
      <c r="A70" s="507"/>
      <c r="B70" s="313"/>
      <c r="C70" s="311"/>
      <c r="D70" s="315"/>
      <c r="E70" s="315"/>
      <c r="F70" s="315"/>
      <c r="G70" s="315"/>
      <c r="H70" s="315"/>
      <c r="I70" s="315"/>
      <c r="J70" s="315"/>
      <c r="K70" s="315"/>
      <c r="L70" s="315"/>
      <c r="M70" s="315"/>
      <c r="N70" s="290"/>
      <c r="O70" s="315"/>
      <c r="P70" s="315"/>
      <c r="Q70" s="315"/>
      <c r="R70" s="315"/>
      <c r="S70" s="315"/>
      <c r="T70" s="315"/>
      <c r="U70" s="315"/>
      <c r="V70" s="315"/>
      <c r="W70" s="315"/>
      <c r="X70" s="315"/>
      <c r="Y70" s="417"/>
      <c r="Z70" s="415"/>
      <c r="AA70" s="415"/>
      <c r="AB70" s="415"/>
      <c r="AC70" s="415"/>
      <c r="AD70" s="415"/>
      <c r="AE70" s="415"/>
      <c r="AF70" s="415"/>
      <c r="AG70" s="415"/>
      <c r="AH70" s="415"/>
      <c r="AI70" s="415"/>
      <c r="AJ70" s="415"/>
      <c r="AK70" s="415"/>
      <c r="AL70" s="415"/>
      <c r="AM70" s="312"/>
    </row>
    <row r="71" spans="1:39" s="282" customFormat="1" ht="15" outlineLevel="1">
      <c r="A71" s="507">
        <v>17</v>
      </c>
      <c r="B71" s="313" t="s">
        <v>9</v>
      </c>
      <c r="C71" s="290" t="s">
        <v>25</v>
      </c>
      <c r="D71" s="294">
        <f>SUMIFS('7.  Persistence Report'!AQ$27:AQ$500,'7.  Persistence Report'!$D$27:$D$500,$B71,'7.  Persistence Report'!$C$27:$C$500,"&lt;&gt;Pre-2011 Programs Completed in 2011",'7.  Persistence Report'!$J$27:$J$500,"&lt;&gt;Adjustment",'7.  Persistence Report'!$H$27:$H$500,"&lt;=2011")</f>
        <v>0</v>
      </c>
      <c r="E71" s="294">
        <f>SUMIFS('7.  Persistence Report'!AR$27:AR$500,'7.  Persistence Report'!$D$27:$D$500,$B71,'7.  Persistence Report'!$C$27:$C$500,"&lt;&gt;Pre-2011 Programs Completed in 2011",'7.  Persistence Report'!$J$27:$J$500,"&lt;&gt;Adjustment",'7.  Persistence Report'!$H$27:$H$500,"&lt;=2011")</f>
        <v>0</v>
      </c>
      <c r="F71" s="294">
        <f>SUMIFS('7.  Persistence Report'!AS$27:AS$500,'7.  Persistence Report'!$D$27:$D$500,$B71,'7.  Persistence Report'!$C$27:$C$500,"&lt;&gt;Pre-2011 Programs Completed in 2011",'7.  Persistence Report'!$J$27:$J$500,"&lt;&gt;Adjustment",'7.  Persistence Report'!$H$27:$H$500,"&lt;=2011")</f>
        <v>0</v>
      </c>
      <c r="G71" s="294">
        <f>SUMIFS('7.  Persistence Report'!AT$27:AT$500,'7.  Persistence Report'!$D$27:$D$500,$B71,'7.  Persistence Report'!$C$27:$C$500,"&lt;&gt;Pre-2011 Programs Completed in 2011",'7.  Persistence Report'!$J$27:$J$500,"&lt;&gt;Adjustment",'7.  Persistence Report'!$H$27:$H$500,"&lt;=2011")</f>
        <v>0</v>
      </c>
      <c r="H71" s="294">
        <f>SUMIFS('7.  Persistence Report'!AU$27:AU$500,'7.  Persistence Report'!$D$27:$D$500,$B71,'7.  Persistence Report'!$C$27:$C$500,"&lt;&gt;Pre-2011 Programs Completed in 2011",'7.  Persistence Report'!$J$27:$J$500,"&lt;&gt;Adjustment",'7.  Persistence Report'!$H$27:$H$500,"&lt;=2011")</f>
        <v>0</v>
      </c>
      <c r="I71" s="294">
        <f>SUMIFS('7.  Persistence Report'!AV$27:AV$500,'7.  Persistence Report'!$D$27:$D$500,$B71,'7.  Persistence Report'!$C$27:$C$500,"&lt;&gt;Pre-2011 Programs Completed in 2011",'7.  Persistence Report'!$J$27:$J$500,"&lt;&gt;Adjustment",'7.  Persistence Report'!$H$27:$H$500,"&lt;=2011")</f>
        <v>0</v>
      </c>
      <c r="J71" s="294">
        <f>SUMIFS('7.  Persistence Report'!AW$27:AW$500,'7.  Persistence Report'!$D$27:$D$500,$B71,'7.  Persistence Report'!$C$27:$C$500,"&lt;&gt;Pre-2011 Programs Completed in 2011",'7.  Persistence Report'!$J$27:$J$500,"&lt;&gt;Adjustment",'7.  Persistence Report'!$H$27:$H$500,"&lt;=2011")</f>
        <v>0</v>
      </c>
      <c r="K71" s="294">
        <f>SUMIFS('7.  Persistence Report'!AX$27:AX$500,'7.  Persistence Report'!$D$27:$D$500,$B71,'7.  Persistence Report'!$C$27:$C$500,"&lt;&gt;Pre-2011 Programs Completed in 2011",'7.  Persistence Report'!$J$27:$J$500,"&lt;&gt;Adjustment",'7.  Persistence Report'!$H$27:$H$500,"&lt;=2011")</f>
        <v>0</v>
      </c>
      <c r="L71" s="294">
        <f>SUMIFS('7.  Persistence Report'!AY$27:AY$500,'7.  Persistence Report'!$D$27:$D$500,$B71,'7.  Persistence Report'!$C$27:$C$500,"&lt;&gt;Pre-2011 Programs Completed in 2011",'7.  Persistence Report'!$J$27:$J$500,"&lt;&gt;Adjustment",'7.  Persistence Report'!$H$27:$H$500,"&lt;=2011")</f>
        <v>0</v>
      </c>
      <c r="M71" s="294">
        <f>SUMIFS('7.  Persistence Report'!AZ$27:AZ$500,'7.  Persistence Report'!$D$27:$D$500,$B71,'7.  Persistence Report'!$C$27:$C$500,"&lt;&gt;Pre-2011 Programs Completed in 2011",'7.  Persistence Report'!$J$27:$J$500,"&lt;&gt;Adjustment",'7.  Persistence Report'!$H$27:$H$500,"&lt;=2011")</f>
        <v>0</v>
      </c>
      <c r="N71" s="290"/>
      <c r="O71" s="294">
        <f>SUMIFS('7.  Persistence Report'!L$27:L$500,'7.  Persistence Report'!$D$27:$D$500,$B71,'7.  Persistence Report'!$C$27:$C$500,"&lt;&gt;Pre-2011 Programs Completed in 2011",'7.  Persistence Report'!$J$27:$J$500,"&lt;&gt;Adjustment",'7.  Persistence Report'!$H$27:$H$500,"&lt;=2011")</f>
        <v>0</v>
      </c>
      <c r="P71" s="294">
        <f>SUMIFS('7.  Persistence Report'!M$27:M$500,'7.  Persistence Report'!$D$27:$D$500,$B71,'7.  Persistence Report'!$C$27:$C$500,"&lt;&gt;Pre-2011 Programs Completed in 2011",'7.  Persistence Report'!$J$27:$J$500,"&lt;&gt;Adjustment",'7.  Persistence Report'!$H$27:$H$500,"&lt;=2011")</f>
        <v>0</v>
      </c>
      <c r="Q71" s="294">
        <f>SUMIFS('7.  Persistence Report'!N$27:N$500,'7.  Persistence Report'!$D$27:$D$500,$B71,'7.  Persistence Report'!$C$27:$C$500,"&lt;&gt;Pre-2011 Programs Completed in 2011",'7.  Persistence Report'!$J$27:$J$500,"&lt;&gt;Adjustment",'7.  Persistence Report'!$H$27:$H$500,"&lt;=2011")</f>
        <v>0</v>
      </c>
      <c r="R71" s="294">
        <f>SUMIFS('7.  Persistence Report'!O$27:O$500,'7.  Persistence Report'!$D$27:$D$500,$B71,'7.  Persistence Report'!$C$27:$C$500,"&lt;&gt;Pre-2011 Programs Completed in 2011",'7.  Persistence Report'!$J$27:$J$500,"&lt;&gt;Adjustment",'7.  Persistence Report'!$H$27:$H$500,"&lt;=2011")</f>
        <v>0</v>
      </c>
      <c r="S71" s="294">
        <f>SUMIFS('7.  Persistence Report'!P$27:P$500,'7.  Persistence Report'!$D$27:$D$500,$B71,'7.  Persistence Report'!$C$27:$C$500,"&lt;&gt;Pre-2011 Programs Completed in 2011",'7.  Persistence Report'!$J$27:$J$500,"&lt;&gt;Adjustment",'7.  Persistence Report'!$H$27:$H$500,"&lt;=2011")</f>
        <v>0</v>
      </c>
      <c r="T71" s="294">
        <f>SUMIFS('7.  Persistence Report'!Q$27:Q$500,'7.  Persistence Report'!$D$27:$D$500,$B71,'7.  Persistence Report'!$C$27:$C$500,"&lt;&gt;Pre-2011 Programs Completed in 2011",'7.  Persistence Report'!$J$27:$J$500,"&lt;&gt;Adjustment",'7.  Persistence Report'!$H$27:$H$500,"&lt;=2011")</f>
        <v>0</v>
      </c>
      <c r="U71" s="294">
        <f>SUMIFS('7.  Persistence Report'!R$27:R$500,'7.  Persistence Report'!$D$27:$D$500,$B71,'7.  Persistence Report'!$C$27:$C$500,"&lt;&gt;Pre-2011 Programs Completed in 2011",'7.  Persistence Report'!$J$27:$J$500,"&lt;&gt;Adjustment",'7.  Persistence Report'!$H$27:$H$500,"&lt;=2011")</f>
        <v>0</v>
      </c>
      <c r="V71" s="294">
        <f>SUMIFS('7.  Persistence Report'!S$27:S$500,'7.  Persistence Report'!$D$27:$D$500,$B71,'7.  Persistence Report'!$C$27:$C$500,"&lt;&gt;Pre-2011 Programs Completed in 2011",'7.  Persistence Report'!$J$27:$J$500,"&lt;&gt;Adjustment",'7.  Persistence Report'!$H$27:$H$500,"&lt;=2011")</f>
        <v>0</v>
      </c>
      <c r="W71" s="294">
        <f>SUMIFS('7.  Persistence Report'!T$27:T$500,'7.  Persistence Report'!$D$27:$D$500,$B71,'7.  Persistence Report'!$C$27:$C$500,"&lt;&gt;Pre-2011 Programs Completed in 2011",'7.  Persistence Report'!$J$27:$J$500,"&lt;&gt;Adjustment",'7.  Persistence Report'!$H$27:$H$500,"&lt;=2011")</f>
        <v>0</v>
      </c>
      <c r="X71" s="294">
        <f>SUMIFS('7.  Persistence Report'!U$27:U$500,'7.  Persistence Report'!$D$27:$D$500,$B71,'7.  Persistence Report'!$C$27:$C$500,"&lt;&gt;Pre-2011 Programs Completed in 2011",'7.  Persistence Report'!$J$27:$J$500,"&lt;&gt;Adjustment",'7.  Persistence Report'!$H$27:$H$500,"&lt;=2011")</f>
        <v>0</v>
      </c>
      <c r="Y71" s="409">
        <f>Y328</f>
        <v>0</v>
      </c>
      <c r="Z71" s="409">
        <f t="shared" ref="Z71:AA71" si="32">Z328</f>
        <v>0</v>
      </c>
      <c r="AA71" s="409">
        <f t="shared" si="32"/>
        <v>0</v>
      </c>
      <c r="AB71" s="414"/>
      <c r="AC71" s="414"/>
      <c r="AD71" s="414"/>
      <c r="AE71" s="414"/>
      <c r="AF71" s="414"/>
      <c r="AG71" s="414"/>
      <c r="AH71" s="414"/>
      <c r="AI71" s="414"/>
      <c r="AJ71" s="414"/>
      <c r="AK71" s="414"/>
      <c r="AL71" s="414"/>
      <c r="AM71" s="295">
        <f>SUM(Y71:AL71)</f>
        <v>0</v>
      </c>
    </row>
    <row r="72" spans="1:39" s="282" customFormat="1" ht="15" outlineLevel="1">
      <c r="A72" s="507"/>
      <c r="B72" s="314" t="s">
        <v>214</v>
      </c>
      <c r="C72" s="290" t="s">
        <v>163</v>
      </c>
      <c r="D72" s="294">
        <f>SUMIFS('7.  Persistence Report'!AQ$27:AQ$500,'7.  Persistence Report'!$D$27:$D$500,$B71,'7.  Persistence Report'!$C$27:$C$500,"&lt;&gt;Pre-2011 Programs Completed in 2011",'7.  Persistence Report'!$J$27:$J$500,"Adjustment",'7.  Persistence Report'!$H$27:$H$500,"&lt;=2011")</f>
        <v>0</v>
      </c>
      <c r="E72" s="294">
        <f>SUMIFS('7.  Persistence Report'!AR$27:AR$500,'7.  Persistence Report'!$D$27:$D$500,$B71,'7.  Persistence Report'!$C$27:$C$500,"&lt;&gt;Pre-2011 Programs Completed in 2011",'7.  Persistence Report'!$J$27:$J$500,"Adjustment",'7.  Persistence Report'!$H$27:$H$500,"&lt;=2011")</f>
        <v>0</v>
      </c>
      <c r="F72" s="294">
        <f>SUMIFS('7.  Persistence Report'!AS$27:AS$500,'7.  Persistence Report'!$D$27:$D$500,$B71,'7.  Persistence Report'!$C$27:$C$500,"&lt;&gt;Pre-2011 Programs Completed in 2011",'7.  Persistence Report'!$J$27:$J$500,"Adjustment",'7.  Persistence Report'!$H$27:$H$500,"&lt;=2011")</f>
        <v>0</v>
      </c>
      <c r="G72" s="294">
        <f>SUMIFS('7.  Persistence Report'!AT$27:AT$500,'7.  Persistence Report'!$D$27:$D$500,$B71,'7.  Persistence Report'!$C$27:$C$500,"&lt;&gt;Pre-2011 Programs Completed in 2011",'7.  Persistence Report'!$J$27:$J$500,"Adjustment",'7.  Persistence Report'!$H$27:$H$500,"&lt;=2011")</f>
        <v>0</v>
      </c>
      <c r="H72" s="294">
        <f>SUMIFS('7.  Persistence Report'!AU$27:AU$500,'7.  Persistence Report'!$D$27:$D$500,$B71,'7.  Persistence Report'!$C$27:$C$500,"&lt;&gt;Pre-2011 Programs Completed in 2011",'7.  Persistence Report'!$J$27:$J$500,"Adjustment",'7.  Persistence Report'!$H$27:$H$500,"&lt;=2011")</f>
        <v>0</v>
      </c>
      <c r="I72" s="294">
        <f>SUMIFS('7.  Persistence Report'!AV$27:AV$500,'7.  Persistence Report'!$D$27:$D$500,$B71,'7.  Persistence Report'!$C$27:$C$500,"&lt;&gt;Pre-2011 Programs Completed in 2011",'7.  Persistence Report'!$J$27:$J$500,"Adjustment",'7.  Persistence Report'!$H$27:$H$500,"&lt;=2011")</f>
        <v>0</v>
      </c>
      <c r="J72" s="294">
        <f>SUMIFS('7.  Persistence Report'!AW$27:AW$500,'7.  Persistence Report'!$D$27:$D$500,$B71,'7.  Persistence Report'!$C$27:$C$500,"&lt;&gt;Pre-2011 Programs Completed in 2011",'7.  Persistence Report'!$J$27:$J$500,"Adjustment",'7.  Persistence Report'!$H$27:$H$500,"&lt;=2011")</f>
        <v>0</v>
      </c>
      <c r="K72" s="294">
        <f>SUMIFS('7.  Persistence Report'!AX$27:AX$500,'7.  Persistence Report'!$D$27:$D$500,$B71,'7.  Persistence Report'!$C$27:$C$500,"&lt;&gt;Pre-2011 Programs Completed in 2011",'7.  Persistence Report'!$J$27:$J$500,"Adjustment",'7.  Persistence Report'!$H$27:$H$500,"&lt;=2011")</f>
        <v>0</v>
      </c>
      <c r="L72" s="294">
        <f>SUMIFS('7.  Persistence Report'!AY$27:AY$500,'7.  Persistence Report'!$D$27:$D$500,$B71,'7.  Persistence Report'!$C$27:$C$500,"&lt;&gt;Pre-2011 Programs Completed in 2011",'7.  Persistence Report'!$J$27:$J$500,"Adjustment",'7.  Persistence Report'!$H$27:$H$500,"&lt;=2011")</f>
        <v>0</v>
      </c>
      <c r="M72" s="294">
        <f>SUMIFS('7.  Persistence Report'!AZ$27:AZ$500,'7.  Persistence Report'!$D$27:$D$500,$B71,'7.  Persistence Report'!$C$27:$C$500,"&lt;&gt;Pre-2011 Programs Completed in 2011",'7.  Persistence Report'!$J$27:$J$500,"Adjustment",'7.  Persistence Report'!$H$27:$H$500,"&lt;=2011")</f>
        <v>0</v>
      </c>
      <c r="N72" s="290"/>
      <c r="O72" s="294">
        <f>SUMIFS('7.  Persistence Report'!M$27:M$500,'7.  Persistence Report'!$D$27:$D$500,$B71,'7.  Persistence Report'!$C$27:$C$500,"&lt;&gt;Pre-2011 Programs Completed in 2011",'7.  Persistence Report'!$J$27:$J$500,"Adjustment",'7.  Persistence Report'!$H$27:$H$500,"&lt;=2011")</f>
        <v>0</v>
      </c>
      <c r="P72" s="294">
        <f>SUMIFS('7.  Persistence Report'!N$27:N$500,'7.  Persistence Report'!$D$27:$D$500,$B71,'7.  Persistence Report'!$C$27:$C$500,"&lt;&gt;Pre-2011 Programs Completed in 2011",'7.  Persistence Report'!$J$27:$J$500,"Adjustment",'7.  Persistence Report'!$H$27:$H$500,"&lt;=2011")</f>
        <v>0</v>
      </c>
      <c r="Q72" s="294">
        <f>SUMIFS('7.  Persistence Report'!O$27:O$500,'7.  Persistence Report'!$D$27:$D$500,$B71,'7.  Persistence Report'!$C$27:$C$500,"&lt;&gt;Pre-2011 Programs Completed in 2011",'7.  Persistence Report'!$J$27:$J$500,"Adjustment",'7.  Persistence Report'!$H$27:$H$500,"&lt;=2011")</f>
        <v>749.28908260000003</v>
      </c>
      <c r="R72" s="294">
        <f>SUMIFS('7.  Persistence Report'!P$27:P$500,'7.  Persistence Report'!$D$27:$D$500,$B71,'7.  Persistence Report'!$C$27:$C$500,"&lt;&gt;Pre-2011 Programs Completed in 2011",'7.  Persistence Report'!$J$27:$J$500,"Adjustment",'7.  Persistence Report'!$H$27:$H$500,"&lt;=2011")</f>
        <v>0</v>
      </c>
      <c r="S72" s="294">
        <f>SUMIFS('7.  Persistence Report'!Q$27:Q$500,'7.  Persistence Report'!$D$27:$D$500,$B71,'7.  Persistence Report'!$C$27:$C$500,"&lt;&gt;Pre-2011 Programs Completed in 2011",'7.  Persistence Report'!$J$27:$J$500,"Adjustment",'7.  Persistence Report'!$H$27:$H$500,"&lt;=2011")</f>
        <v>0</v>
      </c>
      <c r="T72" s="294">
        <f>SUMIFS('7.  Persistence Report'!R$27:R$500,'7.  Persistence Report'!$D$27:$D$500,$B71,'7.  Persistence Report'!$C$27:$C$500,"&lt;&gt;Pre-2011 Programs Completed in 2011",'7.  Persistence Report'!$J$27:$J$500,"Adjustment",'7.  Persistence Report'!$H$27:$H$500,"&lt;=2011")</f>
        <v>0</v>
      </c>
      <c r="U72" s="294">
        <f>SUMIFS('7.  Persistence Report'!S$27:S$500,'7.  Persistence Report'!$D$27:$D$500,$B71,'7.  Persistence Report'!$C$27:$C$500,"&lt;&gt;Pre-2011 Programs Completed in 2011",'7.  Persistence Report'!$J$27:$J$500,"Adjustment",'7.  Persistence Report'!$H$27:$H$500,"&lt;=2011")</f>
        <v>0</v>
      </c>
      <c r="V72" s="294">
        <f>SUMIFS('7.  Persistence Report'!T$27:T$500,'7.  Persistence Report'!$D$27:$D$500,$B71,'7.  Persistence Report'!$C$27:$C$500,"&lt;&gt;Pre-2011 Programs Completed in 2011",'7.  Persistence Report'!$J$27:$J$500,"Adjustment",'7.  Persistence Report'!$H$27:$H$500,"&lt;=2011")</f>
        <v>0</v>
      </c>
      <c r="W72" s="294">
        <f>SUMIFS('7.  Persistence Report'!U$27:U$500,'7.  Persistence Report'!$D$27:$D$500,$B71,'7.  Persistence Report'!$C$27:$C$500,"&lt;&gt;Pre-2011 Programs Completed in 2011",'7.  Persistence Report'!$J$27:$J$500,"Adjustment",'7.  Persistence Report'!$H$27:$H$500,"&lt;=2011")</f>
        <v>0</v>
      </c>
      <c r="X72" s="294">
        <f>SUMIFS('7.  Persistence Report'!V$27:V$500,'7.  Persistence Report'!$D$27:$D$500,$B71,'7.  Persistence Report'!$C$27:$C$500,"&lt;&gt;Pre-2011 Programs Completed in 2011",'7.  Persistence Report'!$J$27:$J$500,"Adjustment",'7.  Persistence Report'!$H$27:$H$500,"&lt;=2011")</f>
        <v>0</v>
      </c>
      <c r="Y72" s="410">
        <f>Y71</f>
        <v>0</v>
      </c>
      <c r="Z72" s="410">
        <f>Z71</f>
        <v>0</v>
      </c>
      <c r="AA72" s="410">
        <f t="shared" ref="AA72:AL72" si="33">AA71</f>
        <v>0</v>
      </c>
      <c r="AB72" s="410">
        <f t="shared" si="33"/>
        <v>0</v>
      </c>
      <c r="AC72" s="410">
        <f t="shared" si="33"/>
        <v>0</v>
      </c>
      <c r="AD72" s="410">
        <f t="shared" si="33"/>
        <v>0</v>
      </c>
      <c r="AE72" s="410">
        <f t="shared" si="33"/>
        <v>0</v>
      </c>
      <c r="AF72" s="410">
        <f t="shared" si="33"/>
        <v>0</v>
      </c>
      <c r="AG72" s="410">
        <f t="shared" si="33"/>
        <v>0</v>
      </c>
      <c r="AH72" s="410">
        <f t="shared" si="33"/>
        <v>0</v>
      </c>
      <c r="AI72" s="410">
        <f t="shared" si="33"/>
        <v>0</v>
      </c>
      <c r="AJ72" s="410">
        <f t="shared" si="33"/>
        <v>0</v>
      </c>
      <c r="AK72" s="410">
        <f t="shared" si="33"/>
        <v>0</v>
      </c>
      <c r="AL72" s="410">
        <f t="shared" si="33"/>
        <v>0</v>
      </c>
      <c r="AM72" s="310"/>
    </row>
    <row r="73" spans="1:39" s="282" customFormat="1" ht="15" outlineLevel="1">
      <c r="A73" s="507"/>
      <c r="B73" s="314"/>
      <c r="C73" s="304"/>
      <c r="D73" s="290"/>
      <c r="E73" s="290"/>
      <c r="F73" s="290"/>
      <c r="G73" s="290"/>
      <c r="H73" s="290"/>
      <c r="I73" s="290"/>
      <c r="J73" s="290"/>
      <c r="K73" s="290"/>
      <c r="L73" s="290"/>
      <c r="M73" s="290"/>
      <c r="N73" s="290"/>
      <c r="O73" s="290"/>
      <c r="P73" s="290"/>
      <c r="Q73" s="290"/>
      <c r="R73" s="290"/>
      <c r="S73" s="290"/>
      <c r="T73" s="290"/>
      <c r="U73" s="290"/>
      <c r="V73" s="290"/>
      <c r="W73" s="290"/>
      <c r="X73" s="290"/>
      <c r="Y73" s="418"/>
      <c r="Z73" s="419"/>
      <c r="AA73" s="419"/>
      <c r="AB73" s="419"/>
      <c r="AC73" s="419"/>
      <c r="AD73" s="419"/>
      <c r="AE73" s="419"/>
      <c r="AF73" s="419"/>
      <c r="AG73" s="419"/>
      <c r="AH73" s="419"/>
      <c r="AI73" s="419"/>
      <c r="AJ73" s="419"/>
      <c r="AK73" s="419"/>
      <c r="AL73" s="419"/>
      <c r="AM73" s="316"/>
    </row>
    <row r="74" spans="1:39" s="292" customFormat="1" ht="15.75" outlineLevel="1">
      <c r="A74" s="508"/>
      <c r="B74" s="287" t="s">
        <v>10</v>
      </c>
      <c r="C74" s="288"/>
      <c r="D74" s="288"/>
      <c r="E74" s="288"/>
      <c r="F74" s="288"/>
      <c r="G74" s="288"/>
      <c r="H74" s="288"/>
      <c r="I74" s="288"/>
      <c r="J74" s="288"/>
      <c r="K74" s="288"/>
      <c r="L74" s="288"/>
      <c r="M74" s="288"/>
      <c r="N74" s="289"/>
      <c r="O74" s="288"/>
      <c r="P74" s="288"/>
      <c r="Q74" s="288"/>
      <c r="R74" s="288"/>
      <c r="S74" s="288"/>
      <c r="T74" s="288"/>
      <c r="U74" s="288"/>
      <c r="V74" s="288"/>
      <c r="W74" s="288"/>
      <c r="X74" s="288"/>
      <c r="Y74" s="413"/>
      <c r="Z74" s="413"/>
      <c r="AA74" s="413"/>
      <c r="AB74" s="413"/>
      <c r="AC74" s="413"/>
      <c r="AD74" s="413"/>
      <c r="AE74" s="413"/>
      <c r="AF74" s="413"/>
      <c r="AG74" s="413"/>
      <c r="AH74" s="413"/>
      <c r="AI74" s="413"/>
      <c r="AJ74" s="413"/>
      <c r="AK74" s="413"/>
      <c r="AL74" s="413"/>
      <c r="AM74" s="291"/>
    </row>
    <row r="75" spans="1:39" s="282" customFormat="1" ht="15" outlineLevel="1">
      <c r="A75" s="507">
        <v>18</v>
      </c>
      <c r="B75" s="314" t="s">
        <v>11</v>
      </c>
      <c r="C75" s="290" t="s">
        <v>25</v>
      </c>
      <c r="D75" s="294">
        <f>SUMIFS('7.  Persistence Report'!AQ$27:AQ$500,'7.  Persistence Report'!$D$27:$D$500,$B75,'7.  Persistence Report'!$C$27:$C$500,"&lt;&gt;Pre-2011 Programs Completed in 2011",'7.  Persistence Report'!$J$27:$J$500,"&lt;&gt;Adjustment",'7.  Persistence Report'!$H$27:$H$500,"&lt;=2011")</f>
        <v>0</v>
      </c>
      <c r="E75" s="294">
        <f>SUMIFS('7.  Persistence Report'!AR$27:AR$500,'7.  Persistence Report'!$D$27:$D$500,$B75,'7.  Persistence Report'!$C$27:$C$500,"&lt;&gt;Pre-2011 Programs Completed in 2011",'7.  Persistence Report'!$J$27:$J$500,"&lt;&gt;Adjustment",'7.  Persistence Report'!$H$27:$H$500,"&lt;=2011")</f>
        <v>0</v>
      </c>
      <c r="F75" s="294">
        <f>SUMIFS('7.  Persistence Report'!AS$27:AS$500,'7.  Persistence Report'!$D$27:$D$500,$B75,'7.  Persistence Report'!$C$27:$C$500,"&lt;&gt;Pre-2011 Programs Completed in 2011",'7.  Persistence Report'!$J$27:$J$500,"&lt;&gt;Adjustment",'7.  Persistence Report'!$H$27:$H$500,"&lt;=2011")</f>
        <v>0</v>
      </c>
      <c r="G75" s="294">
        <f>SUMIFS('7.  Persistence Report'!AT$27:AT$500,'7.  Persistence Report'!$D$27:$D$500,$B75,'7.  Persistence Report'!$C$27:$C$500,"&lt;&gt;Pre-2011 Programs Completed in 2011",'7.  Persistence Report'!$J$27:$J$500,"&lt;&gt;Adjustment",'7.  Persistence Report'!$H$27:$H$500,"&lt;=2011")</f>
        <v>0</v>
      </c>
      <c r="H75" s="294">
        <f>SUMIFS('7.  Persistence Report'!AU$27:AU$500,'7.  Persistence Report'!$D$27:$D$500,$B75,'7.  Persistence Report'!$C$27:$C$500,"&lt;&gt;Pre-2011 Programs Completed in 2011",'7.  Persistence Report'!$J$27:$J$500,"&lt;&gt;Adjustment",'7.  Persistence Report'!$H$27:$H$500,"&lt;=2011")</f>
        <v>0</v>
      </c>
      <c r="I75" s="294">
        <f>SUMIFS('7.  Persistence Report'!AV$27:AV$500,'7.  Persistence Report'!$D$27:$D$500,$B75,'7.  Persistence Report'!$C$27:$C$500,"&lt;&gt;Pre-2011 Programs Completed in 2011",'7.  Persistence Report'!$J$27:$J$500,"&lt;&gt;Adjustment",'7.  Persistence Report'!$H$27:$H$500,"&lt;=2011")</f>
        <v>0</v>
      </c>
      <c r="J75" s="294">
        <f>SUMIFS('7.  Persistence Report'!AW$27:AW$500,'7.  Persistence Report'!$D$27:$D$500,$B75,'7.  Persistence Report'!$C$27:$C$500,"&lt;&gt;Pre-2011 Programs Completed in 2011",'7.  Persistence Report'!$J$27:$J$500,"&lt;&gt;Adjustment",'7.  Persistence Report'!$H$27:$H$500,"&lt;=2011")</f>
        <v>0</v>
      </c>
      <c r="K75" s="294">
        <f>SUMIFS('7.  Persistence Report'!AX$27:AX$500,'7.  Persistence Report'!$D$27:$D$500,$B75,'7.  Persistence Report'!$C$27:$C$500,"&lt;&gt;Pre-2011 Programs Completed in 2011",'7.  Persistence Report'!$J$27:$J$500,"&lt;&gt;Adjustment",'7.  Persistence Report'!$H$27:$H$500,"&lt;=2011")</f>
        <v>0</v>
      </c>
      <c r="L75" s="294">
        <f>SUMIFS('7.  Persistence Report'!AY$27:AY$500,'7.  Persistence Report'!$D$27:$D$500,$B75,'7.  Persistence Report'!$C$27:$C$500,"&lt;&gt;Pre-2011 Programs Completed in 2011",'7.  Persistence Report'!$J$27:$J$500,"&lt;&gt;Adjustment",'7.  Persistence Report'!$H$27:$H$500,"&lt;=2011")</f>
        <v>0</v>
      </c>
      <c r="M75" s="294">
        <f>SUMIFS('7.  Persistence Report'!AZ$27:AZ$500,'7.  Persistence Report'!$D$27:$D$500,$B75,'7.  Persistence Report'!$C$27:$C$500,"&lt;&gt;Pre-2011 Programs Completed in 2011",'7.  Persistence Report'!$J$27:$J$500,"&lt;&gt;Adjustment",'7.  Persistence Report'!$H$27:$H$500,"&lt;=2011")</f>
        <v>0</v>
      </c>
      <c r="N75" s="294">
        <v>12</v>
      </c>
      <c r="O75" s="294">
        <f>SUMIFS('7.  Persistence Report'!L$27:L$500,'7.  Persistence Report'!$D$27:$D$500,$B75,'7.  Persistence Report'!$C$27:$C$500,"&lt;&gt;Pre-2011 Programs Completed in 2011",'7.  Persistence Report'!$J$27:$J$500,"&lt;&gt;Adjustment",'7.  Persistence Report'!$H$27:$H$500,"&lt;=2011")</f>
        <v>0</v>
      </c>
      <c r="P75" s="294">
        <f>SUMIFS('7.  Persistence Report'!M$27:M$500,'7.  Persistence Report'!$D$27:$D$500,$B75,'7.  Persistence Report'!$C$27:$C$500,"&lt;&gt;Pre-2011 Programs Completed in 2011",'7.  Persistence Report'!$J$27:$J$500,"&lt;&gt;Adjustment",'7.  Persistence Report'!$H$27:$H$500,"&lt;=2011")</f>
        <v>0</v>
      </c>
      <c r="Q75" s="294">
        <f>SUMIFS('7.  Persistence Report'!N$27:N$500,'7.  Persistence Report'!$D$27:$D$500,$B75,'7.  Persistence Report'!$C$27:$C$500,"&lt;&gt;Pre-2011 Programs Completed in 2011",'7.  Persistence Report'!$J$27:$J$500,"&lt;&gt;Adjustment",'7.  Persistence Report'!$H$27:$H$500,"&lt;=2011")</f>
        <v>0</v>
      </c>
      <c r="R75" s="294">
        <f>SUMIFS('7.  Persistence Report'!O$27:O$500,'7.  Persistence Report'!$D$27:$D$500,$B75,'7.  Persistence Report'!$C$27:$C$500,"&lt;&gt;Pre-2011 Programs Completed in 2011",'7.  Persistence Report'!$J$27:$J$500,"&lt;&gt;Adjustment",'7.  Persistence Report'!$H$27:$H$500,"&lt;=2011")</f>
        <v>0</v>
      </c>
      <c r="S75" s="294">
        <f>SUMIFS('7.  Persistence Report'!P$27:P$500,'7.  Persistence Report'!$D$27:$D$500,$B75,'7.  Persistence Report'!$C$27:$C$500,"&lt;&gt;Pre-2011 Programs Completed in 2011",'7.  Persistence Report'!$J$27:$J$500,"&lt;&gt;Adjustment",'7.  Persistence Report'!$H$27:$H$500,"&lt;=2011")</f>
        <v>0</v>
      </c>
      <c r="T75" s="294">
        <f>SUMIFS('7.  Persistence Report'!Q$27:Q$500,'7.  Persistence Report'!$D$27:$D$500,$B75,'7.  Persistence Report'!$C$27:$C$500,"&lt;&gt;Pre-2011 Programs Completed in 2011",'7.  Persistence Report'!$J$27:$J$500,"&lt;&gt;Adjustment",'7.  Persistence Report'!$H$27:$H$500,"&lt;=2011")</f>
        <v>0</v>
      </c>
      <c r="U75" s="294">
        <f>SUMIFS('7.  Persistence Report'!R$27:R$500,'7.  Persistence Report'!$D$27:$D$500,$B75,'7.  Persistence Report'!$C$27:$C$500,"&lt;&gt;Pre-2011 Programs Completed in 2011",'7.  Persistence Report'!$J$27:$J$500,"&lt;&gt;Adjustment",'7.  Persistence Report'!$H$27:$H$500,"&lt;=2011")</f>
        <v>0</v>
      </c>
      <c r="V75" s="294">
        <f>SUMIFS('7.  Persistence Report'!S$27:S$500,'7.  Persistence Report'!$D$27:$D$500,$B75,'7.  Persistence Report'!$C$27:$C$500,"&lt;&gt;Pre-2011 Programs Completed in 2011",'7.  Persistence Report'!$J$27:$J$500,"&lt;&gt;Adjustment",'7.  Persistence Report'!$H$27:$H$500,"&lt;=2011")</f>
        <v>0</v>
      </c>
      <c r="W75" s="294">
        <f>SUMIFS('7.  Persistence Report'!T$27:T$500,'7.  Persistence Report'!$D$27:$D$500,$B75,'7.  Persistence Report'!$C$27:$C$500,"&lt;&gt;Pre-2011 Programs Completed in 2011",'7.  Persistence Report'!$J$27:$J$500,"&lt;&gt;Adjustment",'7.  Persistence Report'!$H$27:$H$500,"&lt;=2011")</f>
        <v>0</v>
      </c>
      <c r="X75" s="294">
        <f>SUMIFS('7.  Persistence Report'!U$27:U$500,'7.  Persistence Report'!$D$27:$D$500,$B75,'7.  Persistence Report'!$C$27:$C$500,"&lt;&gt;Pre-2011 Programs Completed in 2011",'7.  Persistence Report'!$J$27:$J$500,"&lt;&gt;Adjustment",'7.  Persistence Report'!$H$27:$H$500,"&lt;=2011")</f>
        <v>0</v>
      </c>
      <c r="Y75" s="409">
        <f>Y332</f>
        <v>0</v>
      </c>
      <c r="Z75" s="409">
        <f t="shared" ref="Z75:AA75" si="34">Z332</f>
        <v>0</v>
      </c>
      <c r="AA75" s="409">
        <f t="shared" si="34"/>
        <v>1</v>
      </c>
      <c r="AB75" s="414"/>
      <c r="AC75" s="414"/>
      <c r="AD75" s="414"/>
      <c r="AE75" s="414"/>
      <c r="AF75" s="414"/>
      <c r="AG75" s="414"/>
      <c r="AH75" s="414"/>
      <c r="AI75" s="414"/>
      <c r="AJ75" s="414"/>
      <c r="AK75" s="414"/>
      <c r="AL75" s="414"/>
      <c r="AM75" s="295">
        <f>SUM(Y75:AL75)</f>
        <v>1</v>
      </c>
    </row>
    <row r="76" spans="1:39" s="282" customFormat="1" ht="15" outlineLevel="1">
      <c r="A76" s="507"/>
      <c r="B76" s="314" t="s">
        <v>214</v>
      </c>
      <c r="C76" s="290" t="s">
        <v>163</v>
      </c>
      <c r="D76" s="294">
        <f>SUMIFS('7.  Persistence Report'!AQ$27:AQ$500,'7.  Persistence Report'!$D$27:$D$500,$B75,'7.  Persistence Report'!$C$27:$C$500,"&lt;&gt;Pre-2011 Programs Completed in 2011",'7.  Persistence Report'!$J$27:$J$500,"Adjustment",'7.  Persistence Report'!$H$27:$H$500,"&lt;=2011")</f>
        <v>0</v>
      </c>
      <c r="E76" s="294">
        <f>SUMIFS('7.  Persistence Report'!AR$27:AR$500,'7.  Persistence Report'!$D$27:$D$500,$B75,'7.  Persistence Report'!$C$27:$C$500,"&lt;&gt;Pre-2011 Programs Completed in 2011",'7.  Persistence Report'!$J$27:$J$500,"Adjustment",'7.  Persistence Report'!$H$27:$H$500,"&lt;=2011")</f>
        <v>0</v>
      </c>
      <c r="F76" s="294">
        <f>SUMIFS('7.  Persistence Report'!AS$27:AS$500,'7.  Persistence Report'!$D$27:$D$500,$B75,'7.  Persistence Report'!$C$27:$C$500,"&lt;&gt;Pre-2011 Programs Completed in 2011",'7.  Persistence Report'!$J$27:$J$500,"Adjustment",'7.  Persistence Report'!$H$27:$H$500,"&lt;=2011")</f>
        <v>0</v>
      </c>
      <c r="G76" s="294">
        <f>SUMIFS('7.  Persistence Report'!AT$27:AT$500,'7.  Persistence Report'!$D$27:$D$500,$B75,'7.  Persistence Report'!$C$27:$C$500,"&lt;&gt;Pre-2011 Programs Completed in 2011",'7.  Persistence Report'!$J$27:$J$500,"Adjustment",'7.  Persistence Report'!$H$27:$H$500,"&lt;=2011")</f>
        <v>0</v>
      </c>
      <c r="H76" s="294">
        <f>SUMIFS('7.  Persistence Report'!AU$27:AU$500,'7.  Persistence Report'!$D$27:$D$500,$B75,'7.  Persistence Report'!$C$27:$C$500,"&lt;&gt;Pre-2011 Programs Completed in 2011",'7.  Persistence Report'!$J$27:$J$500,"Adjustment",'7.  Persistence Report'!$H$27:$H$500,"&lt;=2011")</f>
        <v>0</v>
      </c>
      <c r="I76" s="294">
        <f>SUMIFS('7.  Persistence Report'!AV$27:AV$500,'7.  Persistence Report'!$D$27:$D$500,$B75,'7.  Persistence Report'!$C$27:$C$500,"&lt;&gt;Pre-2011 Programs Completed in 2011",'7.  Persistence Report'!$J$27:$J$500,"Adjustment",'7.  Persistence Report'!$H$27:$H$500,"&lt;=2011")</f>
        <v>0</v>
      </c>
      <c r="J76" s="294">
        <f>SUMIFS('7.  Persistence Report'!AW$27:AW$500,'7.  Persistence Report'!$D$27:$D$500,$B75,'7.  Persistence Report'!$C$27:$C$500,"&lt;&gt;Pre-2011 Programs Completed in 2011",'7.  Persistence Report'!$J$27:$J$500,"Adjustment",'7.  Persistence Report'!$H$27:$H$500,"&lt;=2011")</f>
        <v>0</v>
      </c>
      <c r="K76" s="294">
        <f>SUMIFS('7.  Persistence Report'!AX$27:AX$500,'7.  Persistence Report'!$D$27:$D$500,$B75,'7.  Persistence Report'!$C$27:$C$500,"&lt;&gt;Pre-2011 Programs Completed in 2011",'7.  Persistence Report'!$J$27:$J$500,"Adjustment",'7.  Persistence Report'!$H$27:$H$500,"&lt;=2011")</f>
        <v>0</v>
      </c>
      <c r="L76" s="294">
        <f>SUMIFS('7.  Persistence Report'!AY$27:AY$500,'7.  Persistence Report'!$D$27:$D$500,$B75,'7.  Persistence Report'!$C$27:$C$500,"&lt;&gt;Pre-2011 Programs Completed in 2011",'7.  Persistence Report'!$J$27:$J$500,"Adjustment",'7.  Persistence Report'!$H$27:$H$500,"&lt;=2011")</f>
        <v>0</v>
      </c>
      <c r="M76" s="294">
        <f>SUMIFS('7.  Persistence Report'!AZ$27:AZ$500,'7.  Persistence Report'!$D$27:$D$500,$B75,'7.  Persistence Report'!$C$27:$C$500,"&lt;&gt;Pre-2011 Programs Completed in 2011",'7.  Persistence Report'!$J$27:$J$500,"Adjustment",'7.  Persistence Report'!$H$27:$H$500,"&lt;=2011")</f>
        <v>0</v>
      </c>
      <c r="N76" s="294">
        <f>N75</f>
        <v>12</v>
      </c>
      <c r="O76" s="294">
        <f>SUMIFS('7.  Persistence Report'!M$27:M$500,'7.  Persistence Report'!$D$27:$D$500,$B75,'7.  Persistence Report'!$C$27:$C$500,"&lt;&gt;Pre-2011 Programs Completed in 2011",'7.  Persistence Report'!$J$27:$J$500,"Adjustment",'7.  Persistence Report'!$H$27:$H$500,"&lt;=2011")</f>
        <v>0</v>
      </c>
      <c r="P76" s="294">
        <f>SUMIFS('7.  Persistence Report'!N$27:N$500,'7.  Persistence Report'!$D$27:$D$500,$B75,'7.  Persistence Report'!$C$27:$C$500,"&lt;&gt;Pre-2011 Programs Completed in 2011",'7.  Persistence Report'!$J$27:$J$500,"Adjustment",'7.  Persistence Report'!$H$27:$H$500,"&lt;=2011")</f>
        <v>0</v>
      </c>
      <c r="Q76" s="294">
        <f>SUMIFS('7.  Persistence Report'!O$27:O$500,'7.  Persistence Report'!$D$27:$D$500,$B75,'7.  Persistence Report'!$C$27:$C$500,"&lt;&gt;Pre-2011 Programs Completed in 2011",'7.  Persistence Report'!$J$27:$J$500,"Adjustment",'7.  Persistence Report'!$H$27:$H$500,"&lt;=2011")</f>
        <v>0</v>
      </c>
      <c r="R76" s="294">
        <f>SUMIFS('7.  Persistence Report'!P$27:P$500,'7.  Persistence Report'!$D$27:$D$500,$B75,'7.  Persistence Report'!$C$27:$C$500,"&lt;&gt;Pre-2011 Programs Completed in 2011",'7.  Persistence Report'!$J$27:$J$500,"Adjustment",'7.  Persistence Report'!$H$27:$H$500,"&lt;=2011")</f>
        <v>0</v>
      </c>
      <c r="S76" s="294">
        <f>SUMIFS('7.  Persistence Report'!Q$27:Q$500,'7.  Persistence Report'!$D$27:$D$500,$B75,'7.  Persistence Report'!$C$27:$C$500,"&lt;&gt;Pre-2011 Programs Completed in 2011",'7.  Persistence Report'!$J$27:$J$500,"Adjustment",'7.  Persistence Report'!$H$27:$H$500,"&lt;=2011")</f>
        <v>0</v>
      </c>
      <c r="T76" s="294">
        <f>SUMIFS('7.  Persistence Report'!R$27:R$500,'7.  Persistence Report'!$D$27:$D$500,$B75,'7.  Persistence Report'!$C$27:$C$500,"&lt;&gt;Pre-2011 Programs Completed in 2011",'7.  Persistence Report'!$J$27:$J$500,"Adjustment",'7.  Persistence Report'!$H$27:$H$500,"&lt;=2011")</f>
        <v>0</v>
      </c>
      <c r="U76" s="294">
        <f>SUMIFS('7.  Persistence Report'!S$27:S$500,'7.  Persistence Report'!$D$27:$D$500,$B75,'7.  Persistence Report'!$C$27:$C$500,"&lt;&gt;Pre-2011 Programs Completed in 2011",'7.  Persistence Report'!$J$27:$J$500,"Adjustment",'7.  Persistence Report'!$H$27:$H$500,"&lt;=2011")</f>
        <v>0</v>
      </c>
      <c r="V76" s="294">
        <f>SUMIFS('7.  Persistence Report'!T$27:T$500,'7.  Persistence Report'!$D$27:$D$500,$B75,'7.  Persistence Report'!$C$27:$C$500,"&lt;&gt;Pre-2011 Programs Completed in 2011",'7.  Persistence Report'!$J$27:$J$500,"Adjustment",'7.  Persistence Report'!$H$27:$H$500,"&lt;=2011")</f>
        <v>0</v>
      </c>
      <c r="W76" s="294">
        <f>SUMIFS('7.  Persistence Report'!U$27:U$500,'7.  Persistence Report'!$D$27:$D$500,$B75,'7.  Persistence Report'!$C$27:$C$500,"&lt;&gt;Pre-2011 Programs Completed in 2011",'7.  Persistence Report'!$J$27:$J$500,"Adjustment",'7.  Persistence Report'!$H$27:$H$500,"&lt;=2011")</f>
        <v>0</v>
      </c>
      <c r="X76" s="294">
        <f>SUMIFS('7.  Persistence Report'!V$27:V$500,'7.  Persistence Report'!$D$27:$D$500,$B75,'7.  Persistence Report'!$C$27:$C$500,"&lt;&gt;Pre-2011 Programs Completed in 2011",'7.  Persistence Report'!$J$27:$J$500,"Adjustment",'7.  Persistence Report'!$H$27:$H$500,"&lt;=2011")</f>
        <v>0</v>
      </c>
      <c r="Y76" s="410">
        <f>Y75</f>
        <v>0</v>
      </c>
      <c r="Z76" s="410">
        <f>Z75</f>
        <v>0</v>
      </c>
      <c r="AA76" s="410">
        <f t="shared" ref="AA76:AL76" si="35">AA75</f>
        <v>1</v>
      </c>
      <c r="AB76" s="410">
        <f t="shared" si="35"/>
        <v>0</v>
      </c>
      <c r="AC76" s="410">
        <f t="shared" si="35"/>
        <v>0</v>
      </c>
      <c r="AD76" s="410">
        <f t="shared" si="35"/>
        <v>0</v>
      </c>
      <c r="AE76" s="410">
        <f t="shared" si="35"/>
        <v>0</v>
      </c>
      <c r="AF76" s="410">
        <f t="shared" si="35"/>
        <v>0</v>
      </c>
      <c r="AG76" s="410">
        <f t="shared" si="35"/>
        <v>0</v>
      </c>
      <c r="AH76" s="410">
        <f t="shared" si="35"/>
        <v>0</v>
      </c>
      <c r="AI76" s="410">
        <f t="shared" si="35"/>
        <v>0</v>
      </c>
      <c r="AJ76" s="410">
        <f t="shared" si="35"/>
        <v>0</v>
      </c>
      <c r="AK76" s="410">
        <f t="shared" si="35"/>
        <v>0</v>
      </c>
      <c r="AL76" s="410">
        <f t="shared" si="35"/>
        <v>0</v>
      </c>
      <c r="AM76" s="296"/>
    </row>
    <row r="77" spans="1:39" s="308" customFormat="1" ht="15" outlineLevel="1">
      <c r="A77" s="510"/>
      <c r="B77" s="314"/>
      <c r="C77" s="304"/>
      <c r="D77" s="290"/>
      <c r="E77" s="290"/>
      <c r="F77" s="290"/>
      <c r="G77" s="290"/>
      <c r="H77" s="290"/>
      <c r="I77" s="290"/>
      <c r="J77" s="290"/>
      <c r="K77" s="290"/>
      <c r="L77" s="290"/>
      <c r="M77" s="290"/>
      <c r="N77" s="290"/>
      <c r="O77" s="290"/>
      <c r="P77" s="290"/>
      <c r="Q77" s="290"/>
      <c r="R77" s="290"/>
      <c r="S77" s="290"/>
      <c r="T77" s="290"/>
      <c r="U77" s="290"/>
      <c r="V77" s="290"/>
      <c r="W77" s="290"/>
      <c r="X77" s="290"/>
      <c r="Y77" s="411"/>
      <c r="Z77" s="420"/>
      <c r="AA77" s="420"/>
      <c r="AB77" s="420"/>
      <c r="AC77" s="420"/>
      <c r="AD77" s="420"/>
      <c r="AE77" s="420"/>
      <c r="AF77" s="420"/>
      <c r="AG77" s="420"/>
      <c r="AH77" s="420"/>
      <c r="AI77" s="420"/>
      <c r="AJ77" s="420"/>
      <c r="AK77" s="420"/>
      <c r="AL77" s="420"/>
      <c r="AM77" s="305"/>
    </row>
    <row r="78" spans="1:39" s="282" customFormat="1" ht="15" outlineLevel="1">
      <c r="A78" s="507">
        <v>19</v>
      </c>
      <c r="B78" s="314" t="s">
        <v>12</v>
      </c>
      <c r="C78" s="290" t="s">
        <v>25</v>
      </c>
      <c r="D78" s="294">
        <f>SUMIFS('7.  Persistence Report'!AQ$27:AQ$500,'7.  Persistence Report'!$D$27:$D$500,$B78,'7.  Persistence Report'!$C$27:$C$500,"&lt;&gt;Pre-2011 Programs Completed in 2011",'7.  Persistence Report'!$J$27:$J$500,"&lt;&gt;Adjustment",'7.  Persistence Report'!$H$27:$H$500,"&lt;=2011")</f>
        <v>0</v>
      </c>
      <c r="E78" s="294">
        <f>SUMIFS('7.  Persistence Report'!AR$27:AR$500,'7.  Persistence Report'!$D$27:$D$500,$B78,'7.  Persistence Report'!$C$27:$C$500,"&lt;&gt;Pre-2011 Programs Completed in 2011",'7.  Persistence Report'!$J$27:$J$500,"&lt;&gt;Adjustment",'7.  Persistence Report'!$H$27:$H$500,"&lt;=2011")</f>
        <v>0</v>
      </c>
      <c r="F78" s="294">
        <f>SUMIFS('7.  Persistence Report'!AS$27:AS$500,'7.  Persistence Report'!$D$27:$D$500,$B78,'7.  Persistence Report'!$C$27:$C$500,"&lt;&gt;Pre-2011 Programs Completed in 2011",'7.  Persistence Report'!$J$27:$J$500,"&lt;&gt;Adjustment",'7.  Persistence Report'!$H$27:$H$500,"&lt;=2011")</f>
        <v>0</v>
      </c>
      <c r="G78" s="294">
        <f>SUMIFS('7.  Persistence Report'!AT$27:AT$500,'7.  Persistence Report'!$D$27:$D$500,$B78,'7.  Persistence Report'!$C$27:$C$500,"&lt;&gt;Pre-2011 Programs Completed in 2011",'7.  Persistence Report'!$J$27:$J$500,"&lt;&gt;Adjustment",'7.  Persistence Report'!$H$27:$H$500,"&lt;=2011")</f>
        <v>0</v>
      </c>
      <c r="H78" s="294">
        <f>SUMIFS('7.  Persistence Report'!AU$27:AU$500,'7.  Persistence Report'!$D$27:$D$500,$B78,'7.  Persistence Report'!$C$27:$C$500,"&lt;&gt;Pre-2011 Programs Completed in 2011",'7.  Persistence Report'!$J$27:$J$500,"&lt;&gt;Adjustment",'7.  Persistence Report'!$H$27:$H$500,"&lt;=2011")</f>
        <v>0</v>
      </c>
      <c r="I78" s="294">
        <f>SUMIFS('7.  Persistence Report'!AV$27:AV$500,'7.  Persistence Report'!$D$27:$D$500,$B78,'7.  Persistence Report'!$C$27:$C$500,"&lt;&gt;Pre-2011 Programs Completed in 2011",'7.  Persistence Report'!$J$27:$J$500,"&lt;&gt;Adjustment",'7.  Persistence Report'!$H$27:$H$500,"&lt;=2011")</f>
        <v>0</v>
      </c>
      <c r="J78" s="294">
        <f>SUMIFS('7.  Persistence Report'!AW$27:AW$500,'7.  Persistence Report'!$D$27:$D$500,$B78,'7.  Persistence Report'!$C$27:$C$500,"&lt;&gt;Pre-2011 Programs Completed in 2011",'7.  Persistence Report'!$J$27:$J$500,"&lt;&gt;Adjustment",'7.  Persistence Report'!$H$27:$H$500,"&lt;=2011")</f>
        <v>0</v>
      </c>
      <c r="K78" s="294">
        <f>SUMIFS('7.  Persistence Report'!AX$27:AX$500,'7.  Persistence Report'!$D$27:$D$500,$B78,'7.  Persistence Report'!$C$27:$C$500,"&lt;&gt;Pre-2011 Programs Completed in 2011",'7.  Persistence Report'!$J$27:$J$500,"&lt;&gt;Adjustment",'7.  Persistence Report'!$H$27:$H$500,"&lt;=2011")</f>
        <v>0</v>
      </c>
      <c r="L78" s="294">
        <f>SUMIFS('7.  Persistence Report'!AY$27:AY$500,'7.  Persistence Report'!$D$27:$D$500,$B78,'7.  Persistence Report'!$C$27:$C$500,"&lt;&gt;Pre-2011 Programs Completed in 2011",'7.  Persistence Report'!$J$27:$J$500,"&lt;&gt;Adjustment",'7.  Persistence Report'!$H$27:$H$500,"&lt;=2011")</f>
        <v>0</v>
      </c>
      <c r="M78" s="294">
        <f>SUMIFS('7.  Persistence Report'!AZ$27:AZ$500,'7.  Persistence Report'!$D$27:$D$500,$B78,'7.  Persistence Report'!$C$27:$C$500,"&lt;&gt;Pre-2011 Programs Completed in 2011",'7.  Persistence Report'!$J$27:$J$500,"&lt;&gt;Adjustment",'7.  Persistence Report'!$H$27:$H$500,"&lt;=2011")</f>
        <v>0</v>
      </c>
      <c r="N78" s="294">
        <v>12</v>
      </c>
      <c r="O78" s="294">
        <f>SUMIFS('7.  Persistence Report'!L$27:L$500,'7.  Persistence Report'!$D$27:$D$500,$B78,'7.  Persistence Report'!$C$27:$C$500,"&lt;&gt;Pre-2011 Programs Completed in 2011",'7.  Persistence Report'!$J$27:$J$500,"&lt;&gt;Adjustment",'7.  Persistence Report'!$H$27:$H$500,"&lt;=2011")</f>
        <v>0</v>
      </c>
      <c r="P78" s="294">
        <f>SUMIFS('7.  Persistence Report'!M$27:M$500,'7.  Persistence Report'!$D$27:$D$500,$B78,'7.  Persistence Report'!$C$27:$C$500,"&lt;&gt;Pre-2011 Programs Completed in 2011",'7.  Persistence Report'!$J$27:$J$500,"&lt;&gt;Adjustment",'7.  Persistence Report'!$H$27:$H$500,"&lt;=2011")</f>
        <v>0</v>
      </c>
      <c r="Q78" s="294">
        <f>SUMIFS('7.  Persistence Report'!N$27:N$500,'7.  Persistence Report'!$D$27:$D$500,$B78,'7.  Persistence Report'!$C$27:$C$500,"&lt;&gt;Pre-2011 Programs Completed in 2011",'7.  Persistence Report'!$J$27:$J$500,"&lt;&gt;Adjustment",'7.  Persistence Report'!$H$27:$H$500,"&lt;=2011")</f>
        <v>0</v>
      </c>
      <c r="R78" s="294">
        <f>SUMIFS('7.  Persistence Report'!O$27:O$500,'7.  Persistence Report'!$D$27:$D$500,$B78,'7.  Persistence Report'!$C$27:$C$500,"&lt;&gt;Pre-2011 Programs Completed in 2011",'7.  Persistence Report'!$J$27:$J$500,"&lt;&gt;Adjustment",'7.  Persistence Report'!$H$27:$H$500,"&lt;=2011")</f>
        <v>0</v>
      </c>
      <c r="S78" s="294">
        <f>SUMIFS('7.  Persistence Report'!P$27:P$500,'7.  Persistence Report'!$D$27:$D$500,$B78,'7.  Persistence Report'!$C$27:$C$500,"&lt;&gt;Pre-2011 Programs Completed in 2011",'7.  Persistence Report'!$J$27:$J$500,"&lt;&gt;Adjustment",'7.  Persistence Report'!$H$27:$H$500,"&lt;=2011")</f>
        <v>0</v>
      </c>
      <c r="T78" s="294">
        <f>SUMIFS('7.  Persistence Report'!Q$27:Q$500,'7.  Persistence Report'!$D$27:$D$500,$B78,'7.  Persistence Report'!$C$27:$C$500,"&lt;&gt;Pre-2011 Programs Completed in 2011",'7.  Persistence Report'!$J$27:$J$500,"&lt;&gt;Adjustment",'7.  Persistence Report'!$H$27:$H$500,"&lt;=2011")</f>
        <v>0</v>
      </c>
      <c r="U78" s="294">
        <f>SUMIFS('7.  Persistence Report'!R$27:R$500,'7.  Persistence Report'!$D$27:$D$500,$B78,'7.  Persistence Report'!$C$27:$C$500,"&lt;&gt;Pre-2011 Programs Completed in 2011",'7.  Persistence Report'!$J$27:$J$500,"&lt;&gt;Adjustment",'7.  Persistence Report'!$H$27:$H$500,"&lt;=2011")</f>
        <v>0</v>
      </c>
      <c r="V78" s="294">
        <f>SUMIFS('7.  Persistence Report'!S$27:S$500,'7.  Persistence Report'!$D$27:$D$500,$B78,'7.  Persistence Report'!$C$27:$C$500,"&lt;&gt;Pre-2011 Programs Completed in 2011",'7.  Persistence Report'!$J$27:$J$500,"&lt;&gt;Adjustment",'7.  Persistence Report'!$H$27:$H$500,"&lt;=2011")</f>
        <v>0</v>
      </c>
      <c r="W78" s="294">
        <f>SUMIFS('7.  Persistence Report'!T$27:T$500,'7.  Persistence Report'!$D$27:$D$500,$B78,'7.  Persistence Report'!$C$27:$C$500,"&lt;&gt;Pre-2011 Programs Completed in 2011",'7.  Persistence Report'!$J$27:$J$500,"&lt;&gt;Adjustment",'7.  Persistence Report'!$H$27:$H$500,"&lt;=2011")</f>
        <v>0</v>
      </c>
      <c r="X78" s="294">
        <f>SUMIFS('7.  Persistence Report'!U$27:U$500,'7.  Persistence Report'!$D$27:$D$500,$B78,'7.  Persistence Report'!$C$27:$C$500,"&lt;&gt;Pre-2011 Programs Completed in 2011",'7.  Persistence Report'!$J$27:$J$500,"&lt;&gt;Adjustment",'7.  Persistence Report'!$H$27:$H$500,"&lt;=2011")</f>
        <v>0</v>
      </c>
      <c r="Y78" s="409">
        <f>Y335</f>
        <v>0</v>
      </c>
      <c r="Z78" s="409">
        <f t="shared" ref="Z78:AA78" si="36">Z335</f>
        <v>0</v>
      </c>
      <c r="AA78" s="409">
        <f t="shared" si="36"/>
        <v>1</v>
      </c>
      <c r="AB78" s="414"/>
      <c r="AC78" s="414"/>
      <c r="AD78" s="414"/>
      <c r="AE78" s="414"/>
      <c r="AF78" s="414"/>
      <c r="AG78" s="414"/>
      <c r="AH78" s="414"/>
      <c r="AI78" s="414"/>
      <c r="AJ78" s="414"/>
      <c r="AK78" s="414"/>
      <c r="AL78" s="414"/>
      <c r="AM78" s="295">
        <f>SUM(Y78:AL78)</f>
        <v>1</v>
      </c>
    </row>
    <row r="79" spans="1:39" s="282" customFormat="1" ht="15" outlineLevel="1">
      <c r="A79" s="507"/>
      <c r="B79" s="314" t="s">
        <v>214</v>
      </c>
      <c r="C79" s="290" t="s">
        <v>163</v>
      </c>
      <c r="D79" s="294">
        <f>SUMIFS('7.  Persistence Report'!AQ$27:AQ$500,'7.  Persistence Report'!$D$27:$D$500,$B78,'7.  Persistence Report'!$C$27:$C$500,"&lt;&gt;Pre-2011 Programs Completed in 2011",'7.  Persistence Report'!$J$27:$J$500,"Adjustment",'7.  Persistence Report'!$H$27:$H$500,"&lt;=2011")</f>
        <v>0</v>
      </c>
      <c r="E79" s="294">
        <f>SUMIFS('7.  Persistence Report'!AR$27:AR$500,'7.  Persistence Report'!$D$27:$D$500,$B78,'7.  Persistence Report'!$C$27:$C$500,"&lt;&gt;Pre-2011 Programs Completed in 2011",'7.  Persistence Report'!$J$27:$J$500,"Adjustment",'7.  Persistence Report'!$H$27:$H$500,"&lt;=2011")</f>
        <v>0</v>
      </c>
      <c r="F79" s="294">
        <f>SUMIFS('7.  Persistence Report'!AS$27:AS$500,'7.  Persistence Report'!$D$27:$D$500,$B78,'7.  Persistence Report'!$C$27:$C$500,"&lt;&gt;Pre-2011 Programs Completed in 2011",'7.  Persistence Report'!$J$27:$J$500,"Adjustment",'7.  Persistence Report'!$H$27:$H$500,"&lt;=2011")</f>
        <v>0</v>
      </c>
      <c r="G79" s="294">
        <f>SUMIFS('7.  Persistence Report'!AT$27:AT$500,'7.  Persistence Report'!$D$27:$D$500,$B78,'7.  Persistence Report'!$C$27:$C$500,"&lt;&gt;Pre-2011 Programs Completed in 2011",'7.  Persistence Report'!$J$27:$J$500,"Adjustment",'7.  Persistence Report'!$H$27:$H$500,"&lt;=2011")</f>
        <v>0</v>
      </c>
      <c r="H79" s="294">
        <f>SUMIFS('7.  Persistence Report'!AU$27:AU$500,'7.  Persistence Report'!$D$27:$D$500,$B78,'7.  Persistence Report'!$C$27:$C$500,"&lt;&gt;Pre-2011 Programs Completed in 2011",'7.  Persistence Report'!$J$27:$J$500,"Adjustment",'7.  Persistence Report'!$H$27:$H$500,"&lt;=2011")</f>
        <v>0</v>
      </c>
      <c r="I79" s="294">
        <f>SUMIFS('7.  Persistence Report'!AV$27:AV$500,'7.  Persistence Report'!$D$27:$D$500,$B78,'7.  Persistence Report'!$C$27:$C$500,"&lt;&gt;Pre-2011 Programs Completed in 2011",'7.  Persistence Report'!$J$27:$J$500,"Adjustment",'7.  Persistence Report'!$H$27:$H$500,"&lt;=2011")</f>
        <v>0</v>
      </c>
      <c r="J79" s="294">
        <f>SUMIFS('7.  Persistence Report'!AW$27:AW$500,'7.  Persistence Report'!$D$27:$D$500,$B78,'7.  Persistence Report'!$C$27:$C$500,"&lt;&gt;Pre-2011 Programs Completed in 2011",'7.  Persistence Report'!$J$27:$J$500,"Adjustment",'7.  Persistence Report'!$H$27:$H$500,"&lt;=2011")</f>
        <v>0</v>
      </c>
      <c r="K79" s="294">
        <f>SUMIFS('7.  Persistence Report'!AX$27:AX$500,'7.  Persistence Report'!$D$27:$D$500,$B78,'7.  Persistence Report'!$C$27:$C$500,"&lt;&gt;Pre-2011 Programs Completed in 2011",'7.  Persistence Report'!$J$27:$J$500,"Adjustment",'7.  Persistence Report'!$H$27:$H$500,"&lt;=2011")</f>
        <v>0</v>
      </c>
      <c r="L79" s="294">
        <f>SUMIFS('7.  Persistence Report'!AY$27:AY$500,'7.  Persistence Report'!$D$27:$D$500,$B78,'7.  Persistence Report'!$C$27:$C$500,"&lt;&gt;Pre-2011 Programs Completed in 2011",'7.  Persistence Report'!$J$27:$J$500,"Adjustment",'7.  Persistence Report'!$H$27:$H$500,"&lt;=2011")</f>
        <v>0</v>
      </c>
      <c r="M79" s="294">
        <f>SUMIFS('7.  Persistence Report'!AZ$27:AZ$500,'7.  Persistence Report'!$D$27:$D$500,$B78,'7.  Persistence Report'!$C$27:$C$500,"&lt;&gt;Pre-2011 Programs Completed in 2011",'7.  Persistence Report'!$J$27:$J$500,"Adjustment",'7.  Persistence Report'!$H$27:$H$500,"&lt;=2011")</f>
        <v>0</v>
      </c>
      <c r="N79" s="294">
        <f>N78</f>
        <v>12</v>
      </c>
      <c r="O79" s="294">
        <f>SUMIFS('7.  Persistence Report'!M$27:M$500,'7.  Persistence Report'!$D$27:$D$500,$B78,'7.  Persistence Report'!$C$27:$C$500,"&lt;&gt;Pre-2011 Programs Completed in 2011",'7.  Persistence Report'!$J$27:$J$500,"Adjustment",'7.  Persistence Report'!$H$27:$H$500,"&lt;=2011")</f>
        <v>0</v>
      </c>
      <c r="P79" s="294">
        <f>SUMIFS('7.  Persistence Report'!N$27:N$500,'7.  Persistence Report'!$D$27:$D$500,$B78,'7.  Persistence Report'!$C$27:$C$500,"&lt;&gt;Pre-2011 Programs Completed in 2011",'7.  Persistence Report'!$J$27:$J$500,"Adjustment",'7.  Persistence Report'!$H$27:$H$500,"&lt;=2011")</f>
        <v>0</v>
      </c>
      <c r="Q79" s="294">
        <f>SUMIFS('7.  Persistence Report'!O$27:O$500,'7.  Persistence Report'!$D$27:$D$500,$B78,'7.  Persistence Report'!$C$27:$C$500,"&lt;&gt;Pre-2011 Programs Completed in 2011",'7.  Persistence Report'!$J$27:$J$500,"Adjustment",'7.  Persistence Report'!$H$27:$H$500,"&lt;=2011")</f>
        <v>0</v>
      </c>
      <c r="R79" s="294">
        <f>SUMIFS('7.  Persistence Report'!P$27:P$500,'7.  Persistence Report'!$D$27:$D$500,$B78,'7.  Persistence Report'!$C$27:$C$500,"&lt;&gt;Pre-2011 Programs Completed in 2011",'7.  Persistence Report'!$J$27:$J$500,"Adjustment",'7.  Persistence Report'!$H$27:$H$500,"&lt;=2011")</f>
        <v>0</v>
      </c>
      <c r="S79" s="294">
        <f>SUMIFS('7.  Persistence Report'!Q$27:Q$500,'7.  Persistence Report'!$D$27:$D$500,$B78,'7.  Persistence Report'!$C$27:$C$500,"&lt;&gt;Pre-2011 Programs Completed in 2011",'7.  Persistence Report'!$J$27:$J$500,"Adjustment",'7.  Persistence Report'!$H$27:$H$500,"&lt;=2011")</f>
        <v>0</v>
      </c>
      <c r="T79" s="294">
        <f>SUMIFS('7.  Persistence Report'!R$27:R$500,'7.  Persistence Report'!$D$27:$D$500,$B78,'7.  Persistence Report'!$C$27:$C$500,"&lt;&gt;Pre-2011 Programs Completed in 2011",'7.  Persistence Report'!$J$27:$J$500,"Adjustment",'7.  Persistence Report'!$H$27:$H$500,"&lt;=2011")</f>
        <v>0</v>
      </c>
      <c r="U79" s="294">
        <f>SUMIFS('7.  Persistence Report'!S$27:S$500,'7.  Persistence Report'!$D$27:$D$500,$B78,'7.  Persistence Report'!$C$27:$C$500,"&lt;&gt;Pre-2011 Programs Completed in 2011",'7.  Persistence Report'!$J$27:$J$500,"Adjustment",'7.  Persistence Report'!$H$27:$H$500,"&lt;=2011")</f>
        <v>0</v>
      </c>
      <c r="V79" s="294">
        <f>SUMIFS('7.  Persistence Report'!T$27:T$500,'7.  Persistence Report'!$D$27:$D$500,$B78,'7.  Persistence Report'!$C$27:$C$500,"&lt;&gt;Pre-2011 Programs Completed in 2011",'7.  Persistence Report'!$J$27:$J$500,"Adjustment",'7.  Persistence Report'!$H$27:$H$500,"&lt;=2011")</f>
        <v>0</v>
      </c>
      <c r="W79" s="294">
        <f>SUMIFS('7.  Persistence Report'!U$27:U$500,'7.  Persistence Report'!$D$27:$D$500,$B78,'7.  Persistence Report'!$C$27:$C$500,"&lt;&gt;Pre-2011 Programs Completed in 2011",'7.  Persistence Report'!$J$27:$J$500,"Adjustment",'7.  Persistence Report'!$H$27:$H$500,"&lt;=2011")</f>
        <v>0</v>
      </c>
      <c r="X79" s="294">
        <f>SUMIFS('7.  Persistence Report'!V$27:V$500,'7.  Persistence Report'!$D$27:$D$500,$B78,'7.  Persistence Report'!$C$27:$C$500,"&lt;&gt;Pre-2011 Programs Completed in 2011",'7.  Persistence Report'!$J$27:$J$500,"Adjustment",'7.  Persistence Report'!$H$27:$H$500,"&lt;=2011")</f>
        <v>0</v>
      </c>
      <c r="Y79" s="410">
        <f>Y78</f>
        <v>0</v>
      </c>
      <c r="Z79" s="410">
        <f>Z78</f>
        <v>0</v>
      </c>
      <c r="AA79" s="410">
        <f t="shared" ref="AA79:AL79" si="37">AA78</f>
        <v>1</v>
      </c>
      <c r="AB79" s="410">
        <f t="shared" si="37"/>
        <v>0</v>
      </c>
      <c r="AC79" s="410">
        <f t="shared" si="37"/>
        <v>0</v>
      </c>
      <c r="AD79" s="410">
        <f t="shared" si="37"/>
        <v>0</v>
      </c>
      <c r="AE79" s="410">
        <f t="shared" si="37"/>
        <v>0</v>
      </c>
      <c r="AF79" s="410">
        <f t="shared" si="37"/>
        <v>0</v>
      </c>
      <c r="AG79" s="410">
        <f t="shared" si="37"/>
        <v>0</v>
      </c>
      <c r="AH79" s="410">
        <f t="shared" si="37"/>
        <v>0</v>
      </c>
      <c r="AI79" s="410">
        <f t="shared" si="37"/>
        <v>0</v>
      </c>
      <c r="AJ79" s="410">
        <f t="shared" si="37"/>
        <v>0</v>
      </c>
      <c r="AK79" s="410">
        <f t="shared" si="37"/>
        <v>0</v>
      </c>
      <c r="AL79" s="410">
        <f t="shared" si="37"/>
        <v>0</v>
      </c>
      <c r="AM79" s="296"/>
    </row>
    <row r="80" spans="1:39" s="282" customFormat="1" ht="15" outlineLevel="1">
      <c r="A80" s="507"/>
      <c r="B80" s="314"/>
      <c r="C80" s="304"/>
      <c r="D80" s="290"/>
      <c r="E80" s="290"/>
      <c r="F80" s="290"/>
      <c r="G80" s="290"/>
      <c r="H80" s="290"/>
      <c r="I80" s="290"/>
      <c r="J80" s="290"/>
      <c r="K80" s="290"/>
      <c r="L80" s="290"/>
      <c r="M80" s="290"/>
      <c r="N80" s="290"/>
      <c r="O80" s="290"/>
      <c r="P80" s="290"/>
      <c r="Q80" s="290"/>
      <c r="R80" s="290"/>
      <c r="S80" s="290"/>
      <c r="T80" s="290"/>
      <c r="U80" s="290"/>
      <c r="V80" s="290"/>
      <c r="W80" s="290"/>
      <c r="X80" s="290"/>
      <c r="Y80" s="421"/>
      <c r="Z80" s="421"/>
      <c r="AA80" s="411"/>
      <c r="AB80" s="411"/>
      <c r="AC80" s="411"/>
      <c r="AD80" s="411"/>
      <c r="AE80" s="411"/>
      <c r="AF80" s="411"/>
      <c r="AG80" s="411"/>
      <c r="AH80" s="411"/>
      <c r="AI80" s="411"/>
      <c r="AJ80" s="411"/>
      <c r="AK80" s="411"/>
      <c r="AL80" s="411"/>
      <c r="AM80" s="305"/>
    </row>
    <row r="81" spans="1:39" s="282" customFormat="1" ht="15" outlineLevel="1">
      <c r="A81" s="507">
        <v>20</v>
      </c>
      <c r="B81" s="314" t="s">
        <v>13</v>
      </c>
      <c r="C81" s="290" t="s">
        <v>25</v>
      </c>
      <c r="D81" s="294">
        <f>SUMIFS('7.  Persistence Report'!AQ$27:AQ$500,'7.  Persistence Report'!$D$27:$D$500,$B81,'7.  Persistence Report'!$C$27:$C$500,"&lt;&gt;Pre-2011 Programs Completed in 2011",'7.  Persistence Report'!$J$27:$J$500,"&lt;&gt;Adjustment",'7.  Persistence Report'!$H$27:$H$500,"&lt;=2011")</f>
        <v>0</v>
      </c>
      <c r="E81" s="294">
        <f>SUMIFS('7.  Persistence Report'!AR$27:AR$500,'7.  Persistence Report'!$D$27:$D$500,$B81,'7.  Persistence Report'!$C$27:$C$500,"&lt;&gt;Pre-2011 Programs Completed in 2011",'7.  Persistence Report'!$J$27:$J$500,"&lt;&gt;Adjustment",'7.  Persistence Report'!$H$27:$H$500,"&lt;=2011")</f>
        <v>0</v>
      </c>
      <c r="F81" s="294">
        <f>SUMIFS('7.  Persistence Report'!AS$27:AS$500,'7.  Persistence Report'!$D$27:$D$500,$B81,'7.  Persistence Report'!$C$27:$C$500,"&lt;&gt;Pre-2011 Programs Completed in 2011",'7.  Persistence Report'!$J$27:$J$500,"&lt;&gt;Adjustment",'7.  Persistence Report'!$H$27:$H$500,"&lt;=2011")</f>
        <v>0</v>
      </c>
      <c r="G81" s="294">
        <f>SUMIFS('7.  Persistence Report'!AT$27:AT$500,'7.  Persistence Report'!$D$27:$D$500,$B81,'7.  Persistence Report'!$C$27:$C$500,"&lt;&gt;Pre-2011 Programs Completed in 2011",'7.  Persistence Report'!$J$27:$J$500,"&lt;&gt;Adjustment",'7.  Persistence Report'!$H$27:$H$500,"&lt;=2011")</f>
        <v>0</v>
      </c>
      <c r="H81" s="294">
        <f>SUMIFS('7.  Persistence Report'!AU$27:AU$500,'7.  Persistence Report'!$D$27:$D$500,$B81,'7.  Persistence Report'!$C$27:$C$500,"&lt;&gt;Pre-2011 Programs Completed in 2011",'7.  Persistence Report'!$J$27:$J$500,"&lt;&gt;Adjustment",'7.  Persistence Report'!$H$27:$H$500,"&lt;=2011")</f>
        <v>0</v>
      </c>
      <c r="I81" s="294">
        <f>SUMIFS('7.  Persistence Report'!AV$27:AV$500,'7.  Persistence Report'!$D$27:$D$500,$B81,'7.  Persistence Report'!$C$27:$C$500,"&lt;&gt;Pre-2011 Programs Completed in 2011",'7.  Persistence Report'!$J$27:$J$500,"&lt;&gt;Adjustment",'7.  Persistence Report'!$H$27:$H$500,"&lt;=2011")</f>
        <v>0</v>
      </c>
      <c r="J81" s="294">
        <f>SUMIFS('7.  Persistence Report'!AW$27:AW$500,'7.  Persistence Report'!$D$27:$D$500,$B81,'7.  Persistence Report'!$C$27:$C$500,"&lt;&gt;Pre-2011 Programs Completed in 2011",'7.  Persistence Report'!$J$27:$J$500,"&lt;&gt;Adjustment",'7.  Persistence Report'!$H$27:$H$500,"&lt;=2011")</f>
        <v>0</v>
      </c>
      <c r="K81" s="294">
        <f>SUMIFS('7.  Persistence Report'!AX$27:AX$500,'7.  Persistence Report'!$D$27:$D$500,$B81,'7.  Persistence Report'!$C$27:$C$500,"&lt;&gt;Pre-2011 Programs Completed in 2011",'7.  Persistence Report'!$J$27:$J$500,"&lt;&gt;Adjustment",'7.  Persistence Report'!$H$27:$H$500,"&lt;=2011")</f>
        <v>0</v>
      </c>
      <c r="L81" s="294">
        <f>SUMIFS('7.  Persistence Report'!AY$27:AY$500,'7.  Persistence Report'!$D$27:$D$500,$B81,'7.  Persistence Report'!$C$27:$C$500,"&lt;&gt;Pre-2011 Programs Completed in 2011",'7.  Persistence Report'!$J$27:$J$500,"&lt;&gt;Adjustment",'7.  Persistence Report'!$H$27:$H$500,"&lt;=2011")</f>
        <v>0</v>
      </c>
      <c r="M81" s="294">
        <f>SUMIFS('7.  Persistence Report'!AZ$27:AZ$500,'7.  Persistence Report'!$D$27:$D$500,$B81,'7.  Persistence Report'!$C$27:$C$500,"&lt;&gt;Pre-2011 Programs Completed in 2011",'7.  Persistence Report'!$J$27:$J$500,"&lt;&gt;Adjustment",'7.  Persistence Report'!$H$27:$H$500,"&lt;=2011")</f>
        <v>0</v>
      </c>
      <c r="N81" s="294">
        <v>12</v>
      </c>
      <c r="O81" s="294">
        <f>SUMIFS('7.  Persistence Report'!L$27:L$500,'7.  Persistence Report'!$D$27:$D$500,$B81,'7.  Persistence Report'!$C$27:$C$500,"&lt;&gt;Pre-2011 Programs Completed in 2011",'7.  Persistence Report'!$J$27:$J$500,"&lt;&gt;Adjustment",'7.  Persistence Report'!$H$27:$H$500,"&lt;=2011")</f>
        <v>0</v>
      </c>
      <c r="P81" s="294">
        <f>SUMIFS('7.  Persistence Report'!M$27:M$500,'7.  Persistence Report'!$D$27:$D$500,$B81,'7.  Persistence Report'!$C$27:$C$500,"&lt;&gt;Pre-2011 Programs Completed in 2011",'7.  Persistence Report'!$J$27:$J$500,"&lt;&gt;Adjustment",'7.  Persistence Report'!$H$27:$H$500,"&lt;=2011")</f>
        <v>0</v>
      </c>
      <c r="Q81" s="294">
        <f>SUMIFS('7.  Persistence Report'!N$27:N$500,'7.  Persistence Report'!$D$27:$D$500,$B81,'7.  Persistence Report'!$C$27:$C$500,"&lt;&gt;Pre-2011 Programs Completed in 2011",'7.  Persistence Report'!$J$27:$J$500,"&lt;&gt;Adjustment",'7.  Persistence Report'!$H$27:$H$500,"&lt;=2011")</f>
        <v>0</v>
      </c>
      <c r="R81" s="294">
        <f>SUMIFS('7.  Persistence Report'!O$27:O$500,'7.  Persistence Report'!$D$27:$D$500,$B81,'7.  Persistence Report'!$C$27:$C$500,"&lt;&gt;Pre-2011 Programs Completed in 2011",'7.  Persistence Report'!$J$27:$J$500,"&lt;&gt;Adjustment",'7.  Persistence Report'!$H$27:$H$500,"&lt;=2011")</f>
        <v>0</v>
      </c>
      <c r="S81" s="294">
        <f>SUMIFS('7.  Persistence Report'!P$27:P$500,'7.  Persistence Report'!$D$27:$D$500,$B81,'7.  Persistence Report'!$C$27:$C$500,"&lt;&gt;Pre-2011 Programs Completed in 2011",'7.  Persistence Report'!$J$27:$J$500,"&lt;&gt;Adjustment",'7.  Persistence Report'!$H$27:$H$500,"&lt;=2011")</f>
        <v>0</v>
      </c>
      <c r="T81" s="294">
        <f>SUMIFS('7.  Persistence Report'!Q$27:Q$500,'7.  Persistence Report'!$D$27:$D$500,$B81,'7.  Persistence Report'!$C$27:$C$500,"&lt;&gt;Pre-2011 Programs Completed in 2011",'7.  Persistence Report'!$J$27:$J$500,"&lt;&gt;Adjustment",'7.  Persistence Report'!$H$27:$H$500,"&lt;=2011")</f>
        <v>0</v>
      </c>
      <c r="U81" s="294">
        <f>SUMIFS('7.  Persistence Report'!R$27:R$500,'7.  Persistence Report'!$D$27:$D$500,$B81,'7.  Persistence Report'!$C$27:$C$500,"&lt;&gt;Pre-2011 Programs Completed in 2011",'7.  Persistence Report'!$J$27:$J$500,"&lt;&gt;Adjustment",'7.  Persistence Report'!$H$27:$H$500,"&lt;=2011")</f>
        <v>0</v>
      </c>
      <c r="V81" s="294">
        <f>SUMIFS('7.  Persistence Report'!S$27:S$500,'7.  Persistence Report'!$D$27:$D$500,$B81,'7.  Persistence Report'!$C$27:$C$500,"&lt;&gt;Pre-2011 Programs Completed in 2011",'7.  Persistence Report'!$J$27:$J$500,"&lt;&gt;Adjustment",'7.  Persistence Report'!$H$27:$H$500,"&lt;=2011")</f>
        <v>0</v>
      </c>
      <c r="W81" s="294">
        <f>SUMIFS('7.  Persistence Report'!T$27:T$500,'7.  Persistence Report'!$D$27:$D$500,$B81,'7.  Persistence Report'!$C$27:$C$500,"&lt;&gt;Pre-2011 Programs Completed in 2011",'7.  Persistence Report'!$J$27:$J$500,"&lt;&gt;Adjustment",'7.  Persistence Report'!$H$27:$H$500,"&lt;=2011")</f>
        <v>0</v>
      </c>
      <c r="X81" s="294">
        <f>SUMIFS('7.  Persistence Report'!U$27:U$500,'7.  Persistence Report'!$D$27:$D$500,$B81,'7.  Persistence Report'!$C$27:$C$500,"&lt;&gt;Pre-2011 Programs Completed in 2011",'7.  Persistence Report'!$J$27:$J$500,"&lt;&gt;Adjustment",'7.  Persistence Report'!$H$27:$H$500,"&lt;=2011")</f>
        <v>0</v>
      </c>
      <c r="Y81" s="409">
        <f>Y338</f>
        <v>0</v>
      </c>
      <c r="Z81" s="409">
        <f t="shared" ref="Z81:AA81" si="38">Z338</f>
        <v>0</v>
      </c>
      <c r="AA81" s="409">
        <f t="shared" si="38"/>
        <v>1</v>
      </c>
      <c r="AB81" s="414"/>
      <c r="AC81" s="414"/>
      <c r="AD81" s="414"/>
      <c r="AE81" s="414"/>
      <c r="AF81" s="414"/>
      <c r="AG81" s="414"/>
      <c r="AH81" s="414"/>
      <c r="AI81" s="414"/>
      <c r="AJ81" s="414"/>
      <c r="AK81" s="414"/>
      <c r="AL81" s="414"/>
      <c r="AM81" s="295">
        <f>SUM(Y81:AL81)</f>
        <v>1</v>
      </c>
    </row>
    <row r="82" spans="1:39" s="282" customFormat="1" ht="15" outlineLevel="1">
      <c r="A82" s="507"/>
      <c r="B82" s="314" t="s">
        <v>214</v>
      </c>
      <c r="C82" s="290" t="s">
        <v>163</v>
      </c>
      <c r="D82" s="294">
        <f>SUMIFS('7.  Persistence Report'!AQ$27:AQ$500,'7.  Persistence Report'!$D$27:$D$500,$B81,'7.  Persistence Report'!$C$27:$C$500,"&lt;&gt;Pre-2011 Programs Completed in 2011",'7.  Persistence Report'!$J$27:$J$500,"Adjustment",'7.  Persistence Report'!$H$27:$H$500,"&lt;=2011")</f>
        <v>0</v>
      </c>
      <c r="E82" s="294">
        <f>SUMIFS('7.  Persistence Report'!AR$27:AR$500,'7.  Persistence Report'!$D$27:$D$500,$B81,'7.  Persistence Report'!$C$27:$C$500,"&lt;&gt;Pre-2011 Programs Completed in 2011",'7.  Persistence Report'!$J$27:$J$500,"Adjustment",'7.  Persistence Report'!$H$27:$H$500,"&lt;=2011")</f>
        <v>0</v>
      </c>
      <c r="F82" s="294">
        <f>SUMIFS('7.  Persistence Report'!AS$27:AS$500,'7.  Persistence Report'!$D$27:$D$500,$B81,'7.  Persistence Report'!$C$27:$C$500,"&lt;&gt;Pre-2011 Programs Completed in 2011",'7.  Persistence Report'!$J$27:$J$500,"Adjustment",'7.  Persistence Report'!$H$27:$H$500,"&lt;=2011")</f>
        <v>0</v>
      </c>
      <c r="G82" s="294">
        <f>SUMIFS('7.  Persistence Report'!AT$27:AT$500,'7.  Persistence Report'!$D$27:$D$500,$B81,'7.  Persistence Report'!$C$27:$C$500,"&lt;&gt;Pre-2011 Programs Completed in 2011",'7.  Persistence Report'!$J$27:$J$500,"Adjustment",'7.  Persistence Report'!$H$27:$H$500,"&lt;=2011")</f>
        <v>0</v>
      </c>
      <c r="H82" s="294">
        <f>SUMIFS('7.  Persistence Report'!AU$27:AU$500,'7.  Persistence Report'!$D$27:$D$500,$B81,'7.  Persistence Report'!$C$27:$C$500,"&lt;&gt;Pre-2011 Programs Completed in 2011",'7.  Persistence Report'!$J$27:$J$500,"Adjustment",'7.  Persistence Report'!$H$27:$H$500,"&lt;=2011")</f>
        <v>0</v>
      </c>
      <c r="I82" s="294">
        <f>SUMIFS('7.  Persistence Report'!AV$27:AV$500,'7.  Persistence Report'!$D$27:$D$500,$B81,'7.  Persistence Report'!$C$27:$C$500,"&lt;&gt;Pre-2011 Programs Completed in 2011",'7.  Persistence Report'!$J$27:$J$500,"Adjustment",'7.  Persistence Report'!$H$27:$H$500,"&lt;=2011")</f>
        <v>0</v>
      </c>
      <c r="J82" s="294">
        <f>SUMIFS('7.  Persistence Report'!AW$27:AW$500,'7.  Persistence Report'!$D$27:$D$500,$B81,'7.  Persistence Report'!$C$27:$C$500,"&lt;&gt;Pre-2011 Programs Completed in 2011",'7.  Persistence Report'!$J$27:$J$500,"Adjustment",'7.  Persistence Report'!$H$27:$H$500,"&lt;=2011")</f>
        <v>0</v>
      </c>
      <c r="K82" s="294">
        <f>SUMIFS('7.  Persistence Report'!AX$27:AX$500,'7.  Persistence Report'!$D$27:$D$500,$B81,'7.  Persistence Report'!$C$27:$C$500,"&lt;&gt;Pre-2011 Programs Completed in 2011",'7.  Persistence Report'!$J$27:$J$500,"Adjustment",'7.  Persistence Report'!$H$27:$H$500,"&lt;=2011")</f>
        <v>0</v>
      </c>
      <c r="L82" s="294">
        <f>SUMIFS('7.  Persistence Report'!AY$27:AY$500,'7.  Persistence Report'!$D$27:$D$500,$B81,'7.  Persistence Report'!$C$27:$C$500,"&lt;&gt;Pre-2011 Programs Completed in 2011",'7.  Persistence Report'!$J$27:$J$500,"Adjustment",'7.  Persistence Report'!$H$27:$H$500,"&lt;=2011")</f>
        <v>0</v>
      </c>
      <c r="M82" s="294">
        <f>SUMIFS('7.  Persistence Report'!AZ$27:AZ$500,'7.  Persistence Report'!$D$27:$D$500,$B81,'7.  Persistence Report'!$C$27:$C$500,"&lt;&gt;Pre-2011 Programs Completed in 2011",'7.  Persistence Report'!$J$27:$J$500,"Adjustment",'7.  Persistence Report'!$H$27:$H$500,"&lt;=2011")</f>
        <v>0</v>
      </c>
      <c r="N82" s="294">
        <f>N81</f>
        <v>12</v>
      </c>
      <c r="O82" s="294">
        <f>SUMIFS('7.  Persistence Report'!M$27:M$500,'7.  Persistence Report'!$D$27:$D$500,$B81,'7.  Persistence Report'!$C$27:$C$500,"&lt;&gt;Pre-2011 Programs Completed in 2011",'7.  Persistence Report'!$J$27:$J$500,"Adjustment",'7.  Persistence Report'!$H$27:$H$500,"&lt;=2011")</f>
        <v>0</v>
      </c>
      <c r="P82" s="294">
        <f>SUMIFS('7.  Persistence Report'!N$27:N$500,'7.  Persistence Report'!$D$27:$D$500,$B81,'7.  Persistence Report'!$C$27:$C$500,"&lt;&gt;Pre-2011 Programs Completed in 2011",'7.  Persistence Report'!$J$27:$J$500,"Adjustment",'7.  Persistence Report'!$H$27:$H$500,"&lt;=2011")</f>
        <v>0</v>
      </c>
      <c r="Q82" s="294">
        <f>SUMIFS('7.  Persistence Report'!O$27:O$500,'7.  Persistence Report'!$D$27:$D$500,$B81,'7.  Persistence Report'!$C$27:$C$500,"&lt;&gt;Pre-2011 Programs Completed in 2011",'7.  Persistence Report'!$J$27:$J$500,"Adjustment",'7.  Persistence Report'!$H$27:$H$500,"&lt;=2011")</f>
        <v>0</v>
      </c>
      <c r="R82" s="294">
        <f>SUMIFS('7.  Persistence Report'!P$27:P$500,'7.  Persistence Report'!$D$27:$D$500,$B81,'7.  Persistence Report'!$C$27:$C$500,"&lt;&gt;Pre-2011 Programs Completed in 2011",'7.  Persistence Report'!$J$27:$J$500,"Adjustment",'7.  Persistence Report'!$H$27:$H$500,"&lt;=2011")</f>
        <v>0</v>
      </c>
      <c r="S82" s="294">
        <f>SUMIFS('7.  Persistence Report'!Q$27:Q$500,'7.  Persistence Report'!$D$27:$D$500,$B81,'7.  Persistence Report'!$C$27:$C$500,"&lt;&gt;Pre-2011 Programs Completed in 2011",'7.  Persistence Report'!$J$27:$J$500,"Adjustment",'7.  Persistence Report'!$H$27:$H$500,"&lt;=2011")</f>
        <v>0</v>
      </c>
      <c r="T82" s="294">
        <f>SUMIFS('7.  Persistence Report'!R$27:R$500,'7.  Persistence Report'!$D$27:$D$500,$B81,'7.  Persistence Report'!$C$27:$C$500,"&lt;&gt;Pre-2011 Programs Completed in 2011",'7.  Persistence Report'!$J$27:$J$500,"Adjustment",'7.  Persistence Report'!$H$27:$H$500,"&lt;=2011")</f>
        <v>0</v>
      </c>
      <c r="U82" s="294">
        <f>SUMIFS('7.  Persistence Report'!S$27:S$500,'7.  Persistence Report'!$D$27:$D$500,$B81,'7.  Persistence Report'!$C$27:$C$500,"&lt;&gt;Pre-2011 Programs Completed in 2011",'7.  Persistence Report'!$J$27:$J$500,"Adjustment",'7.  Persistence Report'!$H$27:$H$500,"&lt;=2011")</f>
        <v>0</v>
      </c>
      <c r="V82" s="294">
        <f>SUMIFS('7.  Persistence Report'!T$27:T$500,'7.  Persistence Report'!$D$27:$D$500,$B81,'7.  Persistence Report'!$C$27:$C$500,"&lt;&gt;Pre-2011 Programs Completed in 2011",'7.  Persistence Report'!$J$27:$J$500,"Adjustment",'7.  Persistence Report'!$H$27:$H$500,"&lt;=2011")</f>
        <v>0</v>
      </c>
      <c r="W82" s="294">
        <f>SUMIFS('7.  Persistence Report'!U$27:U$500,'7.  Persistence Report'!$D$27:$D$500,$B81,'7.  Persistence Report'!$C$27:$C$500,"&lt;&gt;Pre-2011 Programs Completed in 2011",'7.  Persistence Report'!$J$27:$J$500,"Adjustment",'7.  Persistence Report'!$H$27:$H$500,"&lt;=2011")</f>
        <v>0</v>
      </c>
      <c r="X82" s="294">
        <f>SUMIFS('7.  Persistence Report'!V$27:V$500,'7.  Persistence Report'!$D$27:$D$500,$B81,'7.  Persistence Report'!$C$27:$C$500,"&lt;&gt;Pre-2011 Programs Completed in 2011",'7.  Persistence Report'!$J$27:$J$500,"Adjustment",'7.  Persistence Report'!$H$27:$H$500,"&lt;=2011")</f>
        <v>0</v>
      </c>
      <c r="Y82" s="410">
        <f>Y81</f>
        <v>0</v>
      </c>
      <c r="Z82" s="410">
        <f>Z81</f>
        <v>0</v>
      </c>
      <c r="AA82" s="410">
        <f t="shared" ref="AA82:AL82" si="39">AA81</f>
        <v>1</v>
      </c>
      <c r="AB82" s="410">
        <f t="shared" si="39"/>
        <v>0</v>
      </c>
      <c r="AC82" s="410">
        <f t="shared" si="39"/>
        <v>0</v>
      </c>
      <c r="AD82" s="410">
        <f t="shared" si="39"/>
        <v>0</v>
      </c>
      <c r="AE82" s="410">
        <f t="shared" si="39"/>
        <v>0</v>
      </c>
      <c r="AF82" s="410">
        <f t="shared" si="39"/>
        <v>0</v>
      </c>
      <c r="AG82" s="410">
        <f t="shared" si="39"/>
        <v>0</v>
      </c>
      <c r="AH82" s="410">
        <f t="shared" si="39"/>
        <v>0</v>
      </c>
      <c r="AI82" s="410">
        <f t="shared" si="39"/>
        <v>0</v>
      </c>
      <c r="AJ82" s="410">
        <f t="shared" si="39"/>
        <v>0</v>
      </c>
      <c r="AK82" s="410">
        <f t="shared" si="39"/>
        <v>0</v>
      </c>
      <c r="AL82" s="410">
        <f t="shared" si="39"/>
        <v>0</v>
      </c>
      <c r="AM82" s="305"/>
    </row>
    <row r="83" spans="1:39" s="282" customFormat="1" ht="15" outlineLevel="1">
      <c r="A83" s="507"/>
      <c r="B83" s="314"/>
      <c r="C83" s="304"/>
      <c r="D83" s="290"/>
      <c r="E83" s="290"/>
      <c r="F83" s="290"/>
      <c r="G83" s="290"/>
      <c r="H83" s="290"/>
      <c r="I83" s="290"/>
      <c r="J83" s="290"/>
      <c r="K83" s="290"/>
      <c r="L83" s="290"/>
      <c r="M83" s="290"/>
      <c r="N83" s="317"/>
      <c r="O83" s="290"/>
      <c r="P83" s="290"/>
      <c r="Q83" s="290"/>
      <c r="R83" s="290"/>
      <c r="S83" s="290"/>
      <c r="T83" s="290"/>
      <c r="U83" s="290"/>
      <c r="V83" s="290"/>
      <c r="W83" s="290"/>
      <c r="X83" s="290"/>
      <c r="Y83" s="411"/>
      <c r="Z83" s="411"/>
      <c r="AA83" s="411"/>
      <c r="AB83" s="411"/>
      <c r="AC83" s="411"/>
      <c r="AD83" s="411"/>
      <c r="AE83" s="411"/>
      <c r="AF83" s="411"/>
      <c r="AG83" s="411"/>
      <c r="AH83" s="411"/>
      <c r="AI83" s="411"/>
      <c r="AJ83" s="411"/>
      <c r="AK83" s="411"/>
      <c r="AL83" s="411"/>
      <c r="AM83" s="305"/>
    </row>
    <row r="84" spans="1:39" s="282" customFormat="1" ht="15" outlineLevel="1">
      <c r="A84" s="507">
        <v>21</v>
      </c>
      <c r="B84" s="314" t="s">
        <v>22</v>
      </c>
      <c r="C84" s="290" t="s">
        <v>25</v>
      </c>
      <c r="D84" s="294"/>
      <c r="E84" s="294"/>
      <c r="F84" s="294"/>
      <c r="G84" s="294"/>
      <c r="H84" s="294"/>
      <c r="I84" s="294"/>
      <c r="J84" s="294"/>
      <c r="K84" s="294"/>
      <c r="L84" s="294"/>
      <c r="M84" s="294"/>
      <c r="N84" s="294">
        <v>12</v>
      </c>
      <c r="O84" s="294"/>
      <c r="P84" s="294"/>
      <c r="Q84" s="294"/>
      <c r="R84" s="294"/>
      <c r="S84" s="294"/>
      <c r="T84" s="294"/>
      <c r="U84" s="294"/>
      <c r="V84" s="294"/>
      <c r="W84" s="294"/>
      <c r="X84" s="294"/>
      <c r="Y84" s="409">
        <f>Y341</f>
        <v>0</v>
      </c>
      <c r="Z84" s="409">
        <f t="shared" ref="Z84:AA84" si="40">Z341</f>
        <v>0</v>
      </c>
      <c r="AA84" s="409">
        <f t="shared" si="40"/>
        <v>1</v>
      </c>
      <c r="AB84" s="414"/>
      <c r="AC84" s="414"/>
      <c r="AD84" s="414"/>
      <c r="AE84" s="414"/>
      <c r="AF84" s="414"/>
      <c r="AG84" s="414"/>
      <c r="AH84" s="414"/>
      <c r="AI84" s="414"/>
      <c r="AJ84" s="414"/>
      <c r="AK84" s="414"/>
      <c r="AL84" s="414"/>
      <c r="AM84" s="295">
        <f>SUM(Y84:AL84)</f>
        <v>1</v>
      </c>
    </row>
    <row r="85" spans="1:39" s="282" customFormat="1" ht="15" outlineLevel="1">
      <c r="A85" s="507"/>
      <c r="B85" s="314" t="s">
        <v>214</v>
      </c>
      <c r="C85" s="290" t="s">
        <v>163</v>
      </c>
      <c r="D85" s="294"/>
      <c r="E85" s="294"/>
      <c r="F85" s="294"/>
      <c r="G85" s="294"/>
      <c r="H85" s="294"/>
      <c r="I85" s="294"/>
      <c r="J85" s="294"/>
      <c r="K85" s="294"/>
      <c r="L85" s="294"/>
      <c r="M85" s="294"/>
      <c r="N85" s="294">
        <f>N84</f>
        <v>12</v>
      </c>
      <c r="O85" s="294"/>
      <c r="P85" s="294"/>
      <c r="Q85" s="294"/>
      <c r="R85" s="294"/>
      <c r="S85" s="294"/>
      <c r="T85" s="294"/>
      <c r="U85" s="294"/>
      <c r="V85" s="294"/>
      <c r="W85" s="294"/>
      <c r="X85" s="294"/>
      <c r="Y85" s="410">
        <f>Y84</f>
        <v>0</v>
      </c>
      <c r="Z85" s="410">
        <f>Z84</f>
        <v>0</v>
      </c>
      <c r="AA85" s="410">
        <f t="shared" ref="AA85:AL85" si="41">AA84</f>
        <v>1</v>
      </c>
      <c r="AB85" s="410">
        <f t="shared" si="41"/>
        <v>0</v>
      </c>
      <c r="AC85" s="410">
        <f t="shared" si="41"/>
        <v>0</v>
      </c>
      <c r="AD85" s="410">
        <f t="shared" si="41"/>
        <v>0</v>
      </c>
      <c r="AE85" s="410">
        <f t="shared" si="41"/>
        <v>0</v>
      </c>
      <c r="AF85" s="410">
        <f t="shared" si="41"/>
        <v>0</v>
      </c>
      <c r="AG85" s="410">
        <f t="shared" si="41"/>
        <v>0</v>
      </c>
      <c r="AH85" s="410">
        <f t="shared" si="41"/>
        <v>0</v>
      </c>
      <c r="AI85" s="410">
        <f t="shared" si="41"/>
        <v>0</v>
      </c>
      <c r="AJ85" s="410">
        <f t="shared" si="41"/>
        <v>0</v>
      </c>
      <c r="AK85" s="410">
        <f t="shared" si="41"/>
        <v>0</v>
      </c>
      <c r="AL85" s="410">
        <f t="shared" si="41"/>
        <v>0</v>
      </c>
      <c r="AM85" s="296"/>
    </row>
    <row r="86" spans="1:39" s="282" customFormat="1" ht="15" outlineLevel="1">
      <c r="A86" s="507"/>
      <c r="B86" s="314"/>
      <c r="C86" s="304"/>
      <c r="D86" s="290"/>
      <c r="E86" s="290"/>
      <c r="F86" s="290"/>
      <c r="G86" s="290"/>
      <c r="H86" s="290"/>
      <c r="I86" s="290"/>
      <c r="J86" s="290"/>
      <c r="K86" s="290"/>
      <c r="L86" s="290"/>
      <c r="M86" s="290"/>
      <c r="N86" s="290"/>
      <c r="O86" s="290"/>
      <c r="P86" s="290"/>
      <c r="Q86" s="290"/>
      <c r="R86" s="290"/>
      <c r="S86" s="290"/>
      <c r="T86" s="290"/>
      <c r="U86" s="290"/>
      <c r="V86" s="290"/>
      <c r="W86" s="290"/>
      <c r="X86" s="290"/>
      <c r="Y86" s="421"/>
      <c r="Z86" s="411"/>
      <c r="AA86" s="411"/>
      <c r="AB86" s="411"/>
      <c r="AC86" s="411"/>
      <c r="AD86" s="411"/>
      <c r="AE86" s="411"/>
      <c r="AF86" s="411"/>
      <c r="AG86" s="411"/>
      <c r="AH86" s="411"/>
      <c r="AI86" s="411"/>
      <c r="AJ86" s="411"/>
      <c r="AK86" s="411"/>
      <c r="AL86" s="411"/>
      <c r="AM86" s="305"/>
    </row>
    <row r="87" spans="1:39" s="282" customFormat="1" ht="15" outlineLevel="1">
      <c r="A87" s="507">
        <v>22</v>
      </c>
      <c r="B87" s="314" t="s">
        <v>9</v>
      </c>
      <c r="C87" s="290" t="s">
        <v>25</v>
      </c>
      <c r="D87" s="294"/>
      <c r="E87" s="294"/>
      <c r="F87" s="294"/>
      <c r="G87" s="294"/>
      <c r="H87" s="294"/>
      <c r="I87" s="294"/>
      <c r="J87" s="294"/>
      <c r="K87" s="294"/>
      <c r="L87" s="294"/>
      <c r="M87" s="294"/>
      <c r="N87" s="290"/>
      <c r="O87" s="294"/>
      <c r="P87" s="294"/>
      <c r="Q87" s="294"/>
      <c r="R87" s="294"/>
      <c r="S87" s="294"/>
      <c r="T87" s="294"/>
      <c r="U87" s="294"/>
      <c r="V87" s="294"/>
      <c r="W87" s="294"/>
      <c r="X87" s="294"/>
      <c r="Y87" s="409">
        <f>Y344</f>
        <v>0</v>
      </c>
      <c r="Z87" s="409">
        <f t="shared" ref="Z87:AA87" si="42">Z344</f>
        <v>0</v>
      </c>
      <c r="AA87" s="409">
        <f t="shared" si="42"/>
        <v>1</v>
      </c>
      <c r="AB87" s="414"/>
      <c r="AC87" s="414"/>
      <c r="AD87" s="414"/>
      <c r="AE87" s="414"/>
      <c r="AF87" s="414"/>
      <c r="AG87" s="414"/>
      <c r="AH87" s="414"/>
      <c r="AI87" s="414"/>
      <c r="AJ87" s="414"/>
      <c r="AK87" s="414"/>
      <c r="AL87" s="414"/>
      <c r="AM87" s="295">
        <f>SUM(Y87:AL87)</f>
        <v>1</v>
      </c>
    </row>
    <row r="88" spans="1:39" s="282" customFormat="1" ht="15" outlineLevel="1">
      <c r="A88" s="507"/>
      <c r="B88" s="314" t="s">
        <v>214</v>
      </c>
      <c r="C88" s="290" t="s">
        <v>163</v>
      </c>
      <c r="D88" s="294"/>
      <c r="E88" s="294"/>
      <c r="F88" s="294"/>
      <c r="G88" s="294"/>
      <c r="H88" s="294"/>
      <c r="I88" s="294"/>
      <c r="J88" s="294"/>
      <c r="K88" s="294"/>
      <c r="L88" s="294"/>
      <c r="M88" s="294"/>
      <c r="N88" s="290"/>
      <c r="O88" s="294"/>
      <c r="P88" s="294"/>
      <c r="Q88" s="294"/>
      <c r="R88" s="294"/>
      <c r="S88" s="294"/>
      <c r="T88" s="294"/>
      <c r="U88" s="294"/>
      <c r="V88" s="294"/>
      <c r="W88" s="294"/>
      <c r="X88" s="294"/>
      <c r="Y88" s="410">
        <f>Y87</f>
        <v>0</v>
      </c>
      <c r="Z88" s="410">
        <f>Z87</f>
        <v>0</v>
      </c>
      <c r="AA88" s="410">
        <f t="shared" ref="AA88:AL88" si="43">AA87</f>
        <v>1</v>
      </c>
      <c r="AB88" s="410">
        <f t="shared" si="43"/>
        <v>0</v>
      </c>
      <c r="AC88" s="410">
        <f t="shared" si="43"/>
        <v>0</v>
      </c>
      <c r="AD88" s="410">
        <f t="shared" si="43"/>
        <v>0</v>
      </c>
      <c r="AE88" s="410">
        <f t="shared" si="43"/>
        <v>0</v>
      </c>
      <c r="AF88" s="410">
        <f t="shared" si="43"/>
        <v>0</v>
      </c>
      <c r="AG88" s="410">
        <f t="shared" si="43"/>
        <v>0</v>
      </c>
      <c r="AH88" s="410">
        <f t="shared" si="43"/>
        <v>0</v>
      </c>
      <c r="AI88" s="410">
        <f t="shared" si="43"/>
        <v>0</v>
      </c>
      <c r="AJ88" s="410">
        <f t="shared" si="43"/>
        <v>0</v>
      </c>
      <c r="AK88" s="410">
        <f t="shared" si="43"/>
        <v>0</v>
      </c>
      <c r="AL88" s="410">
        <f t="shared" si="43"/>
        <v>0</v>
      </c>
      <c r="AM88" s="305"/>
    </row>
    <row r="89" spans="1:39" s="282" customFormat="1" ht="15" outlineLevel="1">
      <c r="A89" s="507"/>
      <c r="B89" s="314"/>
      <c r="C89" s="304"/>
      <c r="D89" s="290"/>
      <c r="E89" s="290"/>
      <c r="F89" s="290"/>
      <c r="G89" s="290"/>
      <c r="H89" s="290"/>
      <c r="I89" s="290"/>
      <c r="J89" s="290"/>
      <c r="K89" s="290"/>
      <c r="L89" s="290"/>
      <c r="M89" s="290"/>
      <c r="N89" s="290"/>
      <c r="O89" s="290"/>
      <c r="P89" s="290"/>
      <c r="Q89" s="290"/>
      <c r="R89" s="290"/>
      <c r="S89" s="290"/>
      <c r="T89" s="290"/>
      <c r="U89" s="290"/>
      <c r="V89" s="290"/>
      <c r="W89" s="290"/>
      <c r="X89" s="290"/>
      <c r="Y89" s="411"/>
      <c r="Z89" s="411"/>
      <c r="AA89" s="411"/>
      <c r="AB89" s="411"/>
      <c r="AC89" s="411"/>
      <c r="AD89" s="411"/>
      <c r="AE89" s="411"/>
      <c r="AF89" s="411"/>
      <c r="AG89" s="411"/>
      <c r="AH89" s="411"/>
      <c r="AI89" s="411"/>
      <c r="AJ89" s="411"/>
      <c r="AK89" s="411"/>
      <c r="AL89" s="411"/>
      <c r="AM89" s="305"/>
    </row>
    <row r="90" spans="1:39" s="292" customFormat="1" ht="15.75" outlineLevel="1">
      <c r="A90" s="508"/>
      <c r="B90" s="287" t="s">
        <v>14</v>
      </c>
      <c r="C90" s="288"/>
      <c r="D90" s="289"/>
      <c r="E90" s="289"/>
      <c r="F90" s="289"/>
      <c r="G90" s="289"/>
      <c r="H90" s="289"/>
      <c r="I90" s="289"/>
      <c r="J90" s="289"/>
      <c r="K90" s="289"/>
      <c r="L90" s="289"/>
      <c r="M90" s="289"/>
      <c r="N90" s="289"/>
      <c r="O90" s="289"/>
      <c r="P90" s="288"/>
      <c r="Q90" s="288"/>
      <c r="R90" s="288"/>
      <c r="S90" s="288"/>
      <c r="T90" s="288"/>
      <c r="U90" s="288"/>
      <c r="V90" s="288"/>
      <c r="W90" s="288"/>
      <c r="X90" s="288"/>
      <c r="Y90" s="413"/>
      <c r="Z90" s="413"/>
      <c r="AA90" s="413"/>
      <c r="AB90" s="413"/>
      <c r="AC90" s="413"/>
      <c r="AD90" s="413"/>
      <c r="AE90" s="413"/>
      <c r="AF90" s="413"/>
      <c r="AG90" s="413"/>
      <c r="AH90" s="413"/>
      <c r="AI90" s="413"/>
      <c r="AJ90" s="413"/>
      <c r="AK90" s="413"/>
      <c r="AL90" s="413"/>
      <c r="AM90" s="291"/>
    </row>
    <row r="91" spans="1:39" s="282" customFormat="1" ht="15" outlineLevel="1">
      <c r="A91" s="507">
        <v>23</v>
      </c>
      <c r="B91" s="314" t="s">
        <v>14</v>
      </c>
      <c r="C91" s="290" t="s">
        <v>25</v>
      </c>
      <c r="D91" s="294">
        <f>SUMIFS('7.  Persistence Report'!AQ$27:AQ$500,'7.  Persistence Report'!$D$27:$D$500,$B91,'7.  Persistence Report'!$C$27:$C$500,"&lt;&gt;Pre-2011 Programs Completed in 2011",'7.  Persistence Report'!$J$27:$J$500,"&lt;&gt;Adjustment",'7.  Persistence Report'!$H$27:$H$500,"&lt;=2011")</f>
        <v>0</v>
      </c>
      <c r="E91" s="294">
        <f>SUMIFS('7.  Persistence Report'!AR$27:AR$500,'7.  Persistence Report'!$D$27:$D$500,$B91,'7.  Persistence Report'!$C$27:$C$500,"&lt;&gt;Pre-2011 Programs Completed in 2011",'7.  Persistence Report'!$J$27:$J$500,"&lt;&gt;Adjustment",'7.  Persistence Report'!$H$27:$H$500,"&lt;=2011")</f>
        <v>0</v>
      </c>
      <c r="F91" s="294">
        <f>SUMIFS('7.  Persistence Report'!AS$27:AS$500,'7.  Persistence Report'!$D$27:$D$500,$B91,'7.  Persistence Report'!$C$27:$C$500,"&lt;&gt;Pre-2011 Programs Completed in 2011",'7.  Persistence Report'!$J$27:$J$500,"&lt;&gt;Adjustment",'7.  Persistence Report'!$H$27:$H$500,"&lt;=2011")</f>
        <v>0</v>
      </c>
      <c r="G91" s="294">
        <f>SUMIFS('7.  Persistence Report'!AT$27:AT$500,'7.  Persistence Report'!$D$27:$D$500,$B91,'7.  Persistence Report'!$C$27:$C$500,"&lt;&gt;Pre-2011 Programs Completed in 2011",'7.  Persistence Report'!$J$27:$J$500,"&lt;&gt;Adjustment",'7.  Persistence Report'!$H$27:$H$500,"&lt;=2011")</f>
        <v>0</v>
      </c>
      <c r="H91" s="294">
        <f>SUMIFS('7.  Persistence Report'!AU$27:AU$500,'7.  Persistence Report'!$D$27:$D$500,$B91,'7.  Persistence Report'!$C$27:$C$500,"&lt;&gt;Pre-2011 Programs Completed in 2011",'7.  Persistence Report'!$J$27:$J$500,"&lt;&gt;Adjustment",'7.  Persistence Report'!$H$27:$H$500,"&lt;=2011")</f>
        <v>0</v>
      </c>
      <c r="I91" s="294">
        <f>SUMIFS('7.  Persistence Report'!AV$27:AV$500,'7.  Persistence Report'!$D$27:$D$500,$B91,'7.  Persistence Report'!$C$27:$C$500,"&lt;&gt;Pre-2011 Programs Completed in 2011",'7.  Persistence Report'!$J$27:$J$500,"&lt;&gt;Adjustment",'7.  Persistence Report'!$H$27:$H$500,"&lt;=2011")</f>
        <v>0</v>
      </c>
      <c r="J91" s="294">
        <f>SUMIFS('7.  Persistence Report'!AW$27:AW$500,'7.  Persistence Report'!$D$27:$D$500,$B91,'7.  Persistence Report'!$C$27:$C$500,"&lt;&gt;Pre-2011 Programs Completed in 2011",'7.  Persistence Report'!$J$27:$J$500,"&lt;&gt;Adjustment",'7.  Persistence Report'!$H$27:$H$500,"&lt;=2011")</f>
        <v>0</v>
      </c>
      <c r="K91" s="294">
        <f>SUMIFS('7.  Persistence Report'!AX$27:AX$500,'7.  Persistence Report'!$D$27:$D$500,$B91,'7.  Persistence Report'!$C$27:$C$500,"&lt;&gt;Pre-2011 Programs Completed in 2011",'7.  Persistence Report'!$J$27:$J$500,"&lt;&gt;Adjustment",'7.  Persistence Report'!$H$27:$H$500,"&lt;=2011")</f>
        <v>0</v>
      </c>
      <c r="L91" s="294">
        <f>SUMIFS('7.  Persistence Report'!AY$27:AY$500,'7.  Persistence Report'!$D$27:$D$500,$B91,'7.  Persistence Report'!$C$27:$C$500,"&lt;&gt;Pre-2011 Programs Completed in 2011",'7.  Persistence Report'!$J$27:$J$500,"&lt;&gt;Adjustment",'7.  Persistence Report'!$H$27:$H$500,"&lt;=2011")</f>
        <v>0</v>
      </c>
      <c r="M91" s="294">
        <f>SUMIFS('7.  Persistence Report'!AZ$27:AZ$500,'7.  Persistence Report'!$D$27:$D$500,$B91,'7.  Persistence Report'!$C$27:$C$500,"&lt;&gt;Pre-2011 Programs Completed in 2011",'7.  Persistence Report'!$J$27:$J$500,"&lt;&gt;Adjustment",'7.  Persistence Report'!$H$27:$H$500,"&lt;=2011")</f>
        <v>0</v>
      </c>
      <c r="N91" s="290"/>
      <c r="O91" s="294">
        <f>SUMIFS('7.  Persistence Report'!L$27:L$500,'7.  Persistence Report'!$D$27:$D$500,$B91,'7.  Persistence Report'!$C$27:$C$500,"&lt;&gt;Pre-2011 Programs Completed in 2011",'7.  Persistence Report'!$J$27:$J$500,"&lt;&gt;Adjustment",'7.  Persistence Report'!$H$27:$H$500,"&lt;=2011")</f>
        <v>0</v>
      </c>
      <c r="P91" s="294">
        <f>SUMIFS('7.  Persistence Report'!M$27:M$500,'7.  Persistence Report'!$D$27:$D$500,$B91,'7.  Persistence Report'!$C$27:$C$500,"&lt;&gt;Pre-2011 Programs Completed in 2011",'7.  Persistence Report'!$J$27:$J$500,"&lt;&gt;Adjustment",'7.  Persistence Report'!$H$27:$H$500,"&lt;=2011")</f>
        <v>0</v>
      </c>
      <c r="Q91" s="294">
        <f>SUMIFS('7.  Persistence Report'!N$27:N$500,'7.  Persistence Report'!$D$27:$D$500,$B91,'7.  Persistence Report'!$C$27:$C$500,"&lt;&gt;Pre-2011 Programs Completed in 2011",'7.  Persistence Report'!$J$27:$J$500,"&lt;&gt;Adjustment",'7.  Persistence Report'!$H$27:$H$500,"&lt;=2011")</f>
        <v>0</v>
      </c>
      <c r="R91" s="294">
        <f>SUMIFS('7.  Persistence Report'!O$27:O$500,'7.  Persistence Report'!$D$27:$D$500,$B91,'7.  Persistence Report'!$C$27:$C$500,"&lt;&gt;Pre-2011 Programs Completed in 2011",'7.  Persistence Report'!$J$27:$J$500,"&lt;&gt;Adjustment",'7.  Persistence Report'!$H$27:$H$500,"&lt;=2011")</f>
        <v>0</v>
      </c>
      <c r="S91" s="294">
        <f>SUMIFS('7.  Persistence Report'!P$27:P$500,'7.  Persistence Report'!$D$27:$D$500,$B91,'7.  Persistence Report'!$C$27:$C$500,"&lt;&gt;Pre-2011 Programs Completed in 2011",'7.  Persistence Report'!$J$27:$J$500,"&lt;&gt;Adjustment",'7.  Persistence Report'!$H$27:$H$500,"&lt;=2011")</f>
        <v>0</v>
      </c>
      <c r="T91" s="294">
        <f>SUMIFS('7.  Persistence Report'!Q$27:Q$500,'7.  Persistence Report'!$D$27:$D$500,$B91,'7.  Persistence Report'!$C$27:$C$500,"&lt;&gt;Pre-2011 Programs Completed in 2011",'7.  Persistence Report'!$J$27:$J$500,"&lt;&gt;Adjustment",'7.  Persistence Report'!$H$27:$H$500,"&lt;=2011")</f>
        <v>0</v>
      </c>
      <c r="U91" s="294">
        <f>SUMIFS('7.  Persistence Report'!R$27:R$500,'7.  Persistence Report'!$D$27:$D$500,$B91,'7.  Persistence Report'!$C$27:$C$500,"&lt;&gt;Pre-2011 Programs Completed in 2011",'7.  Persistence Report'!$J$27:$J$500,"&lt;&gt;Adjustment",'7.  Persistence Report'!$H$27:$H$500,"&lt;=2011")</f>
        <v>0</v>
      </c>
      <c r="V91" s="294">
        <f>SUMIFS('7.  Persistence Report'!S$27:S$500,'7.  Persistence Report'!$D$27:$D$500,$B91,'7.  Persistence Report'!$C$27:$C$500,"&lt;&gt;Pre-2011 Programs Completed in 2011",'7.  Persistence Report'!$J$27:$J$500,"&lt;&gt;Adjustment",'7.  Persistence Report'!$H$27:$H$500,"&lt;=2011")</f>
        <v>0</v>
      </c>
      <c r="W91" s="294">
        <f>SUMIFS('7.  Persistence Report'!T$27:T$500,'7.  Persistence Report'!$D$27:$D$500,$B91,'7.  Persistence Report'!$C$27:$C$500,"&lt;&gt;Pre-2011 Programs Completed in 2011",'7.  Persistence Report'!$J$27:$J$500,"&lt;&gt;Adjustment",'7.  Persistence Report'!$H$27:$H$500,"&lt;=2011")</f>
        <v>0</v>
      </c>
      <c r="X91" s="294">
        <f>SUMIFS('7.  Persistence Report'!U$27:U$500,'7.  Persistence Report'!$D$27:$D$500,$B91,'7.  Persistence Report'!$C$27:$C$500,"&lt;&gt;Pre-2011 Programs Completed in 2011",'7.  Persistence Report'!$J$27:$J$500,"&lt;&gt;Adjustment",'7.  Persistence Report'!$H$27:$H$500,"&lt;=2011")</f>
        <v>0</v>
      </c>
      <c r="Y91" s="409">
        <f>Y348</f>
        <v>1</v>
      </c>
      <c r="Z91" s="409">
        <f t="shared" ref="Z91:AA91" si="44">Z348</f>
        <v>0</v>
      </c>
      <c r="AA91" s="409">
        <f t="shared" si="44"/>
        <v>0</v>
      </c>
      <c r="AB91" s="409"/>
      <c r="AC91" s="409"/>
      <c r="AD91" s="409"/>
      <c r="AE91" s="409"/>
      <c r="AF91" s="409"/>
      <c r="AG91" s="409"/>
      <c r="AH91" s="409"/>
      <c r="AI91" s="409"/>
      <c r="AJ91" s="409"/>
      <c r="AK91" s="409"/>
      <c r="AL91" s="409"/>
      <c r="AM91" s="295">
        <f>SUM(Y91:AL91)</f>
        <v>1</v>
      </c>
    </row>
    <row r="92" spans="1:39" s="282" customFormat="1" ht="15" outlineLevel="1">
      <c r="A92" s="507"/>
      <c r="B92" s="314" t="s">
        <v>214</v>
      </c>
      <c r="C92" s="290" t="s">
        <v>163</v>
      </c>
      <c r="D92" s="294">
        <f>SUMIFS('7.  Persistence Report'!AQ$27:AQ$500,'7.  Persistence Report'!$D$27:$D$500,$B91,'7.  Persistence Report'!$C$27:$C$500,"&lt;&gt;Pre-2011 Programs Completed in 2011",'7.  Persistence Report'!$J$27:$J$500,"Adjustment",'7.  Persistence Report'!$H$27:$H$500,"&lt;=2011")</f>
        <v>32011.5</v>
      </c>
      <c r="E92" s="294">
        <f>SUMIFS('7.  Persistence Report'!AR$27:AR$500,'7.  Persistence Report'!$D$27:$D$500,$B91,'7.  Persistence Report'!$C$27:$C$500,"&lt;&gt;Pre-2011 Programs Completed in 2011",'7.  Persistence Report'!$J$27:$J$500,"Adjustment",'7.  Persistence Report'!$H$27:$H$500,"&lt;=2011")</f>
        <v>32011.5</v>
      </c>
      <c r="F92" s="294">
        <f>SUMIFS('7.  Persistence Report'!AS$27:AS$500,'7.  Persistence Report'!$D$27:$D$500,$B91,'7.  Persistence Report'!$C$27:$C$500,"&lt;&gt;Pre-2011 Programs Completed in 2011",'7.  Persistence Report'!$J$27:$J$500,"Adjustment",'7.  Persistence Report'!$H$27:$H$500,"&lt;=2011")</f>
        <v>32011.5</v>
      </c>
      <c r="G92" s="294">
        <f>SUMIFS('7.  Persistence Report'!AT$27:AT$500,'7.  Persistence Report'!$D$27:$D$500,$B91,'7.  Persistence Report'!$C$27:$C$500,"&lt;&gt;Pre-2011 Programs Completed in 2011",'7.  Persistence Report'!$J$27:$J$500,"Adjustment",'7.  Persistence Report'!$H$27:$H$500,"&lt;=2011")</f>
        <v>31718.899969999999</v>
      </c>
      <c r="H92" s="294">
        <f>SUMIFS('7.  Persistence Report'!AU$27:AU$500,'7.  Persistence Report'!$D$27:$D$500,$B91,'7.  Persistence Report'!$C$27:$C$500,"&lt;&gt;Pre-2011 Programs Completed in 2011",'7.  Persistence Report'!$J$27:$J$500,"Adjustment",'7.  Persistence Report'!$H$27:$H$500,"&lt;=2011")</f>
        <v>31329.420020000001</v>
      </c>
      <c r="I92" s="294">
        <f>SUMIFS('7.  Persistence Report'!AV$27:AV$500,'7.  Persistence Report'!$D$27:$D$500,$B91,'7.  Persistence Report'!$C$27:$C$500,"&lt;&gt;Pre-2011 Programs Completed in 2011",'7.  Persistence Report'!$J$27:$J$500,"Adjustment",'7.  Persistence Report'!$H$27:$H$500,"&lt;=2011")</f>
        <v>27365.474460000001</v>
      </c>
      <c r="J92" s="294">
        <f>SUMIFS('7.  Persistence Report'!AW$27:AW$500,'7.  Persistence Report'!$D$27:$D$500,$B91,'7.  Persistence Report'!$C$27:$C$500,"&lt;&gt;Pre-2011 Programs Completed in 2011",'7.  Persistence Report'!$J$27:$J$500,"Adjustment",'7.  Persistence Report'!$H$27:$H$500,"&lt;=2011")</f>
        <v>25384.061829999999</v>
      </c>
      <c r="K92" s="294">
        <f>SUMIFS('7.  Persistence Report'!AX$27:AX$500,'7.  Persistence Report'!$D$27:$D$500,$B91,'7.  Persistence Report'!$C$27:$C$500,"&lt;&gt;Pre-2011 Programs Completed in 2011",'7.  Persistence Report'!$J$27:$J$500,"Adjustment",'7.  Persistence Report'!$H$27:$H$500,"&lt;=2011")</f>
        <v>23553.84906</v>
      </c>
      <c r="L92" s="294">
        <f>SUMIFS('7.  Persistence Report'!AY$27:AY$500,'7.  Persistence Report'!$D$27:$D$500,$B91,'7.  Persistence Report'!$C$27:$C$500,"&lt;&gt;Pre-2011 Programs Completed in 2011",'7.  Persistence Report'!$J$27:$J$500,"Adjustment",'7.  Persistence Report'!$H$27:$H$500,"&lt;=2011")</f>
        <v>21203.84906</v>
      </c>
      <c r="M92" s="294">
        <f>SUMIFS('7.  Persistence Report'!AZ$27:AZ$500,'7.  Persistence Report'!$D$27:$D$500,$B91,'7.  Persistence Report'!$C$27:$C$500,"&lt;&gt;Pre-2011 Programs Completed in 2011",'7.  Persistence Report'!$J$27:$J$500,"Adjustment",'7.  Persistence Report'!$H$27:$H$500,"&lt;=2011")</f>
        <v>21055.84906</v>
      </c>
      <c r="N92" s="466"/>
      <c r="O92" s="294">
        <f>SUMIFS('7.  Persistence Report'!M$27:M$500,'7.  Persistence Report'!$D$27:$D$500,$B91,'7.  Persistence Report'!$C$27:$C$500,"&lt;&gt;Pre-2011 Programs Completed in 2011",'7.  Persistence Report'!$J$27:$J$500,"Adjustment",'7.  Persistence Report'!$H$27:$H$500,"&lt;=2011")</f>
        <v>1.9845999969999999</v>
      </c>
      <c r="P92" s="294">
        <f>SUMIFS('7.  Persistence Report'!N$27:N$500,'7.  Persistence Report'!$D$27:$D$500,$B91,'7.  Persistence Report'!$C$27:$C$500,"&lt;&gt;Pre-2011 Programs Completed in 2011",'7.  Persistence Report'!$J$27:$J$500,"Adjustment",'7.  Persistence Report'!$H$27:$H$500,"&lt;=2011")</f>
        <v>1.9845999969999999</v>
      </c>
      <c r="Q92" s="294">
        <f>SUMIFS('7.  Persistence Report'!O$27:O$500,'7.  Persistence Report'!$D$27:$D$500,$B91,'7.  Persistence Report'!$C$27:$C$500,"&lt;&gt;Pre-2011 Programs Completed in 2011",'7.  Persistence Report'!$J$27:$J$500,"Adjustment",'7.  Persistence Report'!$H$27:$H$500,"&lt;=2011")</f>
        <v>1.9695745899999999</v>
      </c>
      <c r="R92" s="294">
        <f>SUMIFS('7.  Persistence Report'!P$27:P$500,'7.  Persistence Report'!$D$27:$D$500,$B91,'7.  Persistence Report'!$C$27:$C$500,"&lt;&gt;Pre-2011 Programs Completed in 2011",'7.  Persistence Report'!$J$27:$J$500,"Adjustment",'7.  Persistence Report'!$H$27:$H$500,"&lt;=2011")</f>
        <v>1.949392646</v>
      </c>
      <c r="S92" s="294">
        <f>SUMIFS('7.  Persistence Report'!Q$27:Q$500,'7.  Persistence Report'!$D$27:$D$500,$B91,'7.  Persistence Report'!$C$27:$C$500,"&lt;&gt;Pre-2011 Programs Completed in 2011",'7.  Persistence Report'!$J$27:$J$500,"Adjustment",'7.  Persistence Report'!$H$27:$H$500,"&lt;=2011")</f>
        <v>1.7427823600000001</v>
      </c>
      <c r="T92" s="294">
        <f>SUMIFS('7.  Persistence Report'!R$27:R$500,'7.  Persistence Report'!$D$27:$D$500,$B91,'7.  Persistence Report'!$C$27:$C$500,"&lt;&gt;Pre-2011 Programs Completed in 2011",'7.  Persistence Report'!$J$27:$J$500,"Adjustment",'7.  Persistence Report'!$H$27:$H$500,"&lt;=2011")</f>
        <v>1.639452994</v>
      </c>
      <c r="U92" s="294">
        <f>SUMIFS('7.  Persistence Report'!S$27:S$500,'7.  Persistence Report'!$D$27:$D$500,$B91,'7.  Persistence Report'!$C$27:$C$500,"&lt;&gt;Pre-2011 Programs Completed in 2011",'7.  Persistence Report'!$J$27:$J$500,"Adjustment",'7.  Persistence Report'!$H$27:$H$500,"&lt;=2011")</f>
        <v>1.543963626</v>
      </c>
      <c r="V92" s="294">
        <f>SUMIFS('7.  Persistence Report'!T$27:T$500,'7.  Persistence Report'!$D$27:$D$500,$B91,'7.  Persistence Report'!$C$27:$C$500,"&lt;&gt;Pre-2011 Programs Completed in 2011",'7.  Persistence Report'!$J$27:$J$500,"Adjustment",'7.  Persistence Report'!$H$27:$H$500,"&lt;=2011")</f>
        <v>1.421463626</v>
      </c>
      <c r="W92" s="294">
        <f>SUMIFS('7.  Persistence Report'!U$27:U$500,'7.  Persistence Report'!$D$27:$D$500,$B91,'7.  Persistence Report'!$C$27:$C$500,"&lt;&gt;Pre-2011 Programs Completed in 2011",'7.  Persistence Report'!$J$27:$J$500,"Adjustment",'7.  Persistence Report'!$H$27:$H$500,"&lt;=2011")</f>
        <v>1.421463626</v>
      </c>
      <c r="X92" s="294">
        <f>SUMIFS('7.  Persistence Report'!V$27:V$500,'7.  Persistence Report'!$D$27:$D$500,$B91,'7.  Persistence Report'!$C$27:$C$500,"&lt;&gt;Pre-2011 Programs Completed in 2011",'7.  Persistence Report'!$J$27:$J$500,"Adjustment",'7.  Persistence Report'!$H$27:$H$500,"&lt;=2011")</f>
        <v>0.65550000200000003</v>
      </c>
      <c r="Y92" s="410">
        <f>Y91</f>
        <v>1</v>
      </c>
      <c r="Z92" s="410">
        <f>Z91</f>
        <v>0</v>
      </c>
      <c r="AA92" s="410">
        <f t="shared" ref="AA92:AL92" si="45">AA91</f>
        <v>0</v>
      </c>
      <c r="AB92" s="410">
        <f t="shared" si="45"/>
        <v>0</v>
      </c>
      <c r="AC92" s="410">
        <f t="shared" si="45"/>
        <v>0</v>
      </c>
      <c r="AD92" s="410">
        <f t="shared" si="45"/>
        <v>0</v>
      </c>
      <c r="AE92" s="410">
        <f t="shared" si="45"/>
        <v>0</v>
      </c>
      <c r="AF92" s="410">
        <f t="shared" si="45"/>
        <v>0</v>
      </c>
      <c r="AG92" s="410">
        <f t="shared" si="45"/>
        <v>0</v>
      </c>
      <c r="AH92" s="410">
        <f t="shared" si="45"/>
        <v>0</v>
      </c>
      <c r="AI92" s="410">
        <f t="shared" si="45"/>
        <v>0</v>
      </c>
      <c r="AJ92" s="410">
        <f t="shared" si="45"/>
        <v>0</v>
      </c>
      <c r="AK92" s="410">
        <f t="shared" si="45"/>
        <v>0</v>
      </c>
      <c r="AL92" s="410">
        <f t="shared" si="45"/>
        <v>0</v>
      </c>
      <c r="AM92" s="296"/>
    </row>
    <row r="93" spans="1:39" s="282" customFormat="1" ht="15" outlineLevel="1">
      <c r="A93" s="507"/>
      <c r="B93" s="314"/>
      <c r="C93" s="304"/>
      <c r="D93" s="290"/>
      <c r="E93" s="290"/>
      <c r="F93" s="290"/>
      <c r="G93" s="290"/>
      <c r="H93" s="290"/>
      <c r="I93" s="290"/>
      <c r="J93" s="290"/>
      <c r="K93" s="290"/>
      <c r="L93" s="290"/>
      <c r="M93" s="290"/>
      <c r="N93" s="290"/>
      <c r="O93" s="290"/>
      <c r="P93" s="290"/>
      <c r="Q93" s="290"/>
      <c r="R93" s="290"/>
      <c r="S93" s="290"/>
      <c r="T93" s="290"/>
      <c r="U93" s="290"/>
      <c r="V93" s="290"/>
      <c r="W93" s="290"/>
      <c r="X93" s="290"/>
      <c r="Y93" s="411"/>
      <c r="Z93" s="411"/>
      <c r="AA93" s="411"/>
      <c r="AB93" s="411"/>
      <c r="AC93" s="411"/>
      <c r="AD93" s="411"/>
      <c r="AE93" s="411"/>
      <c r="AF93" s="411"/>
      <c r="AG93" s="411"/>
      <c r="AH93" s="411"/>
      <c r="AI93" s="411"/>
      <c r="AJ93" s="411"/>
      <c r="AK93" s="411"/>
      <c r="AL93" s="411"/>
      <c r="AM93" s="305"/>
    </row>
    <row r="94" spans="1:39" s="292" customFormat="1" ht="15.75" outlineLevel="1">
      <c r="A94" s="508"/>
      <c r="B94" s="287" t="s">
        <v>488</v>
      </c>
      <c r="C94" s="288"/>
      <c r="D94" s="289"/>
      <c r="E94" s="289"/>
      <c r="F94" s="289"/>
      <c r="G94" s="289"/>
      <c r="H94" s="289"/>
      <c r="I94" s="289"/>
      <c r="J94" s="289"/>
      <c r="K94" s="289"/>
      <c r="L94" s="289"/>
      <c r="M94" s="289"/>
      <c r="N94" s="289"/>
      <c r="O94" s="289"/>
      <c r="P94" s="288"/>
      <c r="Q94" s="288"/>
      <c r="R94" s="288"/>
      <c r="S94" s="288"/>
      <c r="T94" s="288"/>
      <c r="U94" s="288"/>
      <c r="V94" s="288"/>
      <c r="W94" s="288"/>
      <c r="X94" s="288"/>
      <c r="Y94" s="413"/>
      <c r="Z94" s="413"/>
      <c r="AA94" s="413"/>
      <c r="AB94" s="413"/>
      <c r="AC94" s="413"/>
      <c r="AD94" s="413"/>
      <c r="AE94" s="413"/>
      <c r="AF94" s="413"/>
      <c r="AG94" s="413"/>
      <c r="AH94" s="413"/>
      <c r="AI94" s="413"/>
      <c r="AJ94" s="413"/>
      <c r="AK94" s="413"/>
      <c r="AL94" s="413"/>
      <c r="AM94" s="291"/>
    </row>
    <row r="95" spans="1:39" s="282" customFormat="1" ht="15" outlineLevel="1">
      <c r="A95" s="507">
        <v>24</v>
      </c>
      <c r="B95" s="314" t="s">
        <v>14</v>
      </c>
      <c r="C95" s="290" t="s">
        <v>25</v>
      </c>
      <c r="D95" s="294"/>
      <c r="E95" s="294"/>
      <c r="F95" s="294"/>
      <c r="G95" s="294"/>
      <c r="H95" s="294"/>
      <c r="I95" s="294"/>
      <c r="J95" s="294"/>
      <c r="K95" s="294"/>
      <c r="L95" s="294"/>
      <c r="M95" s="294"/>
      <c r="N95" s="290"/>
      <c r="O95" s="294"/>
      <c r="P95" s="294"/>
      <c r="Q95" s="294"/>
      <c r="R95" s="294"/>
      <c r="S95" s="294"/>
      <c r="T95" s="294"/>
      <c r="U95" s="294"/>
      <c r="V95" s="294"/>
      <c r="W95" s="294"/>
      <c r="X95" s="294"/>
      <c r="Y95" s="409"/>
      <c r="Z95" s="409"/>
      <c r="AA95" s="409"/>
      <c r="AB95" s="409"/>
      <c r="AC95" s="409"/>
      <c r="AD95" s="409"/>
      <c r="AE95" s="409"/>
      <c r="AF95" s="409"/>
      <c r="AG95" s="409"/>
      <c r="AH95" s="409"/>
      <c r="AI95" s="409"/>
      <c r="AJ95" s="409"/>
      <c r="AK95" s="409"/>
      <c r="AL95" s="409"/>
      <c r="AM95" s="295">
        <f>SUM(Y95:AL95)</f>
        <v>0</v>
      </c>
    </row>
    <row r="96" spans="1:39" s="282" customFormat="1" ht="15" outlineLevel="1">
      <c r="A96" s="507"/>
      <c r="B96" s="314" t="s">
        <v>214</v>
      </c>
      <c r="C96" s="290" t="s">
        <v>163</v>
      </c>
      <c r="D96" s="294"/>
      <c r="E96" s="294"/>
      <c r="F96" s="294"/>
      <c r="G96" s="294"/>
      <c r="H96" s="294"/>
      <c r="I96" s="294"/>
      <c r="J96" s="294"/>
      <c r="K96" s="294"/>
      <c r="L96" s="294"/>
      <c r="M96" s="294"/>
      <c r="N96" s="466"/>
      <c r="O96" s="294"/>
      <c r="P96" s="294"/>
      <c r="Q96" s="294"/>
      <c r="R96" s="294"/>
      <c r="S96" s="294"/>
      <c r="T96" s="294"/>
      <c r="U96" s="294"/>
      <c r="V96" s="294"/>
      <c r="W96" s="294"/>
      <c r="X96" s="294"/>
      <c r="Y96" s="410">
        <f>Y95</f>
        <v>0</v>
      </c>
      <c r="Z96" s="410">
        <f>Z95</f>
        <v>0</v>
      </c>
      <c r="AA96" s="410">
        <f t="shared" ref="AA96:AL96" si="46">AA95</f>
        <v>0</v>
      </c>
      <c r="AB96" s="410">
        <f t="shared" si="46"/>
        <v>0</v>
      </c>
      <c r="AC96" s="410">
        <f t="shared" si="46"/>
        <v>0</v>
      </c>
      <c r="AD96" s="410">
        <f t="shared" si="46"/>
        <v>0</v>
      </c>
      <c r="AE96" s="410">
        <f t="shared" si="46"/>
        <v>0</v>
      </c>
      <c r="AF96" s="410">
        <f t="shared" si="46"/>
        <v>0</v>
      </c>
      <c r="AG96" s="410">
        <f t="shared" si="46"/>
        <v>0</v>
      </c>
      <c r="AH96" s="410">
        <f t="shared" si="46"/>
        <v>0</v>
      </c>
      <c r="AI96" s="410">
        <f t="shared" si="46"/>
        <v>0</v>
      </c>
      <c r="AJ96" s="410">
        <f t="shared" si="46"/>
        <v>0</v>
      </c>
      <c r="AK96" s="410">
        <f t="shared" si="46"/>
        <v>0</v>
      </c>
      <c r="AL96" s="410">
        <f t="shared" si="46"/>
        <v>0</v>
      </c>
      <c r="AM96" s="296"/>
    </row>
    <row r="97" spans="1:39" s="282" customFormat="1" ht="15" outlineLevel="1">
      <c r="A97" s="507"/>
      <c r="B97" s="314"/>
      <c r="C97" s="304"/>
      <c r="D97" s="290"/>
      <c r="E97" s="290"/>
      <c r="F97" s="290"/>
      <c r="G97" s="290"/>
      <c r="H97" s="290"/>
      <c r="I97" s="290"/>
      <c r="J97" s="290"/>
      <c r="K97" s="290"/>
      <c r="L97" s="290"/>
      <c r="M97" s="290"/>
      <c r="N97" s="290"/>
      <c r="O97" s="290"/>
      <c r="P97" s="290"/>
      <c r="Q97" s="290"/>
      <c r="R97" s="290"/>
      <c r="S97" s="290"/>
      <c r="T97" s="290"/>
      <c r="U97" s="290"/>
      <c r="V97" s="290"/>
      <c r="W97" s="290"/>
      <c r="X97" s="290"/>
      <c r="Y97" s="411"/>
      <c r="Z97" s="411"/>
      <c r="AA97" s="411"/>
      <c r="AB97" s="411"/>
      <c r="AC97" s="411"/>
      <c r="AD97" s="411"/>
      <c r="AE97" s="411"/>
      <c r="AF97" s="411"/>
      <c r="AG97" s="411"/>
      <c r="AH97" s="411"/>
      <c r="AI97" s="411"/>
      <c r="AJ97" s="411"/>
      <c r="AK97" s="411"/>
      <c r="AL97" s="411"/>
      <c r="AM97" s="305"/>
    </row>
    <row r="98" spans="1:39" s="282" customFormat="1" ht="15" outlineLevel="1">
      <c r="A98" s="507">
        <v>25</v>
      </c>
      <c r="B98" s="313" t="s">
        <v>21</v>
      </c>
      <c r="C98" s="290" t="s">
        <v>25</v>
      </c>
      <c r="D98" s="294"/>
      <c r="E98" s="294"/>
      <c r="F98" s="294"/>
      <c r="G98" s="294"/>
      <c r="H98" s="294"/>
      <c r="I98" s="294"/>
      <c r="J98" s="294"/>
      <c r="K98" s="294"/>
      <c r="L98" s="294"/>
      <c r="M98" s="294"/>
      <c r="N98" s="294">
        <v>0</v>
      </c>
      <c r="O98" s="294"/>
      <c r="P98" s="294"/>
      <c r="Q98" s="294"/>
      <c r="R98" s="294"/>
      <c r="S98" s="294"/>
      <c r="T98" s="294"/>
      <c r="U98" s="294"/>
      <c r="V98" s="294"/>
      <c r="W98" s="294"/>
      <c r="X98" s="294"/>
      <c r="Y98" s="414"/>
      <c r="Z98" s="414"/>
      <c r="AA98" s="414"/>
      <c r="AB98" s="414"/>
      <c r="AC98" s="414"/>
      <c r="AD98" s="414"/>
      <c r="AE98" s="414"/>
      <c r="AF98" s="414"/>
      <c r="AG98" s="414"/>
      <c r="AH98" s="414"/>
      <c r="AI98" s="414"/>
      <c r="AJ98" s="414"/>
      <c r="AK98" s="414"/>
      <c r="AL98" s="414"/>
      <c r="AM98" s="295">
        <f>SUM(Y98:AL98)</f>
        <v>0</v>
      </c>
    </row>
    <row r="99" spans="1:39" s="282" customFormat="1" ht="15" outlineLevel="1">
      <c r="A99" s="507"/>
      <c r="B99" s="314" t="s">
        <v>214</v>
      </c>
      <c r="C99" s="290" t="s">
        <v>163</v>
      </c>
      <c r="D99" s="294"/>
      <c r="E99" s="294"/>
      <c r="F99" s="294"/>
      <c r="G99" s="294"/>
      <c r="H99" s="294"/>
      <c r="I99" s="294"/>
      <c r="J99" s="294"/>
      <c r="K99" s="294"/>
      <c r="L99" s="294"/>
      <c r="M99" s="294"/>
      <c r="N99" s="294">
        <f>N98</f>
        <v>0</v>
      </c>
      <c r="O99" s="294"/>
      <c r="P99" s="294"/>
      <c r="Q99" s="294"/>
      <c r="R99" s="294"/>
      <c r="S99" s="294"/>
      <c r="T99" s="294"/>
      <c r="U99" s="294"/>
      <c r="V99" s="294"/>
      <c r="W99" s="294"/>
      <c r="X99" s="294"/>
      <c r="Y99" s="410">
        <f>Y98</f>
        <v>0</v>
      </c>
      <c r="Z99" s="410">
        <f>Z98</f>
        <v>0</v>
      </c>
      <c r="AA99" s="410">
        <f t="shared" ref="AA99:AL99" si="47">AA98</f>
        <v>0</v>
      </c>
      <c r="AB99" s="410">
        <f t="shared" si="47"/>
        <v>0</v>
      </c>
      <c r="AC99" s="410">
        <f t="shared" si="47"/>
        <v>0</v>
      </c>
      <c r="AD99" s="410">
        <f t="shared" si="47"/>
        <v>0</v>
      </c>
      <c r="AE99" s="410">
        <f t="shared" si="47"/>
        <v>0</v>
      </c>
      <c r="AF99" s="410">
        <f t="shared" si="47"/>
        <v>0</v>
      </c>
      <c r="AG99" s="410">
        <f t="shared" si="47"/>
        <v>0</v>
      </c>
      <c r="AH99" s="410">
        <f t="shared" si="47"/>
        <v>0</v>
      </c>
      <c r="AI99" s="410">
        <f t="shared" si="47"/>
        <v>0</v>
      </c>
      <c r="AJ99" s="410">
        <f t="shared" si="47"/>
        <v>0</v>
      </c>
      <c r="AK99" s="410">
        <f t="shared" si="47"/>
        <v>0</v>
      </c>
      <c r="AL99" s="410">
        <f t="shared" si="47"/>
        <v>0</v>
      </c>
      <c r="AM99" s="310"/>
    </row>
    <row r="100" spans="1:39" s="282" customFormat="1" ht="15" outlineLevel="1">
      <c r="A100" s="507"/>
      <c r="B100" s="313"/>
      <c r="C100" s="311"/>
      <c r="D100" s="290"/>
      <c r="E100" s="290"/>
      <c r="F100" s="290"/>
      <c r="G100" s="290"/>
      <c r="H100" s="290"/>
      <c r="I100" s="290"/>
      <c r="J100" s="290"/>
      <c r="K100" s="290"/>
      <c r="L100" s="290"/>
      <c r="M100" s="290"/>
      <c r="N100" s="290"/>
      <c r="O100" s="290"/>
      <c r="P100" s="290"/>
      <c r="Q100" s="290"/>
      <c r="R100" s="290"/>
      <c r="S100" s="290"/>
      <c r="T100" s="290"/>
      <c r="U100" s="290"/>
      <c r="V100" s="290"/>
      <c r="W100" s="290"/>
      <c r="X100" s="290"/>
      <c r="Y100" s="415"/>
      <c r="Z100" s="416"/>
      <c r="AA100" s="415"/>
      <c r="AB100" s="415"/>
      <c r="AC100" s="415"/>
      <c r="AD100" s="415"/>
      <c r="AE100" s="415"/>
      <c r="AF100" s="415"/>
      <c r="AG100" s="415"/>
      <c r="AH100" s="415"/>
      <c r="AI100" s="415"/>
      <c r="AJ100" s="415"/>
      <c r="AK100" s="415"/>
      <c r="AL100" s="415"/>
      <c r="AM100" s="312"/>
    </row>
    <row r="101" spans="1:39" s="292" customFormat="1" ht="15.75" outlineLevel="1">
      <c r="A101" s="508"/>
      <c r="B101" s="287" t="s">
        <v>15</v>
      </c>
      <c r="C101" s="319"/>
      <c r="D101" s="289"/>
      <c r="E101" s="288"/>
      <c r="F101" s="288"/>
      <c r="G101" s="288"/>
      <c r="H101" s="288"/>
      <c r="I101" s="288"/>
      <c r="J101" s="288"/>
      <c r="K101" s="288"/>
      <c r="L101" s="288"/>
      <c r="M101" s="288"/>
      <c r="N101" s="290"/>
      <c r="O101" s="288"/>
      <c r="P101" s="288"/>
      <c r="Q101" s="288"/>
      <c r="R101" s="288"/>
      <c r="S101" s="288"/>
      <c r="T101" s="288"/>
      <c r="U101" s="288"/>
      <c r="V101" s="288"/>
      <c r="W101" s="288"/>
      <c r="X101" s="288"/>
      <c r="Y101" s="413"/>
      <c r="Z101" s="413"/>
      <c r="AA101" s="413"/>
      <c r="AB101" s="413"/>
      <c r="AC101" s="413"/>
      <c r="AD101" s="413"/>
      <c r="AE101" s="413"/>
      <c r="AF101" s="413"/>
      <c r="AG101" s="413"/>
      <c r="AH101" s="413"/>
      <c r="AI101" s="413"/>
      <c r="AJ101" s="413"/>
      <c r="AK101" s="413"/>
      <c r="AL101" s="413"/>
      <c r="AM101" s="291"/>
    </row>
    <row r="102" spans="1:39" s="282" customFormat="1" ht="15" outlineLevel="1">
      <c r="A102" s="507">
        <v>26</v>
      </c>
      <c r="B102" s="320" t="s">
        <v>16</v>
      </c>
      <c r="C102" s="290" t="s">
        <v>25</v>
      </c>
      <c r="D102" s="294">
        <f>SUMIFS('7.  Persistence Report'!AQ$27:AQ$500,'7.  Persistence Report'!$D$27:$D$500,$B102,'7.  Persistence Report'!$C$27:$C$500,"Pre-2011 Programs Completed in 2011",'7.  Persistence Report'!$J$27:$J$500,"&lt;&gt;Adjustment",'7.  Persistence Report'!$H$27:$H$500,"&lt;=2011")</f>
        <v>4899976</v>
      </c>
      <c r="E102" s="294">
        <f>SUMIFS('7.  Persistence Report'!AR$27:AR$500,'7.  Persistence Report'!$D$27:$D$500,$B102,'7.  Persistence Report'!$C$27:$C$500,"Pre-2011 Programs Completed in 2011",'7.  Persistence Report'!$J$27:$J$500,"&lt;&gt;Adjustment",'7.  Persistence Report'!$H$27:$H$500,"&lt;=2011")</f>
        <v>4899976</v>
      </c>
      <c r="F102" s="294">
        <f>SUMIFS('7.  Persistence Report'!AS$27:AS$500,'7.  Persistence Report'!$D$27:$D$500,$B102,'7.  Persistence Report'!$C$27:$C$500,"Pre-2011 Programs Completed in 2011",'7.  Persistence Report'!$J$27:$J$500,"&lt;&gt;Adjustment",'7.  Persistence Report'!$H$27:$H$500,"&lt;=2011")</f>
        <v>4899976</v>
      </c>
      <c r="G102" s="294">
        <f>SUMIFS('7.  Persistence Report'!AT$27:AT$500,'7.  Persistence Report'!$D$27:$D$500,$B102,'7.  Persistence Report'!$C$27:$C$500,"Pre-2011 Programs Completed in 2011",'7.  Persistence Report'!$J$27:$J$500,"&lt;&gt;Adjustment",'7.  Persistence Report'!$H$27:$H$500,"&lt;=2011")</f>
        <v>4899976</v>
      </c>
      <c r="H102" s="294">
        <f>SUMIFS('7.  Persistence Report'!AU$27:AU$500,'7.  Persistence Report'!$D$27:$D$500,$B102,'7.  Persistence Report'!$C$27:$C$500,"Pre-2011 Programs Completed in 2011",'7.  Persistence Report'!$J$27:$J$500,"&lt;&gt;Adjustment",'7.  Persistence Report'!$H$27:$H$500,"&lt;=2011")</f>
        <v>4899976</v>
      </c>
      <c r="I102" s="294">
        <f>SUMIFS('7.  Persistence Report'!AV$27:AV$500,'7.  Persistence Report'!$D$27:$D$500,$B102,'7.  Persistence Report'!$C$27:$C$500,"Pre-2011 Programs Completed in 2011",'7.  Persistence Report'!$J$27:$J$500,"&lt;&gt;Adjustment",'7.  Persistence Report'!$H$27:$H$500,"&lt;=2011")</f>
        <v>4899976</v>
      </c>
      <c r="J102" s="294">
        <f>SUMIFS('7.  Persistence Report'!AW$27:AW$500,'7.  Persistence Report'!$D$27:$D$500,$B102,'7.  Persistence Report'!$C$27:$C$500,"Pre-2011 Programs Completed in 2011",'7.  Persistence Report'!$J$27:$J$500,"&lt;&gt;Adjustment",'7.  Persistence Report'!$H$27:$H$500,"&lt;=2011")</f>
        <v>4899976</v>
      </c>
      <c r="K102" s="294">
        <f>SUMIFS('7.  Persistence Report'!AX$27:AX$500,'7.  Persistence Report'!$D$27:$D$500,$B102,'7.  Persistence Report'!$C$27:$C$500,"Pre-2011 Programs Completed in 2011",'7.  Persistence Report'!$J$27:$J$500,"&lt;&gt;Adjustment",'7.  Persistence Report'!$H$27:$H$500,"&lt;=2011")</f>
        <v>4899976</v>
      </c>
      <c r="L102" s="294">
        <f>SUMIFS('7.  Persistence Report'!AY$27:AY$500,'7.  Persistence Report'!$D$27:$D$500,$B102,'7.  Persistence Report'!$C$27:$C$500,"Pre-2011 Programs Completed in 2011",'7.  Persistence Report'!$J$27:$J$500,"&lt;&gt;Adjustment",'7.  Persistence Report'!$H$27:$H$500,"&lt;=2011")</f>
        <v>4899976</v>
      </c>
      <c r="M102" s="294">
        <f>SUMIFS('7.  Persistence Report'!AZ$27:AZ$500,'7.  Persistence Report'!$D$27:$D$500,$B102,'7.  Persistence Report'!$C$27:$C$500,"Pre-2011 Programs Completed in 2011",'7.  Persistence Report'!$J$27:$J$500,"&lt;&gt;Adjustment",'7.  Persistence Report'!$H$27:$H$500,"&lt;=2011")</f>
        <v>4899976</v>
      </c>
      <c r="N102" s="294">
        <v>12</v>
      </c>
      <c r="O102" s="294">
        <f>SUMIFS('7.  Persistence Report'!L$27:L$500,'7.  Persistence Report'!$D$27:$D$500,$B102,'7.  Persistence Report'!$C$27:$C$500,"Pre-2011 Programs Completed in 2011",'7.  Persistence Report'!$J$27:$J$500,"&lt;&gt;Adjustment",'7.  Persistence Report'!$H$27:$H$500,"&lt;=2011")</f>
        <v>934</v>
      </c>
      <c r="P102" s="294">
        <f>SUMIFS('7.  Persistence Report'!M$27:M$500,'7.  Persistence Report'!$D$27:$D$500,$B102,'7.  Persistence Report'!$C$27:$C$500,"Pre-2011 Programs Completed in 2011",'7.  Persistence Report'!$J$27:$J$500,"&lt;&gt;Adjustment",'7.  Persistence Report'!$H$27:$H$500,"&lt;=2011")</f>
        <v>934</v>
      </c>
      <c r="Q102" s="294">
        <f>SUMIFS('7.  Persistence Report'!N$27:N$500,'7.  Persistence Report'!$D$27:$D$500,$B102,'7.  Persistence Report'!$C$27:$C$500,"Pre-2011 Programs Completed in 2011",'7.  Persistence Report'!$J$27:$J$500,"&lt;&gt;Adjustment",'7.  Persistence Report'!$H$27:$H$500,"&lt;=2011")</f>
        <v>934</v>
      </c>
      <c r="R102" s="294">
        <f>SUMIFS('7.  Persistence Report'!O$27:O$500,'7.  Persistence Report'!$D$27:$D$500,$B102,'7.  Persistence Report'!$C$27:$C$500,"Pre-2011 Programs Completed in 2011",'7.  Persistence Report'!$J$27:$J$500,"&lt;&gt;Adjustment",'7.  Persistence Report'!$H$27:$H$500,"&lt;=2011")</f>
        <v>934</v>
      </c>
      <c r="S102" s="294">
        <f>SUMIFS('7.  Persistence Report'!P$27:P$500,'7.  Persistence Report'!$D$27:$D$500,$B102,'7.  Persistence Report'!$C$27:$C$500,"Pre-2011 Programs Completed in 2011",'7.  Persistence Report'!$J$27:$J$500,"&lt;&gt;Adjustment",'7.  Persistence Report'!$H$27:$H$500,"&lt;=2011")</f>
        <v>934</v>
      </c>
      <c r="T102" s="294">
        <f>SUMIFS('7.  Persistence Report'!Q$27:Q$500,'7.  Persistence Report'!$D$27:$D$500,$B102,'7.  Persistence Report'!$C$27:$C$500,"Pre-2011 Programs Completed in 2011",'7.  Persistence Report'!$J$27:$J$500,"&lt;&gt;Adjustment",'7.  Persistence Report'!$H$27:$H$500,"&lt;=2011")</f>
        <v>934</v>
      </c>
      <c r="U102" s="294">
        <f>SUMIFS('7.  Persistence Report'!R$27:R$500,'7.  Persistence Report'!$D$27:$D$500,$B102,'7.  Persistence Report'!$C$27:$C$500,"Pre-2011 Programs Completed in 2011",'7.  Persistence Report'!$J$27:$J$500,"&lt;&gt;Adjustment",'7.  Persistence Report'!$H$27:$H$500,"&lt;=2011")</f>
        <v>934</v>
      </c>
      <c r="V102" s="294">
        <f>SUMIFS('7.  Persistence Report'!S$27:S$500,'7.  Persistence Report'!$D$27:$D$500,$B102,'7.  Persistence Report'!$C$27:$C$500,"Pre-2011 Programs Completed in 2011",'7.  Persistence Report'!$J$27:$J$500,"&lt;&gt;Adjustment",'7.  Persistence Report'!$H$27:$H$500,"&lt;=2011")</f>
        <v>934</v>
      </c>
      <c r="W102" s="294">
        <f>SUMIFS('7.  Persistence Report'!T$27:T$500,'7.  Persistence Report'!$D$27:$D$500,$B102,'7.  Persistence Report'!$C$27:$C$500,"Pre-2011 Programs Completed in 2011",'7.  Persistence Report'!$J$27:$J$500,"&lt;&gt;Adjustment",'7.  Persistence Report'!$H$27:$H$500,"&lt;=2011")</f>
        <v>934</v>
      </c>
      <c r="X102" s="294">
        <f>SUMIFS('7.  Persistence Report'!U$27:U$500,'7.  Persistence Report'!$D$27:$D$500,$B102,'7.  Persistence Report'!$C$27:$C$500,"Pre-2011 Programs Completed in 2011",'7.  Persistence Report'!$J$27:$J$500,"&lt;&gt;Adjustment",'7.  Persistence Report'!$H$27:$H$500,"&lt;=2011")</f>
        <v>934</v>
      </c>
      <c r="Y102" s="409">
        <f>Y359</f>
        <v>0</v>
      </c>
      <c r="Z102" s="409">
        <f t="shared" ref="Z102:AA102" si="48">Z359</f>
        <v>0</v>
      </c>
      <c r="AA102" s="409">
        <f t="shared" si="48"/>
        <v>1</v>
      </c>
      <c r="AB102" s="409"/>
      <c r="AC102" s="409"/>
      <c r="AD102" s="409"/>
      <c r="AE102" s="414"/>
      <c r="AF102" s="414"/>
      <c r="AG102" s="414"/>
      <c r="AH102" s="414"/>
      <c r="AI102" s="414"/>
      <c r="AJ102" s="414"/>
      <c r="AK102" s="414"/>
      <c r="AL102" s="414"/>
      <c r="AM102" s="295">
        <f>SUM(Y102:AL102)</f>
        <v>1</v>
      </c>
    </row>
    <row r="103" spans="1:39" s="282" customFormat="1" ht="15" outlineLevel="1">
      <c r="A103" s="507"/>
      <c r="B103" s="314" t="s">
        <v>214</v>
      </c>
      <c r="C103" s="290" t="s">
        <v>163</v>
      </c>
      <c r="D103" s="294">
        <f>SUMIFS('7.  Persistence Report'!AQ$27:AQ$500,'7.  Persistence Report'!$D$27:$D$500,$B102,'7.  Persistence Report'!$C$27:$C$500,"Pre-2011 Programs Completed in 2011",'7.  Persistence Report'!$J$27:$J$500,"Adjustment",'7.  Persistence Report'!$H$27:$H$500,"&lt;=2011")</f>
        <v>157372</v>
      </c>
      <c r="E103" s="294">
        <f>SUMIFS('7.  Persistence Report'!AR$27:AR$500,'7.  Persistence Report'!$D$27:$D$500,$B102,'7.  Persistence Report'!$C$27:$C$500,"Pre-2011 Programs Completed in 2011",'7.  Persistence Report'!$J$27:$J$500,"Adjustment",'7.  Persistence Report'!$H$27:$H$500,"&lt;=2011")</f>
        <v>157372</v>
      </c>
      <c r="F103" s="294">
        <f>SUMIFS('7.  Persistence Report'!AS$27:AS$500,'7.  Persistence Report'!$D$27:$D$500,$B102,'7.  Persistence Report'!$C$27:$C$500,"Pre-2011 Programs Completed in 2011",'7.  Persistence Report'!$J$27:$J$500,"Adjustment",'7.  Persistence Report'!$H$27:$H$500,"&lt;=2011")</f>
        <v>157372</v>
      </c>
      <c r="G103" s="294">
        <f>SUMIFS('7.  Persistence Report'!AT$27:AT$500,'7.  Persistence Report'!$D$27:$D$500,$B102,'7.  Persistence Report'!$C$27:$C$500,"Pre-2011 Programs Completed in 2011",'7.  Persistence Report'!$J$27:$J$500,"Adjustment",'7.  Persistence Report'!$H$27:$H$500,"&lt;=2011")</f>
        <v>157372</v>
      </c>
      <c r="H103" s="294">
        <f>SUMIFS('7.  Persistence Report'!AU$27:AU$500,'7.  Persistence Report'!$D$27:$D$500,$B102,'7.  Persistence Report'!$C$27:$C$500,"Pre-2011 Programs Completed in 2011",'7.  Persistence Report'!$J$27:$J$500,"Adjustment",'7.  Persistence Report'!$H$27:$H$500,"&lt;=2011")</f>
        <v>157372</v>
      </c>
      <c r="I103" s="294">
        <f>SUMIFS('7.  Persistence Report'!AV$27:AV$500,'7.  Persistence Report'!$D$27:$D$500,$B102,'7.  Persistence Report'!$C$27:$C$500,"Pre-2011 Programs Completed in 2011",'7.  Persistence Report'!$J$27:$J$500,"Adjustment",'7.  Persistence Report'!$H$27:$H$500,"&lt;=2011")</f>
        <v>157372</v>
      </c>
      <c r="J103" s="294">
        <f>SUMIFS('7.  Persistence Report'!AW$27:AW$500,'7.  Persistence Report'!$D$27:$D$500,$B102,'7.  Persistence Report'!$C$27:$C$500,"Pre-2011 Programs Completed in 2011",'7.  Persistence Report'!$J$27:$J$500,"Adjustment",'7.  Persistence Report'!$H$27:$H$500,"&lt;=2011")</f>
        <v>157372</v>
      </c>
      <c r="K103" s="294">
        <f>SUMIFS('7.  Persistence Report'!AX$27:AX$500,'7.  Persistence Report'!$D$27:$D$500,$B102,'7.  Persistence Report'!$C$27:$C$500,"Pre-2011 Programs Completed in 2011",'7.  Persistence Report'!$J$27:$J$500,"Adjustment",'7.  Persistence Report'!$H$27:$H$500,"&lt;=2011")</f>
        <v>157372</v>
      </c>
      <c r="L103" s="294">
        <f>SUMIFS('7.  Persistence Report'!AY$27:AY$500,'7.  Persistence Report'!$D$27:$D$500,$B102,'7.  Persistence Report'!$C$27:$C$500,"Pre-2011 Programs Completed in 2011",'7.  Persistence Report'!$J$27:$J$500,"Adjustment",'7.  Persistence Report'!$H$27:$H$500,"&lt;=2011")</f>
        <v>0</v>
      </c>
      <c r="M103" s="294">
        <f>SUMIFS('7.  Persistence Report'!AZ$27:AZ$500,'7.  Persistence Report'!$D$27:$D$500,$B102,'7.  Persistence Report'!$C$27:$C$500,"Pre-2011 Programs Completed in 2011",'7.  Persistence Report'!$J$27:$J$500,"Adjustment",'7.  Persistence Report'!$H$27:$H$500,"&lt;=2011")</f>
        <v>0</v>
      </c>
      <c r="N103" s="294">
        <f>N102</f>
        <v>12</v>
      </c>
      <c r="O103" s="294">
        <f>SUMIFS('7.  Persistence Report'!M$27:M$500,'7.  Persistence Report'!$D$27:$D$500,$B102,'7.  Persistence Report'!$C$27:$C$500,"Pre-2011 Programs Completed in 2011",'7.  Persistence Report'!$J$27:$J$500,"Adjustment",'7.  Persistence Report'!$H$27:$H$500,"&lt;=2011")</f>
        <v>27</v>
      </c>
      <c r="P103" s="294">
        <f>SUMIFS('7.  Persistence Report'!N$27:N$500,'7.  Persistence Report'!$D$27:$D$500,$B102,'7.  Persistence Report'!$C$27:$C$500,"Pre-2011 Programs Completed in 2011",'7.  Persistence Report'!$J$27:$J$500,"Adjustment",'7.  Persistence Report'!$H$27:$H$500,"&lt;=2011")</f>
        <v>27</v>
      </c>
      <c r="Q103" s="294">
        <f>SUMIFS('7.  Persistence Report'!O$27:O$500,'7.  Persistence Report'!$D$27:$D$500,$B102,'7.  Persistence Report'!$C$27:$C$500,"Pre-2011 Programs Completed in 2011",'7.  Persistence Report'!$J$27:$J$500,"Adjustment",'7.  Persistence Report'!$H$27:$H$500,"&lt;=2011")</f>
        <v>27</v>
      </c>
      <c r="R103" s="294">
        <f>SUMIFS('7.  Persistence Report'!P$27:P$500,'7.  Persistence Report'!$D$27:$D$500,$B102,'7.  Persistence Report'!$C$27:$C$500,"Pre-2011 Programs Completed in 2011",'7.  Persistence Report'!$J$27:$J$500,"Adjustment",'7.  Persistence Report'!$H$27:$H$500,"&lt;=2011")</f>
        <v>27</v>
      </c>
      <c r="S103" s="294">
        <f>SUMIFS('7.  Persistence Report'!Q$27:Q$500,'7.  Persistence Report'!$D$27:$D$500,$B102,'7.  Persistence Report'!$C$27:$C$500,"Pre-2011 Programs Completed in 2011",'7.  Persistence Report'!$J$27:$J$500,"Adjustment",'7.  Persistence Report'!$H$27:$H$500,"&lt;=2011")</f>
        <v>27</v>
      </c>
      <c r="T103" s="294">
        <f>SUMIFS('7.  Persistence Report'!R$27:R$500,'7.  Persistence Report'!$D$27:$D$500,$B102,'7.  Persistence Report'!$C$27:$C$500,"Pre-2011 Programs Completed in 2011",'7.  Persistence Report'!$J$27:$J$500,"Adjustment",'7.  Persistence Report'!$H$27:$H$500,"&lt;=2011")</f>
        <v>27</v>
      </c>
      <c r="U103" s="294">
        <f>SUMIFS('7.  Persistence Report'!S$27:S$500,'7.  Persistence Report'!$D$27:$D$500,$B102,'7.  Persistence Report'!$C$27:$C$500,"Pre-2011 Programs Completed in 2011",'7.  Persistence Report'!$J$27:$J$500,"Adjustment",'7.  Persistence Report'!$H$27:$H$500,"&lt;=2011")</f>
        <v>27</v>
      </c>
      <c r="V103" s="294">
        <f>SUMIFS('7.  Persistence Report'!T$27:T$500,'7.  Persistence Report'!$D$27:$D$500,$B102,'7.  Persistence Report'!$C$27:$C$500,"Pre-2011 Programs Completed in 2011",'7.  Persistence Report'!$J$27:$J$500,"Adjustment",'7.  Persistence Report'!$H$27:$H$500,"&lt;=2011")</f>
        <v>0</v>
      </c>
      <c r="W103" s="294">
        <f>SUMIFS('7.  Persistence Report'!U$27:U$500,'7.  Persistence Report'!$D$27:$D$500,$B102,'7.  Persistence Report'!$C$27:$C$500,"Pre-2011 Programs Completed in 2011",'7.  Persistence Report'!$J$27:$J$500,"Adjustment",'7.  Persistence Report'!$H$27:$H$500,"&lt;=2011")</f>
        <v>0</v>
      </c>
      <c r="X103" s="294">
        <f>SUMIFS('7.  Persistence Report'!V$27:V$500,'7.  Persistence Report'!$D$27:$D$500,$B102,'7.  Persistence Report'!$C$27:$C$500,"Pre-2011 Programs Completed in 2011",'7.  Persistence Report'!$J$27:$J$500,"Adjustment",'7.  Persistence Report'!$H$27:$H$500,"&lt;=2011")</f>
        <v>0</v>
      </c>
      <c r="Y103" s="410">
        <f>Y102</f>
        <v>0</v>
      </c>
      <c r="Z103" s="410">
        <f>Z102</f>
        <v>0</v>
      </c>
      <c r="AA103" s="410">
        <f t="shared" ref="AA103:AL103" si="49">AA102</f>
        <v>1</v>
      </c>
      <c r="AB103" s="410">
        <f t="shared" si="49"/>
        <v>0</v>
      </c>
      <c r="AC103" s="410">
        <f t="shared" si="49"/>
        <v>0</v>
      </c>
      <c r="AD103" s="410">
        <f t="shared" si="49"/>
        <v>0</v>
      </c>
      <c r="AE103" s="410">
        <f t="shared" si="49"/>
        <v>0</v>
      </c>
      <c r="AF103" s="410">
        <f t="shared" si="49"/>
        <v>0</v>
      </c>
      <c r="AG103" s="410">
        <f t="shared" si="49"/>
        <v>0</v>
      </c>
      <c r="AH103" s="410">
        <f t="shared" si="49"/>
        <v>0</v>
      </c>
      <c r="AI103" s="410">
        <f t="shared" si="49"/>
        <v>0</v>
      </c>
      <c r="AJ103" s="410">
        <f t="shared" si="49"/>
        <v>0</v>
      </c>
      <c r="AK103" s="410">
        <f t="shared" si="49"/>
        <v>0</v>
      </c>
      <c r="AL103" s="410">
        <f t="shared" si="49"/>
        <v>0</v>
      </c>
      <c r="AM103" s="305"/>
    </row>
    <row r="104" spans="1:39" s="308" customFormat="1" ht="15" outlineLevel="1">
      <c r="A104" s="510"/>
      <c r="B104" s="321"/>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422"/>
      <c r="Z104" s="423"/>
      <c r="AA104" s="423"/>
      <c r="AB104" s="423"/>
      <c r="AC104" s="423"/>
      <c r="AD104" s="423"/>
      <c r="AE104" s="423"/>
      <c r="AF104" s="423"/>
      <c r="AG104" s="423"/>
      <c r="AH104" s="423"/>
      <c r="AI104" s="423"/>
      <c r="AJ104" s="423"/>
      <c r="AK104" s="423"/>
      <c r="AL104" s="423"/>
      <c r="AM104" s="296"/>
    </row>
    <row r="105" spans="1:39" s="282" customFormat="1" ht="15" outlineLevel="1">
      <c r="A105" s="507">
        <v>27</v>
      </c>
      <c r="B105" s="320" t="s">
        <v>17</v>
      </c>
      <c r="C105" s="290" t="s">
        <v>25</v>
      </c>
      <c r="D105" s="294">
        <f>SUMIFS('7.  Persistence Report'!AQ$27:AQ$500,'7.  Persistence Report'!$D$27:$D$500,$B105,'7.  Persistence Report'!$C$27:$C$500,"Pre-2011 Programs Completed in 2011",'7.  Persistence Report'!$J$27:$J$500,"&lt;&gt;Adjustment",'7.  Persistence Report'!$H$27:$H$500,"&lt;=2011")</f>
        <v>1651092</v>
      </c>
      <c r="E105" s="294">
        <f>SUMIFS('7.  Persistence Report'!AR$27:AR$500,'7.  Persistence Report'!$D$27:$D$500,$B105,'7.  Persistence Report'!$C$27:$C$500,"Pre-2011 Programs Completed in 2011",'7.  Persistence Report'!$J$27:$J$500,"&lt;&gt;Adjustment",'7.  Persistence Report'!$H$27:$H$500,"&lt;=2011")</f>
        <v>1651092</v>
      </c>
      <c r="F105" s="294">
        <f>SUMIFS('7.  Persistence Report'!AS$27:AS$500,'7.  Persistence Report'!$D$27:$D$500,$B105,'7.  Persistence Report'!$C$27:$C$500,"Pre-2011 Programs Completed in 2011",'7.  Persistence Report'!$J$27:$J$500,"&lt;&gt;Adjustment",'7.  Persistence Report'!$H$27:$H$500,"&lt;=2011")</f>
        <v>1651092</v>
      </c>
      <c r="G105" s="294">
        <f>SUMIFS('7.  Persistence Report'!AT$27:AT$500,'7.  Persistence Report'!$D$27:$D$500,$B105,'7.  Persistence Report'!$C$27:$C$500,"Pre-2011 Programs Completed in 2011",'7.  Persistence Report'!$J$27:$J$500,"&lt;&gt;Adjustment",'7.  Persistence Report'!$H$27:$H$500,"&lt;=2011")</f>
        <v>1651092</v>
      </c>
      <c r="H105" s="294">
        <f>SUMIFS('7.  Persistence Report'!AU$27:AU$500,'7.  Persistence Report'!$D$27:$D$500,$B105,'7.  Persistence Report'!$C$27:$C$500,"Pre-2011 Programs Completed in 2011",'7.  Persistence Report'!$J$27:$J$500,"&lt;&gt;Adjustment",'7.  Persistence Report'!$H$27:$H$500,"&lt;=2011")</f>
        <v>1651092</v>
      </c>
      <c r="I105" s="294">
        <f>SUMIFS('7.  Persistence Report'!AV$27:AV$500,'7.  Persistence Report'!$D$27:$D$500,$B105,'7.  Persistence Report'!$C$27:$C$500,"Pre-2011 Programs Completed in 2011",'7.  Persistence Report'!$J$27:$J$500,"&lt;&gt;Adjustment",'7.  Persistence Report'!$H$27:$H$500,"&lt;=2011")</f>
        <v>1651092</v>
      </c>
      <c r="J105" s="294">
        <f>SUMIFS('7.  Persistence Report'!AW$27:AW$500,'7.  Persistence Report'!$D$27:$D$500,$B105,'7.  Persistence Report'!$C$27:$C$500,"Pre-2011 Programs Completed in 2011",'7.  Persistence Report'!$J$27:$J$500,"&lt;&gt;Adjustment",'7.  Persistence Report'!$H$27:$H$500,"&lt;=2011")</f>
        <v>1651092</v>
      </c>
      <c r="K105" s="294">
        <f>SUMIFS('7.  Persistence Report'!AX$27:AX$500,'7.  Persistence Report'!$D$27:$D$500,$B105,'7.  Persistence Report'!$C$27:$C$500,"Pre-2011 Programs Completed in 2011",'7.  Persistence Report'!$J$27:$J$500,"&lt;&gt;Adjustment",'7.  Persistence Report'!$H$27:$H$500,"&lt;=2011")</f>
        <v>1651092</v>
      </c>
      <c r="L105" s="294">
        <f>SUMIFS('7.  Persistence Report'!AY$27:AY$500,'7.  Persistence Report'!$D$27:$D$500,$B105,'7.  Persistence Report'!$C$27:$C$500,"Pre-2011 Programs Completed in 2011",'7.  Persistence Report'!$J$27:$J$500,"&lt;&gt;Adjustment",'7.  Persistence Report'!$H$27:$H$500,"&lt;=2011")</f>
        <v>1651092</v>
      </c>
      <c r="M105" s="294">
        <f>SUMIFS('7.  Persistence Report'!AZ$27:AZ$500,'7.  Persistence Report'!$D$27:$D$500,$B105,'7.  Persistence Report'!$C$27:$C$500,"Pre-2011 Programs Completed in 2011",'7.  Persistence Report'!$J$27:$J$500,"&lt;&gt;Adjustment",'7.  Persistence Report'!$H$27:$H$500,"&lt;=2011")</f>
        <v>1651092</v>
      </c>
      <c r="N105" s="294">
        <v>12</v>
      </c>
      <c r="O105" s="294">
        <f>SUMIFS('7.  Persistence Report'!L$27:L$500,'7.  Persistence Report'!$D$27:$D$500,$B105,'7.  Persistence Report'!$C$27:$C$500,"Pre-2011 Programs Completed in 2011",'7.  Persistence Report'!$J$27:$J$500,"&lt;&gt;Adjustment",'7.  Persistence Report'!$H$27:$H$500,"&lt;=2011")</f>
        <v>321</v>
      </c>
      <c r="P105" s="294">
        <f>SUMIFS('7.  Persistence Report'!M$27:M$500,'7.  Persistence Report'!$D$27:$D$500,$B105,'7.  Persistence Report'!$C$27:$C$500,"Pre-2011 Programs Completed in 2011",'7.  Persistence Report'!$J$27:$J$500,"&lt;&gt;Adjustment",'7.  Persistence Report'!$H$27:$H$500,"&lt;=2011")</f>
        <v>321</v>
      </c>
      <c r="Q105" s="294">
        <f>SUMIFS('7.  Persistence Report'!N$27:N$500,'7.  Persistence Report'!$D$27:$D$500,$B105,'7.  Persistence Report'!$C$27:$C$500,"Pre-2011 Programs Completed in 2011",'7.  Persistence Report'!$J$27:$J$500,"&lt;&gt;Adjustment",'7.  Persistence Report'!$H$27:$H$500,"&lt;=2011")</f>
        <v>321</v>
      </c>
      <c r="R105" s="294">
        <f>SUMIFS('7.  Persistence Report'!O$27:O$500,'7.  Persistence Report'!$D$27:$D$500,$B105,'7.  Persistence Report'!$C$27:$C$500,"Pre-2011 Programs Completed in 2011",'7.  Persistence Report'!$J$27:$J$500,"&lt;&gt;Adjustment",'7.  Persistence Report'!$H$27:$H$500,"&lt;=2011")</f>
        <v>321</v>
      </c>
      <c r="S105" s="294">
        <f>SUMIFS('7.  Persistence Report'!P$27:P$500,'7.  Persistence Report'!$D$27:$D$500,$B105,'7.  Persistence Report'!$C$27:$C$500,"Pre-2011 Programs Completed in 2011",'7.  Persistence Report'!$J$27:$J$500,"&lt;&gt;Adjustment",'7.  Persistence Report'!$H$27:$H$500,"&lt;=2011")</f>
        <v>321</v>
      </c>
      <c r="T105" s="294">
        <f>SUMIFS('7.  Persistence Report'!Q$27:Q$500,'7.  Persistence Report'!$D$27:$D$500,$B105,'7.  Persistence Report'!$C$27:$C$500,"Pre-2011 Programs Completed in 2011",'7.  Persistence Report'!$J$27:$J$500,"&lt;&gt;Adjustment",'7.  Persistence Report'!$H$27:$H$500,"&lt;=2011")</f>
        <v>321</v>
      </c>
      <c r="U105" s="294">
        <f>SUMIFS('7.  Persistence Report'!R$27:R$500,'7.  Persistence Report'!$D$27:$D$500,$B105,'7.  Persistence Report'!$C$27:$C$500,"Pre-2011 Programs Completed in 2011",'7.  Persistence Report'!$J$27:$J$500,"&lt;&gt;Adjustment",'7.  Persistence Report'!$H$27:$H$500,"&lt;=2011")</f>
        <v>321</v>
      </c>
      <c r="V105" s="294">
        <f>SUMIFS('7.  Persistence Report'!S$27:S$500,'7.  Persistence Report'!$D$27:$D$500,$B105,'7.  Persistence Report'!$C$27:$C$500,"Pre-2011 Programs Completed in 2011",'7.  Persistence Report'!$J$27:$J$500,"&lt;&gt;Adjustment",'7.  Persistence Report'!$H$27:$H$500,"&lt;=2011")</f>
        <v>321</v>
      </c>
      <c r="W105" s="294">
        <f>SUMIFS('7.  Persistence Report'!T$27:T$500,'7.  Persistence Report'!$D$27:$D$500,$B105,'7.  Persistence Report'!$C$27:$C$500,"Pre-2011 Programs Completed in 2011",'7.  Persistence Report'!$J$27:$J$500,"&lt;&gt;Adjustment",'7.  Persistence Report'!$H$27:$H$500,"&lt;=2011")</f>
        <v>321</v>
      </c>
      <c r="X105" s="294">
        <f>SUMIFS('7.  Persistence Report'!U$27:U$500,'7.  Persistence Report'!$D$27:$D$500,$B105,'7.  Persistence Report'!$C$27:$C$500,"Pre-2011 Programs Completed in 2011",'7.  Persistence Report'!$J$27:$J$500,"&lt;&gt;Adjustment",'7.  Persistence Report'!$H$27:$H$500,"&lt;=2011")</f>
        <v>321</v>
      </c>
      <c r="Y105" s="409">
        <f>Y362</f>
        <v>0</v>
      </c>
      <c r="Z105" s="409">
        <f t="shared" ref="Z105:AA105" si="50">Z362</f>
        <v>0</v>
      </c>
      <c r="AA105" s="409">
        <f t="shared" si="50"/>
        <v>1</v>
      </c>
      <c r="AB105" s="409"/>
      <c r="AC105" s="409"/>
      <c r="AD105" s="409"/>
      <c r="AE105" s="414"/>
      <c r="AF105" s="414"/>
      <c r="AG105" s="414"/>
      <c r="AH105" s="414"/>
      <c r="AI105" s="414"/>
      <c r="AJ105" s="414"/>
      <c r="AK105" s="414"/>
      <c r="AL105" s="414"/>
      <c r="AM105" s="295">
        <f>SUM(Y105:AL105)</f>
        <v>1</v>
      </c>
    </row>
    <row r="106" spans="1:39" s="282" customFormat="1" ht="15" outlineLevel="1">
      <c r="A106" s="507"/>
      <c r="B106" s="314" t="s">
        <v>214</v>
      </c>
      <c r="C106" s="290" t="s">
        <v>163</v>
      </c>
      <c r="D106" s="294">
        <f>SUMIFS('7.  Persistence Report'!AQ$27:AQ$500,'7.  Persistence Report'!$D$27:$D$500,$B105,'7.  Persistence Report'!$C$27:$C$500,"Pre-2011 Programs Completed in 2011",'7.  Persistence Report'!$J$27:$J$500,"Adjustment",'7.  Persistence Report'!$H$27:$H$500,"&lt;=2011")</f>
        <v>-244470</v>
      </c>
      <c r="E106" s="294">
        <f>SUMIFS('7.  Persistence Report'!AR$27:AR$500,'7.  Persistence Report'!$D$27:$D$500,$B105,'7.  Persistence Report'!$C$27:$C$500,"Pre-2011 Programs Completed in 2011",'7.  Persistence Report'!$J$27:$J$500,"Adjustment",'7.  Persistence Report'!$H$27:$H$500,"&lt;=2011")</f>
        <v>-244470</v>
      </c>
      <c r="F106" s="294">
        <f>SUMIFS('7.  Persistence Report'!AS$27:AS$500,'7.  Persistence Report'!$D$27:$D$500,$B105,'7.  Persistence Report'!$C$27:$C$500,"Pre-2011 Programs Completed in 2011",'7.  Persistence Report'!$J$27:$J$500,"Adjustment",'7.  Persistence Report'!$H$27:$H$500,"&lt;=2011")</f>
        <v>-244470</v>
      </c>
      <c r="G106" s="294">
        <f>SUMIFS('7.  Persistence Report'!AT$27:AT$500,'7.  Persistence Report'!$D$27:$D$500,$B105,'7.  Persistence Report'!$C$27:$C$500,"Pre-2011 Programs Completed in 2011",'7.  Persistence Report'!$J$27:$J$500,"Adjustment",'7.  Persistence Report'!$H$27:$H$500,"&lt;=2011")</f>
        <v>-244470</v>
      </c>
      <c r="H106" s="294">
        <f>SUMIFS('7.  Persistence Report'!AU$27:AU$500,'7.  Persistence Report'!$D$27:$D$500,$B105,'7.  Persistence Report'!$C$27:$C$500,"Pre-2011 Programs Completed in 2011",'7.  Persistence Report'!$J$27:$J$500,"Adjustment",'7.  Persistence Report'!$H$27:$H$500,"&lt;=2011")</f>
        <v>-244470</v>
      </c>
      <c r="I106" s="294">
        <f>SUMIFS('7.  Persistence Report'!AV$27:AV$500,'7.  Persistence Report'!$D$27:$D$500,$B105,'7.  Persistence Report'!$C$27:$C$500,"Pre-2011 Programs Completed in 2011",'7.  Persistence Report'!$J$27:$J$500,"Adjustment",'7.  Persistence Report'!$H$27:$H$500,"&lt;=2011")</f>
        <v>-244470</v>
      </c>
      <c r="J106" s="294">
        <f>SUMIFS('7.  Persistence Report'!AW$27:AW$500,'7.  Persistence Report'!$D$27:$D$500,$B105,'7.  Persistence Report'!$C$27:$C$500,"Pre-2011 Programs Completed in 2011",'7.  Persistence Report'!$J$27:$J$500,"Adjustment",'7.  Persistence Report'!$H$27:$H$500,"&lt;=2011")</f>
        <v>-244470</v>
      </c>
      <c r="K106" s="294">
        <f>SUMIFS('7.  Persistence Report'!AX$27:AX$500,'7.  Persistence Report'!$D$27:$D$500,$B105,'7.  Persistence Report'!$C$27:$C$500,"Pre-2011 Programs Completed in 2011",'7.  Persistence Report'!$J$27:$J$500,"Adjustment",'7.  Persistence Report'!$H$27:$H$500,"&lt;=2011")</f>
        <v>-244470</v>
      </c>
      <c r="L106" s="294">
        <f>SUMIFS('7.  Persistence Report'!AY$27:AY$500,'7.  Persistence Report'!$D$27:$D$500,$B105,'7.  Persistence Report'!$C$27:$C$500,"Pre-2011 Programs Completed in 2011",'7.  Persistence Report'!$J$27:$J$500,"Adjustment",'7.  Persistence Report'!$H$27:$H$500,"&lt;=2011")</f>
        <v>-244470</v>
      </c>
      <c r="M106" s="294">
        <f>SUMIFS('7.  Persistence Report'!AZ$27:AZ$500,'7.  Persistence Report'!$D$27:$D$500,$B105,'7.  Persistence Report'!$C$27:$C$500,"Pre-2011 Programs Completed in 2011",'7.  Persistence Report'!$J$27:$J$500,"Adjustment",'7.  Persistence Report'!$H$27:$H$500,"&lt;=2011")</f>
        <v>-244470</v>
      </c>
      <c r="N106" s="294">
        <f>N105</f>
        <v>12</v>
      </c>
      <c r="O106" s="294">
        <f>SUMIFS('7.  Persistence Report'!M$27:M$500,'7.  Persistence Report'!$D$27:$D$500,$B105,'7.  Persistence Report'!$C$27:$C$500,"Pre-2011 Programs Completed in 2011",'7.  Persistence Report'!$J$27:$J$500,"Adjustment",'7.  Persistence Report'!$H$27:$H$500,"&lt;=2011")</f>
        <v>43</v>
      </c>
      <c r="P106" s="294">
        <f>SUMIFS('7.  Persistence Report'!N$27:N$500,'7.  Persistence Report'!$D$27:$D$500,$B105,'7.  Persistence Report'!$C$27:$C$500,"Pre-2011 Programs Completed in 2011",'7.  Persistence Report'!$J$27:$J$500,"Adjustment",'7.  Persistence Report'!$H$27:$H$500,"&lt;=2011")</f>
        <v>43</v>
      </c>
      <c r="Q106" s="294">
        <f>SUMIFS('7.  Persistence Report'!O$27:O$500,'7.  Persistence Report'!$D$27:$D$500,$B105,'7.  Persistence Report'!$C$27:$C$500,"Pre-2011 Programs Completed in 2011",'7.  Persistence Report'!$J$27:$J$500,"Adjustment",'7.  Persistence Report'!$H$27:$H$500,"&lt;=2011")</f>
        <v>43</v>
      </c>
      <c r="R106" s="294">
        <f>SUMIFS('7.  Persistence Report'!P$27:P$500,'7.  Persistence Report'!$D$27:$D$500,$B105,'7.  Persistence Report'!$C$27:$C$500,"Pre-2011 Programs Completed in 2011",'7.  Persistence Report'!$J$27:$J$500,"Adjustment",'7.  Persistence Report'!$H$27:$H$500,"&lt;=2011")</f>
        <v>43</v>
      </c>
      <c r="S106" s="294">
        <f>SUMIFS('7.  Persistence Report'!Q$27:Q$500,'7.  Persistence Report'!$D$27:$D$500,$B105,'7.  Persistence Report'!$C$27:$C$500,"Pre-2011 Programs Completed in 2011",'7.  Persistence Report'!$J$27:$J$500,"Adjustment",'7.  Persistence Report'!$H$27:$H$500,"&lt;=2011")</f>
        <v>43</v>
      </c>
      <c r="T106" s="294">
        <f>SUMIFS('7.  Persistence Report'!R$27:R$500,'7.  Persistence Report'!$D$27:$D$500,$B105,'7.  Persistence Report'!$C$27:$C$500,"Pre-2011 Programs Completed in 2011",'7.  Persistence Report'!$J$27:$J$500,"Adjustment",'7.  Persistence Report'!$H$27:$H$500,"&lt;=2011")</f>
        <v>43</v>
      </c>
      <c r="U106" s="294">
        <f>SUMIFS('7.  Persistence Report'!S$27:S$500,'7.  Persistence Report'!$D$27:$D$500,$B105,'7.  Persistence Report'!$C$27:$C$500,"Pre-2011 Programs Completed in 2011",'7.  Persistence Report'!$J$27:$J$500,"Adjustment",'7.  Persistence Report'!$H$27:$H$500,"&lt;=2011")</f>
        <v>43</v>
      </c>
      <c r="V106" s="294">
        <f>SUMIFS('7.  Persistence Report'!T$27:T$500,'7.  Persistence Report'!$D$27:$D$500,$B105,'7.  Persistence Report'!$C$27:$C$500,"Pre-2011 Programs Completed in 2011",'7.  Persistence Report'!$J$27:$J$500,"Adjustment",'7.  Persistence Report'!$H$27:$H$500,"&lt;=2011")</f>
        <v>43</v>
      </c>
      <c r="W106" s="294">
        <f>SUMIFS('7.  Persistence Report'!U$27:U$500,'7.  Persistence Report'!$D$27:$D$500,$B105,'7.  Persistence Report'!$C$27:$C$500,"Pre-2011 Programs Completed in 2011",'7.  Persistence Report'!$J$27:$J$500,"Adjustment",'7.  Persistence Report'!$H$27:$H$500,"&lt;=2011")</f>
        <v>43</v>
      </c>
      <c r="X106" s="294">
        <f>SUMIFS('7.  Persistence Report'!V$27:V$500,'7.  Persistence Report'!$D$27:$D$500,$B105,'7.  Persistence Report'!$C$27:$C$500,"Pre-2011 Programs Completed in 2011",'7.  Persistence Report'!$J$27:$J$500,"Adjustment",'7.  Persistence Report'!$H$27:$H$500,"&lt;=2011")</f>
        <v>43</v>
      </c>
      <c r="Y106" s="410">
        <f>Y105</f>
        <v>0</v>
      </c>
      <c r="Z106" s="410">
        <f>Z105</f>
        <v>0</v>
      </c>
      <c r="AA106" s="410">
        <f>AA105</f>
        <v>1</v>
      </c>
      <c r="AB106" s="410">
        <f>AB105</f>
        <v>0</v>
      </c>
      <c r="AC106" s="410">
        <f t="shared" ref="AC106:AL106" si="51">AC105</f>
        <v>0</v>
      </c>
      <c r="AD106" s="410">
        <f t="shared" si="51"/>
        <v>0</v>
      </c>
      <c r="AE106" s="410">
        <f t="shared" si="51"/>
        <v>0</v>
      </c>
      <c r="AF106" s="410">
        <f t="shared" si="51"/>
        <v>0</v>
      </c>
      <c r="AG106" s="410">
        <f t="shared" si="51"/>
        <v>0</v>
      </c>
      <c r="AH106" s="410">
        <f t="shared" si="51"/>
        <v>0</v>
      </c>
      <c r="AI106" s="410">
        <f t="shared" si="51"/>
        <v>0</v>
      </c>
      <c r="AJ106" s="410">
        <f t="shared" si="51"/>
        <v>0</v>
      </c>
      <c r="AK106" s="410">
        <f t="shared" si="51"/>
        <v>0</v>
      </c>
      <c r="AL106" s="410">
        <f t="shared" si="51"/>
        <v>0</v>
      </c>
      <c r="AM106" s="305"/>
    </row>
    <row r="107" spans="1:39" s="308" customFormat="1" ht="15.75" outlineLevel="1">
      <c r="A107" s="510"/>
      <c r="B107" s="322"/>
      <c r="C107" s="299"/>
      <c r="D107" s="290"/>
      <c r="E107" s="290"/>
      <c r="F107" s="290"/>
      <c r="G107" s="290"/>
      <c r="H107" s="290"/>
      <c r="I107" s="290"/>
      <c r="J107" s="290"/>
      <c r="K107" s="290"/>
      <c r="L107" s="290"/>
      <c r="M107" s="290"/>
      <c r="N107" s="299"/>
      <c r="O107" s="290"/>
      <c r="P107" s="290"/>
      <c r="Q107" s="290"/>
      <c r="R107" s="290"/>
      <c r="S107" s="290"/>
      <c r="T107" s="290"/>
      <c r="U107" s="290"/>
      <c r="V107" s="290"/>
      <c r="W107" s="290"/>
      <c r="X107" s="290"/>
      <c r="Y107" s="411"/>
      <c r="Z107" s="411"/>
      <c r="AA107" s="411"/>
      <c r="AB107" s="411"/>
      <c r="AC107" s="411"/>
      <c r="AD107" s="411"/>
      <c r="AE107" s="411"/>
      <c r="AF107" s="411"/>
      <c r="AG107" s="411"/>
      <c r="AH107" s="411"/>
      <c r="AI107" s="411"/>
      <c r="AJ107" s="411"/>
      <c r="AK107" s="411"/>
      <c r="AL107" s="411"/>
      <c r="AM107" s="305"/>
    </row>
    <row r="108" spans="1:39" s="282" customFormat="1" ht="15" outlineLevel="1">
      <c r="A108" s="507">
        <v>28</v>
      </c>
      <c r="B108" s="320" t="s">
        <v>18</v>
      </c>
      <c r="C108" s="290" t="s">
        <v>25</v>
      </c>
      <c r="D108" s="294">
        <f>SUMIFS('7.  Persistence Report'!AQ$27:AQ$500,'7.  Persistence Report'!$D$27:$D$500,$B108,'7.  Persistence Report'!$C$27:$C$500,"Pre-2011 Programs Completed in 2011",'7.  Persistence Report'!$J$27:$J$500,"&lt;&gt;Adjustment",'7.  Persistence Report'!$H$27:$H$500,"&lt;=2011")</f>
        <v>0</v>
      </c>
      <c r="E108" s="294">
        <f>SUMIFS('7.  Persistence Report'!AR$27:AR$500,'7.  Persistence Report'!$D$27:$D$500,$B108,'7.  Persistence Report'!$C$27:$C$500,"Pre-2011 Programs Completed in 2011",'7.  Persistence Report'!$J$27:$J$500,"&lt;&gt;Adjustment",'7.  Persistence Report'!$H$27:$H$500,"&lt;=2011")</f>
        <v>0</v>
      </c>
      <c r="F108" s="294">
        <f>SUMIFS('7.  Persistence Report'!AS$27:AS$500,'7.  Persistence Report'!$D$27:$D$500,$B108,'7.  Persistence Report'!$C$27:$C$500,"Pre-2011 Programs Completed in 2011",'7.  Persistence Report'!$J$27:$J$500,"&lt;&gt;Adjustment",'7.  Persistence Report'!$H$27:$H$500,"&lt;=2011")</f>
        <v>0</v>
      </c>
      <c r="G108" s="294">
        <f>SUMIFS('7.  Persistence Report'!AT$27:AT$500,'7.  Persistence Report'!$D$27:$D$500,$B108,'7.  Persistence Report'!$C$27:$C$500,"Pre-2011 Programs Completed in 2011",'7.  Persistence Report'!$J$27:$J$500,"&lt;&gt;Adjustment",'7.  Persistence Report'!$H$27:$H$500,"&lt;=2011")</f>
        <v>0</v>
      </c>
      <c r="H108" s="294">
        <f>SUMIFS('7.  Persistence Report'!AU$27:AU$500,'7.  Persistence Report'!$D$27:$D$500,$B108,'7.  Persistence Report'!$C$27:$C$500,"Pre-2011 Programs Completed in 2011",'7.  Persistence Report'!$J$27:$J$500,"&lt;&gt;Adjustment",'7.  Persistence Report'!$H$27:$H$500,"&lt;=2011")</f>
        <v>0</v>
      </c>
      <c r="I108" s="294">
        <f>SUMIFS('7.  Persistence Report'!AV$27:AV$500,'7.  Persistence Report'!$D$27:$D$500,$B108,'7.  Persistence Report'!$C$27:$C$500,"Pre-2011 Programs Completed in 2011",'7.  Persistence Report'!$J$27:$J$500,"&lt;&gt;Adjustment",'7.  Persistence Report'!$H$27:$H$500,"&lt;=2011")</f>
        <v>0</v>
      </c>
      <c r="J108" s="294">
        <f>SUMIFS('7.  Persistence Report'!AW$27:AW$500,'7.  Persistence Report'!$D$27:$D$500,$B108,'7.  Persistence Report'!$C$27:$C$500,"Pre-2011 Programs Completed in 2011",'7.  Persistence Report'!$J$27:$J$500,"&lt;&gt;Adjustment",'7.  Persistence Report'!$H$27:$H$500,"&lt;=2011")</f>
        <v>0</v>
      </c>
      <c r="K108" s="294">
        <f>SUMIFS('7.  Persistence Report'!AX$27:AX$500,'7.  Persistence Report'!$D$27:$D$500,$B108,'7.  Persistence Report'!$C$27:$C$500,"Pre-2011 Programs Completed in 2011",'7.  Persistence Report'!$J$27:$J$500,"&lt;&gt;Adjustment",'7.  Persistence Report'!$H$27:$H$500,"&lt;=2011")</f>
        <v>0</v>
      </c>
      <c r="L108" s="294">
        <f>SUMIFS('7.  Persistence Report'!AY$27:AY$500,'7.  Persistence Report'!$D$27:$D$500,$B108,'7.  Persistence Report'!$C$27:$C$500,"Pre-2011 Programs Completed in 2011",'7.  Persistence Report'!$J$27:$J$500,"&lt;&gt;Adjustment",'7.  Persistence Report'!$H$27:$H$500,"&lt;=2011")</f>
        <v>0</v>
      </c>
      <c r="M108" s="294">
        <f>SUMIFS('7.  Persistence Report'!AZ$27:AZ$500,'7.  Persistence Report'!$D$27:$D$500,$B108,'7.  Persistence Report'!$C$27:$C$500,"Pre-2011 Programs Completed in 2011",'7.  Persistence Report'!$J$27:$J$500,"&lt;&gt;Adjustment",'7.  Persistence Report'!$H$27:$H$500,"&lt;=2011")</f>
        <v>0</v>
      </c>
      <c r="N108" s="294">
        <v>0</v>
      </c>
      <c r="O108" s="294">
        <f>SUMIFS('7.  Persistence Report'!L$27:L$500,'7.  Persistence Report'!$D$27:$D$500,$B108,'7.  Persistence Report'!$C$27:$C$500,"Pre-2011 Programs Completed in 2011",'7.  Persistence Report'!$J$27:$J$500,"&lt;&gt;Adjustment",'7.  Persistence Report'!$H$27:$H$500,"&lt;=2011")</f>
        <v>0</v>
      </c>
      <c r="P108" s="294">
        <f>SUMIFS('7.  Persistence Report'!M$27:M$500,'7.  Persistence Report'!$D$27:$D$500,$B108,'7.  Persistence Report'!$C$27:$C$500,"Pre-2011 Programs Completed in 2011",'7.  Persistence Report'!$J$27:$J$500,"&lt;&gt;Adjustment",'7.  Persistence Report'!$H$27:$H$500,"&lt;=2011")</f>
        <v>0</v>
      </c>
      <c r="Q108" s="294">
        <f>SUMIFS('7.  Persistence Report'!N$27:N$500,'7.  Persistence Report'!$D$27:$D$500,$B108,'7.  Persistence Report'!$C$27:$C$500,"Pre-2011 Programs Completed in 2011",'7.  Persistence Report'!$J$27:$J$500,"&lt;&gt;Adjustment",'7.  Persistence Report'!$H$27:$H$500,"&lt;=2011")</f>
        <v>0</v>
      </c>
      <c r="R108" s="294">
        <f>SUMIFS('7.  Persistence Report'!O$27:O$500,'7.  Persistence Report'!$D$27:$D$500,$B108,'7.  Persistence Report'!$C$27:$C$500,"Pre-2011 Programs Completed in 2011",'7.  Persistence Report'!$J$27:$J$500,"&lt;&gt;Adjustment",'7.  Persistence Report'!$H$27:$H$500,"&lt;=2011")</f>
        <v>0</v>
      </c>
      <c r="S108" s="294">
        <f>SUMIFS('7.  Persistence Report'!P$27:P$500,'7.  Persistence Report'!$D$27:$D$500,$B108,'7.  Persistence Report'!$C$27:$C$500,"Pre-2011 Programs Completed in 2011",'7.  Persistence Report'!$J$27:$J$500,"&lt;&gt;Adjustment",'7.  Persistence Report'!$H$27:$H$500,"&lt;=2011")</f>
        <v>0</v>
      </c>
      <c r="T108" s="294">
        <f>SUMIFS('7.  Persistence Report'!Q$27:Q$500,'7.  Persistence Report'!$D$27:$D$500,$B108,'7.  Persistence Report'!$C$27:$C$500,"Pre-2011 Programs Completed in 2011",'7.  Persistence Report'!$J$27:$J$500,"&lt;&gt;Adjustment",'7.  Persistence Report'!$H$27:$H$500,"&lt;=2011")</f>
        <v>0</v>
      </c>
      <c r="U108" s="294">
        <f>SUMIFS('7.  Persistence Report'!R$27:R$500,'7.  Persistence Report'!$D$27:$D$500,$B108,'7.  Persistence Report'!$C$27:$C$500,"Pre-2011 Programs Completed in 2011",'7.  Persistence Report'!$J$27:$J$500,"&lt;&gt;Adjustment",'7.  Persistence Report'!$H$27:$H$500,"&lt;=2011")</f>
        <v>0</v>
      </c>
      <c r="V108" s="294">
        <f>SUMIFS('7.  Persistence Report'!S$27:S$500,'7.  Persistence Report'!$D$27:$D$500,$B108,'7.  Persistence Report'!$C$27:$C$500,"Pre-2011 Programs Completed in 2011",'7.  Persistence Report'!$J$27:$J$500,"&lt;&gt;Adjustment",'7.  Persistence Report'!$H$27:$H$500,"&lt;=2011")</f>
        <v>0</v>
      </c>
      <c r="W108" s="294">
        <f>SUMIFS('7.  Persistence Report'!T$27:T$500,'7.  Persistence Report'!$D$27:$D$500,$B108,'7.  Persistence Report'!$C$27:$C$500,"Pre-2011 Programs Completed in 2011",'7.  Persistence Report'!$J$27:$J$500,"&lt;&gt;Adjustment",'7.  Persistence Report'!$H$27:$H$500,"&lt;=2011")</f>
        <v>0</v>
      </c>
      <c r="X108" s="294">
        <f>SUMIFS('7.  Persistence Report'!U$27:U$500,'7.  Persistence Report'!$D$27:$D$500,$B108,'7.  Persistence Report'!$C$27:$C$500,"Pre-2011 Programs Completed in 2011",'7.  Persistence Report'!$J$27:$J$500,"&lt;&gt;Adjustment",'7.  Persistence Report'!$H$27:$H$500,"&lt;=2011")</f>
        <v>0</v>
      </c>
      <c r="Y108" s="409">
        <f>Y365</f>
        <v>0</v>
      </c>
      <c r="Z108" s="409">
        <f t="shared" ref="Z108:AA108" si="52">Z365</f>
        <v>0</v>
      </c>
      <c r="AA108" s="409">
        <f t="shared" si="52"/>
        <v>1</v>
      </c>
      <c r="AB108" s="409"/>
      <c r="AC108" s="409"/>
      <c r="AD108" s="409"/>
      <c r="AE108" s="414"/>
      <c r="AF108" s="414"/>
      <c r="AG108" s="414"/>
      <c r="AH108" s="414"/>
      <c r="AI108" s="414"/>
      <c r="AJ108" s="414"/>
      <c r="AK108" s="414"/>
      <c r="AL108" s="414"/>
      <c r="AM108" s="295">
        <f>SUM(Y108:AL108)</f>
        <v>1</v>
      </c>
    </row>
    <row r="109" spans="1:39" s="282" customFormat="1" ht="15" outlineLevel="1">
      <c r="A109" s="507"/>
      <c r="B109" s="314" t="s">
        <v>214</v>
      </c>
      <c r="C109" s="290" t="s">
        <v>163</v>
      </c>
      <c r="D109" s="294">
        <f>SUMIFS('7.  Persistence Report'!AQ$27:AQ$500,'7.  Persistence Report'!$D$27:$D$500,$B108,'7.  Persistence Report'!$C$27:$C$500,"Pre-2011 Programs Completed in 2011",'7.  Persistence Report'!$J$27:$J$500,"Adjustment",'7.  Persistence Report'!$H$27:$H$500,"&lt;=2011")</f>
        <v>0</v>
      </c>
      <c r="E109" s="294">
        <f>SUMIFS('7.  Persistence Report'!AR$27:AR$500,'7.  Persistence Report'!$D$27:$D$500,$B108,'7.  Persistence Report'!$C$27:$C$500,"Pre-2011 Programs Completed in 2011",'7.  Persistence Report'!$J$27:$J$500,"Adjustment",'7.  Persistence Report'!$H$27:$H$500,"&lt;=2011")</f>
        <v>0</v>
      </c>
      <c r="F109" s="294">
        <f>SUMIFS('7.  Persistence Report'!AS$27:AS$500,'7.  Persistence Report'!$D$27:$D$500,$B108,'7.  Persistence Report'!$C$27:$C$500,"Pre-2011 Programs Completed in 2011",'7.  Persistence Report'!$J$27:$J$500,"Adjustment",'7.  Persistence Report'!$H$27:$H$500,"&lt;=2011")</f>
        <v>0</v>
      </c>
      <c r="G109" s="294">
        <f>SUMIFS('7.  Persistence Report'!AT$27:AT$500,'7.  Persistence Report'!$D$27:$D$500,$B108,'7.  Persistence Report'!$C$27:$C$500,"Pre-2011 Programs Completed in 2011",'7.  Persistence Report'!$J$27:$J$500,"Adjustment",'7.  Persistence Report'!$H$27:$H$500,"&lt;=2011")</f>
        <v>0</v>
      </c>
      <c r="H109" s="294">
        <f>SUMIFS('7.  Persistence Report'!AU$27:AU$500,'7.  Persistence Report'!$D$27:$D$500,$B108,'7.  Persistence Report'!$C$27:$C$500,"Pre-2011 Programs Completed in 2011",'7.  Persistence Report'!$J$27:$J$500,"Adjustment",'7.  Persistence Report'!$H$27:$H$500,"&lt;=2011")</f>
        <v>0</v>
      </c>
      <c r="I109" s="294">
        <f>SUMIFS('7.  Persistence Report'!AV$27:AV$500,'7.  Persistence Report'!$D$27:$D$500,$B108,'7.  Persistence Report'!$C$27:$C$500,"Pre-2011 Programs Completed in 2011",'7.  Persistence Report'!$J$27:$J$500,"Adjustment",'7.  Persistence Report'!$H$27:$H$500,"&lt;=2011")</f>
        <v>0</v>
      </c>
      <c r="J109" s="294">
        <f>SUMIFS('7.  Persistence Report'!AW$27:AW$500,'7.  Persistence Report'!$D$27:$D$500,$B108,'7.  Persistence Report'!$C$27:$C$500,"Pre-2011 Programs Completed in 2011",'7.  Persistence Report'!$J$27:$J$500,"Adjustment",'7.  Persistence Report'!$H$27:$H$500,"&lt;=2011")</f>
        <v>0</v>
      </c>
      <c r="K109" s="294">
        <f>SUMIFS('7.  Persistence Report'!AX$27:AX$500,'7.  Persistence Report'!$D$27:$D$500,$B108,'7.  Persistence Report'!$C$27:$C$500,"Pre-2011 Programs Completed in 2011",'7.  Persistence Report'!$J$27:$J$500,"Adjustment",'7.  Persistence Report'!$H$27:$H$500,"&lt;=2011")</f>
        <v>0</v>
      </c>
      <c r="L109" s="294">
        <f>SUMIFS('7.  Persistence Report'!AY$27:AY$500,'7.  Persistence Report'!$D$27:$D$500,$B108,'7.  Persistence Report'!$C$27:$C$500,"Pre-2011 Programs Completed in 2011",'7.  Persistence Report'!$J$27:$J$500,"Adjustment",'7.  Persistence Report'!$H$27:$H$500,"&lt;=2011")</f>
        <v>0</v>
      </c>
      <c r="M109" s="294">
        <f>SUMIFS('7.  Persistence Report'!AZ$27:AZ$500,'7.  Persistence Report'!$D$27:$D$500,$B108,'7.  Persistence Report'!$C$27:$C$500,"Pre-2011 Programs Completed in 2011",'7.  Persistence Report'!$J$27:$J$500,"Adjustment",'7.  Persistence Report'!$H$27:$H$500,"&lt;=2011")</f>
        <v>0</v>
      </c>
      <c r="N109" s="294">
        <f>N108</f>
        <v>0</v>
      </c>
      <c r="O109" s="294">
        <f>SUMIFS('7.  Persistence Report'!M$27:M$500,'7.  Persistence Report'!$D$27:$D$500,$B108,'7.  Persistence Report'!$C$27:$C$500,"Pre-2011 Programs Completed in 2011",'7.  Persistence Report'!$J$27:$J$500,"Adjustment",'7.  Persistence Report'!$H$27:$H$500,"&lt;=2011")</f>
        <v>0</v>
      </c>
      <c r="P109" s="294">
        <f>SUMIFS('7.  Persistence Report'!N$27:N$500,'7.  Persistence Report'!$D$27:$D$500,$B108,'7.  Persistence Report'!$C$27:$C$500,"Pre-2011 Programs Completed in 2011",'7.  Persistence Report'!$J$27:$J$500,"Adjustment",'7.  Persistence Report'!$H$27:$H$500,"&lt;=2011")</f>
        <v>0</v>
      </c>
      <c r="Q109" s="294">
        <f>SUMIFS('7.  Persistence Report'!O$27:O$500,'7.  Persistence Report'!$D$27:$D$500,$B108,'7.  Persistence Report'!$C$27:$C$500,"Pre-2011 Programs Completed in 2011",'7.  Persistence Report'!$J$27:$J$500,"Adjustment",'7.  Persistence Report'!$H$27:$H$500,"&lt;=2011")</f>
        <v>0</v>
      </c>
      <c r="R109" s="294">
        <f>SUMIFS('7.  Persistence Report'!P$27:P$500,'7.  Persistence Report'!$D$27:$D$500,$B108,'7.  Persistence Report'!$C$27:$C$500,"Pre-2011 Programs Completed in 2011",'7.  Persistence Report'!$J$27:$J$500,"Adjustment",'7.  Persistence Report'!$H$27:$H$500,"&lt;=2011")</f>
        <v>0</v>
      </c>
      <c r="S109" s="294">
        <f>SUMIFS('7.  Persistence Report'!Q$27:Q$500,'7.  Persistence Report'!$D$27:$D$500,$B108,'7.  Persistence Report'!$C$27:$C$500,"Pre-2011 Programs Completed in 2011",'7.  Persistence Report'!$J$27:$J$500,"Adjustment",'7.  Persistence Report'!$H$27:$H$500,"&lt;=2011")</f>
        <v>0</v>
      </c>
      <c r="T109" s="294">
        <f>SUMIFS('7.  Persistence Report'!R$27:R$500,'7.  Persistence Report'!$D$27:$D$500,$B108,'7.  Persistence Report'!$C$27:$C$500,"Pre-2011 Programs Completed in 2011",'7.  Persistence Report'!$J$27:$J$500,"Adjustment",'7.  Persistence Report'!$H$27:$H$500,"&lt;=2011")</f>
        <v>0</v>
      </c>
      <c r="U109" s="294">
        <f>SUMIFS('7.  Persistence Report'!S$27:S$500,'7.  Persistence Report'!$D$27:$D$500,$B108,'7.  Persistence Report'!$C$27:$C$500,"Pre-2011 Programs Completed in 2011",'7.  Persistence Report'!$J$27:$J$500,"Adjustment",'7.  Persistence Report'!$H$27:$H$500,"&lt;=2011")</f>
        <v>0</v>
      </c>
      <c r="V109" s="294">
        <f>SUMIFS('7.  Persistence Report'!T$27:T$500,'7.  Persistence Report'!$D$27:$D$500,$B108,'7.  Persistence Report'!$C$27:$C$500,"Pre-2011 Programs Completed in 2011",'7.  Persistence Report'!$J$27:$J$500,"Adjustment",'7.  Persistence Report'!$H$27:$H$500,"&lt;=2011")</f>
        <v>0</v>
      </c>
      <c r="W109" s="294">
        <f>SUMIFS('7.  Persistence Report'!U$27:U$500,'7.  Persistence Report'!$D$27:$D$500,$B108,'7.  Persistence Report'!$C$27:$C$500,"Pre-2011 Programs Completed in 2011",'7.  Persistence Report'!$J$27:$J$500,"Adjustment",'7.  Persistence Report'!$H$27:$H$500,"&lt;=2011")</f>
        <v>0</v>
      </c>
      <c r="X109" s="294">
        <f>SUMIFS('7.  Persistence Report'!V$27:V$500,'7.  Persistence Report'!$D$27:$D$500,$B108,'7.  Persistence Report'!$C$27:$C$500,"Pre-2011 Programs Completed in 2011",'7.  Persistence Report'!$J$27:$J$500,"Adjustment",'7.  Persistence Report'!$H$27:$H$500,"&lt;=2011")</f>
        <v>0</v>
      </c>
      <c r="Y109" s="410">
        <f>Y108</f>
        <v>0</v>
      </c>
      <c r="Z109" s="410">
        <f>Z108</f>
        <v>0</v>
      </c>
      <c r="AA109" s="410">
        <f t="shared" ref="AA109:AK109" si="53">AA108</f>
        <v>1</v>
      </c>
      <c r="AB109" s="410">
        <f t="shared" si="53"/>
        <v>0</v>
      </c>
      <c r="AC109" s="410">
        <f t="shared" si="53"/>
        <v>0</v>
      </c>
      <c r="AD109" s="410">
        <f t="shared" si="53"/>
        <v>0</v>
      </c>
      <c r="AE109" s="410">
        <f t="shared" si="53"/>
        <v>0</v>
      </c>
      <c r="AF109" s="410">
        <f t="shared" si="53"/>
        <v>0</v>
      </c>
      <c r="AG109" s="410">
        <f t="shared" si="53"/>
        <v>0</v>
      </c>
      <c r="AH109" s="410">
        <f t="shared" si="53"/>
        <v>0</v>
      </c>
      <c r="AI109" s="410">
        <f t="shared" si="53"/>
        <v>0</v>
      </c>
      <c r="AJ109" s="410">
        <f t="shared" si="53"/>
        <v>0</v>
      </c>
      <c r="AK109" s="410">
        <f t="shared" si="53"/>
        <v>0</v>
      </c>
      <c r="AL109" s="410">
        <f>AL108</f>
        <v>0</v>
      </c>
      <c r="AM109" s="296"/>
    </row>
    <row r="110" spans="1:39" s="308" customFormat="1" ht="15" outlineLevel="1">
      <c r="A110" s="510"/>
      <c r="B110" s="321"/>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411"/>
      <c r="Z110" s="411"/>
      <c r="AA110" s="411"/>
      <c r="AB110" s="411"/>
      <c r="AC110" s="411"/>
      <c r="AD110" s="411"/>
      <c r="AE110" s="411"/>
      <c r="AF110" s="411"/>
      <c r="AG110" s="411"/>
      <c r="AH110" s="411"/>
      <c r="AI110" s="411"/>
      <c r="AJ110" s="411"/>
      <c r="AK110" s="411"/>
      <c r="AL110" s="411"/>
      <c r="AM110" s="305"/>
    </row>
    <row r="111" spans="1:39" s="282" customFormat="1" ht="15" outlineLevel="1">
      <c r="A111" s="507">
        <v>29</v>
      </c>
      <c r="B111" s="323" t="s">
        <v>19</v>
      </c>
      <c r="C111" s="290" t="s">
        <v>25</v>
      </c>
      <c r="D111" s="294">
        <f>SUMIFS('7.  Persistence Report'!AQ$27:AQ$500,'7.  Persistence Report'!$D$27:$D$500,$B111,'7.  Persistence Report'!$C$27:$C$500,"Pre-2011 Programs Completed in 2011",'7.  Persistence Report'!$J$27:$J$500,"&lt;&gt;Adjustment",'7.  Persistence Report'!$H$27:$H$500,"&lt;=2011")</f>
        <v>0</v>
      </c>
      <c r="E111" s="294">
        <f>SUMIFS('7.  Persistence Report'!AR$27:AR$500,'7.  Persistence Report'!$D$27:$D$500,$B111,'7.  Persistence Report'!$C$27:$C$500,"Pre-2011 Programs Completed in 2011",'7.  Persistence Report'!$J$27:$J$500,"&lt;&gt;Adjustment",'7.  Persistence Report'!$H$27:$H$500,"&lt;=2011")</f>
        <v>0</v>
      </c>
      <c r="F111" s="294">
        <f>SUMIFS('7.  Persistence Report'!AS$27:AS$500,'7.  Persistence Report'!$D$27:$D$500,$B111,'7.  Persistence Report'!$C$27:$C$500,"Pre-2011 Programs Completed in 2011",'7.  Persistence Report'!$J$27:$J$500,"&lt;&gt;Adjustment",'7.  Persistence Report'!$H$27:$H$500,"&lt;=2011")</f>
        <v>0</v>
      </c>
      <c r="G111" s="294">
        <f>SUMIFS('7.  Persistence Report'!AT$27:AT$500,'7.  Persistence Report'!$D$27:$D$500,$B111,'7.  Persistence Report'!$C$27:$C$500,"Pre-2011 Programs Completed in 2011",'7.  Persistence Report'!$J$27:$J$500,"&lt;&gt;Adjustment",'7.  Persistence Report'!$H$27:$H$500,"&lt;=2011")</f>
        <v>0</v>
      </c>
      <c r="H111" s="294">
        <f>SUMIFS('7.  Persistence Report'!AU$27:AU$500,'7.  Persistence Report'!$D$27:$D$500,$B111,'7.  Persistence Report'!$C$27:$C$500,"Pre-2011 Programs Completed in 2011",'7.  Persistence Report'!$J$27:$J$500,"&lt;&gt;Adjustment",'7.  Persistence Report'!$H$27:$H$500,"&lt;=2011")</f>
        <v>0</v>
      </c>
      <c r="I111" s="294">
        <f>SUMIFS('7.  Persistence Report'!AV$27:AV$500,'7.  Persistence Report'!$D$27:$D$500,$B111,'7.  Persistence Report'!$C$27:$C$500,"Pre-2011 Programs Completed in 2011",'7.  Persistence Report'!$J$27:$J$500,"&lt;&gt;Adjustment",'7.  Persistence Report'!$H$27:$H$500,"&lt;=2011")</f>
        <v>0</v>
      </c>
      <c r="J111" s="294">
        <f>SUMIFS('7.  Persistence Report'!AW$27:AW$500,'7.  Persistence Report'!$D$27:$D$500,$B111,'7.  Persistence Report'!$C$27:$C$500,"Pre-2011 Programs Completed in 2011",'7.  Persistence Report'!$J$27:$J$500,"&lt;&gt;Adjustment",'7.  Persistence Report'!$H$27:$H$500,"&lt;=2011")</f>
        <v>0</v>
      </c>
      <c r="K111" s="294">
        <f>SUMIFS('7.  Persistence Report'!AX$27:AX$500,'7.  Persistence Report'!$D$27:$D$500,$B111,'7.  Persistence Report'!$C$27:$C$500,"Pre-2011 Programs Completed in 2011",'7.  Persistence Report'!$J$27:$J$500,"&lt;&gt;Adjustment",'7.  Persistence Report'!$H$27:$H$500,"&lt;=2011")</f>
        <v>0</v>
      </c>
      <c r="L111" s="294">
        <f>SUMIFS('7.  Persistence Report'!AY$27:AY$500,'7.  Persistence Report'!$D$27:$D$500,$B111,'7.  Persistence Report'!$C$27:$C$500,"Pre-2011 Programs Completed in 2011",'7.  Persistence Report'!$J$27:$J$500,"&lt;&gt;Adjustment",'7.  Persistence Report'!$H$27:$H$500,"&lt;=2011")</f>
        <v>0</v>
      </c>
      <c r="M111" s="294">
        <f>SUMIFS('7.  Persistence Report'!AZ$27:AZ$500,'7.  Persistence Report'!$D$27:$D$500,$B111,'7.  Persistence Report'!$C$27:$C$500,"Pre-2011 Programs Completed in 2011",'7.  Persistence Report'!$J$27:$J$500,"&lt;&gt;Adjustment",'7.  Persistence Report'!$H$27:$H$500,"&lt;=2011")</f>
        <v>0</v>
      </c>
      <c r="N111" s="294">
        <v>0</v>
      </c>
      <c r="O111" s="294">
        <f>SUMIFS('7.  Persistence Report'!L$27:L$500,'7.  Persistence Report'!$D$27:$D$500,$B111,'7.  Persistence Report'!$C$27:$C$500,"Pre-2011 Programs Completed in 2011",'7.  Persistence Report'!$J$27:$J$500,"&lt;&gt;Adjustment",'7.  Persistence Report'!$H$27:$H$500,"&lt;=2011")</f>
        <v>0</v>
      </c>
      <c r="P111" s="294">
        <f>SUMIFS('7.  Persistence Report'!M$27:M$500,'7.  Persistence Report'!$D$27:$D$500,$B111,'7.  Persistence Report'!$C$27:$C$500,"Pre-2011 Programs Completed in 2011",'7.  Persistence Report'!$J$27:$J$500,"&lt;&gt;Adjustment",'7.  Persistence Report'!$H$27:$H$500,"&lt;=2011")</f>
        <v>0</v>
      </c>
      <c r="Q111" s="294">
        <f>SUMIFS('7.  Persistence Report'!N$27:N$500,'7.  Persistence Report'!$D$27:$D$500,$B111,'7.  Persistence Report'!$C$27:$C$500,"Pre-2011 Programs Completed in 2011",'7.  Persistence Report'!$J$27:$J$500,"&lt;&gt;Adjustment",'7.  Persistence Report'!$H$27:$H$500,"&lt;=2011")</f>
        <v>0</v>
      </c>
      <c r="R111" s="294">
        <f>SUMIFS('7.  Persistence Report'!O$27:O$500,'7.  Persistence Report'!$D$27:$D$500,$B111,'7.  Persistence Report'!$C$27:$C$500,"Pre-2011 Programs Completed in 2011",'7.  Persistence Report'!$J$27:$J$500,"&lt;&gt;Adjustment",'7.  Persistence Report'!$H$27:$H$500,"&lt;=2011")</f>
        <v>0</v>
      </c>
      <c r="S111" s="294">
        <f>SUMIFS('7.  Persistence Report'!P$27:P$500,'7.  Persistence Report'!$D$27:$D$500,$B111,'7.  Persistence Report'!$C$27:$C$500,"Pre-2011 Programs Completed in 2011",'7.  Persistence Report'!$J$27:$J$500,"&lt;&gt;Adjustment",'7.  Persistence Report'!$H$27:$H$500,"&lt;=2011")</f>
        <v>0</v>
      </c>
      <c r="T111" s="294">
        <f>SUMIFS('7.  Persistence Report'!Q$27:Q$500,'7.  Persistence Report'!$D$27:$D$500,$B111,'7.  Persistence Report'!$C$27:$C$500,"Pre-2011 Programs Completed in 2011",'7.  Persistence Report'!$J$27:$J$500,"&lt;&gt;Adjustment",'7.  Persistence Report'!$H$27:$H$500,"&lt;=2011")</f>
        <v>0</v>
      </c>
      <c r="U111" s="294">
        <f>SUMIFS('7.  Persistence Report'!R$27:R$500,'7.  Persistence Report'!$D$27:$D$500,$B111,'7.  Persistence Report'!$C$27:$C$500,"Pre-2011 Programs Completed in 2011",'7.  Persistence Report'!$J$27:$J$500,"&lt;&gt;Adjustment",'7.  Persistence Report'!$H$27:$H$500,"&lt;=2011")</f>
        <v>0</v>
      </c>
      <c r="V111" s="294">
        <f>SUMIFS('7.  Persistence Report'!S$27:S$500,'7.  Persistence Report'!$D$27:$D$500,$B111,'7.  Persistence Report'!$C$27:$C$500,"Pre-2011 Programs Completed in 2011",'7.  Persistence Report'!$J$27:$J$500,"&lt;&gt;Adjustment",'7.  Persistence Report'!$H$27:$H$500,"&lt;=2011")</f>
        <v>0</v>
      </c>
      <c r="W111" s="294">
        <f>SUMIFS('7.  Persistence Report'!T$27:T$500,'7.  Persistence Report'!$D$27:$D$500,$B111,'7.  Persistence Report'!$C$27:$C$500,"Pre-2011 Programs Completed in 2011",'7.  Persistence Report'!$J$27:$J$500,"&lt;&gt;Adjustment",'7.  Persistence Report'!$H$27:$H$500,"&lt;=2011")</f>
        <v>0</v>
      </c>
      <c r="X111" s="294">
        <f>SUMIFS('7.  Persistence Report'!U$27:U$500,'7.  Persistence Report'!$D$27:$D$500,$B111,'7.  Persistence Report'!$C$27:$C$500,"Pre-2011 Programs Completed in 2011",'7.  Persistence Report'!$J$27:$J$500,"&lt;&gt;Adjustment",'7.  Persistence Report'!$H$27:$H$500,"&lt;=2011")</f>
        <v>0</v>
      </c>
      <c r="Y111" s="409">
        <f>Y368</f>
        <v>0</v>
      </c>
      <c r="Z111" s="409">
        <f t="shared" ref="Z111:AA111" si="54">Z368</f>
        <v>0</v>
      </c>
      <c r="AA111" s="409">
        <f t="shared" si="54"/>
        <v>1</v>
      </c>
      <c r="AB111" s="409"/>
      <c r="AC111" s="409"/>
      <c r="AD111" s="409"/>
      <c r="AE111" s="414"/>
      <c r="AF111" s="414"/>
      <c r="AG111" s="414"/>
      <c r="AH111" s="414"/>
      <c r="AI111" s="414"/>
      <c r="AJ111" s="414"/>
      <c r="AK111" s="414"/>
      <c r="AL111" s="414"/>
      <c r="AM111" s="295">
        <f>SUM(Y111:AL111)</f>
        <v>1</v>
      </c>
    </row>
    <row r="112" spans="1:39" s="282" customFormat="1" ht="15" outlineLevel="1">
      <c r="A112" s="507"/>
      <c r="B112" s="323" t="s">
        <v>214</v>
      </c>
      <c r="C112" s="290" t="s">
        <v>163</v>
      </c>
      <c r="D112" s="294">
        <f>SUMIFS('7.  Persistence Report'!AQ$27:AQ$500,'7.  Persistence Report'!$D$27:$D$500,$B111,'7.  Persistence Report'!$C$27:$C$500,"Pre-2011 Programs Completed in 2011",'7.  Persistence Report'!$J$27:$J$500,"Adjustment",'7.  Persistence Report'!$H$27:$H$500,"&lt;=2011")</f>
        <v>0</v>
      </c>
      <c r="E112" s="294">
        <f>SUMIFS('7.  Persistence Report'!AR$27:AR$500,'7.  Persistence Report'!$D$27:$D$500,$B111,'7.  Persistence Report'!$C$27:$C$500,"Pre-2011 Programs Completed in 2011",'7.  Persistence Report'!$J$27:$J$500,"Adjustment",'7.  Persistence Report'!$H$27:$H$500,"&lt;=2011")</f>
        <v>0</v>
      </c>
      <c r="F112" s="294">
        <f>SUMIFS('7.  Persistence Report'!AS$27:AS$500,'7.  Persistence Report'!$D$27:$D$500,$B111,'7.  Persistence Report'!$C$27:$C$500,"Pre-2011 Programs Completed in 2011",'7.  Persistence Report'!$J$27:$J$500,"Adjustment",'7.  Persistence Report'!$H$27:$H$500,"&lt;=2011")</f>
        <v>0</v>
      </c>
      <c r="G112" s="294">
        <f>SUMIFS('7.  Persistence Report'!AT$27:AT$500,'7.  Persistence Report'!$D$27:$D$500,$B111,'7.  Persistence Report'!$C$27:$C$500,"Pre-2011 Programs Completed in 2011",'7.  Persistence Report'!$J$27:$J$500,"Adjustment",'7.  Persistence Report'!$H$27:$H$500,"&lt;=2011")</f>
        <v>0</v>
      </c>
      <c r="H112" s="294">
        <f>SUMIFS('7.  Persistence Report'!AU$27:AU$500,'7.  Persistence Report'!$D$27:$D$500,$B111,'7.  Persistence Report'!$C$27:$C$500,"Pre-2011 Programs Completed in 2011",'7.  Persistence Report'!$J$27:$J$500,"Adjustment",'7.  Persistence Report'!$H$27:$H$500,"&lt;=2011")</f>
        <v>0</v>
      </c>
      <c r="I112" s="294">
        <f>SUMIFS('7.  Persistence Report'!AV$27:AV$500,'7.  Persistence Report'!$D$27:$D$500,$B111,'7.  Persistence Report'!$C$27:$C$500,"Pre-2011 Programs Completed in 2011",'7.  Persistence Report'!$J$27:$J$500,"Adjustment",'7.  Persistence Report'!$H$27:$H$500,"&lt;=2011")</f>
        <v>0</v>
      </c>
      <c r="J112" s="294">
        <f>SUMIFS('7.  Persistence Report'!AW$27:AW$500,'7.  Persistence Report'!$D$27:$D$500,$B111,'7.  Persistence Report'!$C$27:$C$500,"Pre-2011 Programs Completed in 2011",'7.  Persistence Report'!$J$27:$J$500,"Adjustment",'7.  Persistence Report'!$H$27:$H$500,"&lt;=2011")</f>
        <v>0</v>
      </c>
      <c r="K112" s="294">
        <f>SUMIFS('7.  Persistence Report'!AX$27:AX$500,'7.  Persistence Report'!$D$27:$D$500,$B111,'7.  Persistence Report'!$C$27:$C$500,"Pre-2011 Programs Completed in 2011",'7.  Persistence Report'!$J$27:$J$500,"Adjustment",'7.  Persistence Report'!$H$27:$H$500,"&lt;=2011")</f>
        <v>0</v>
      </c>
      <c r="L112" s="294">
        <f>SUMIFS('7.  Persistence Report'!AY$27:AY$500,'7.  Persistence Report'!$D$27:$D$500,$B111,'7.  Persistence Report'!$C$27:$C$500,"Pre-2011 Programs Completed in 2011",'7.  Persistence Report'!$J$27:$J$500,"Adjustment",'7.  Persistence Report'!$H$27:$H$500,"&lt;=2011")</f>
        <v>0</v>
      </c>
      <c r="M112" s="294">
        <f>SUMIFS('7.  Persistence Report'!AZ$27:AZ$500,'7.  Persistence Report'!$D$27:$D$500,$B111,'7.  Persistence Report'!$C$27:$C$500,"Pre-2011 Programs Completed in 2011",'7.  Persistence Report'!$J$27:$J$500,"Adjustment",'7.  Persistence Report'!$H$27:$H$500,"&lt;=2011")</f>
        <v>0</v>
      </c>
      <c r="N112" s="294">
        <f>N111</f>
        <v>0</v>
      </c>
      <c r="O112" s="294">
        <f>SUMIFS('7.  Persistence Report'!M$27:M$500,'7.  Persistence Report'!$D$27:$D$500,$B111,'7.  Persistence Report'!$C$27:$C$500,"Pre-2011 Programs Completed in 2011",'7.  Persistence Report'!$J$27:$J$500,"Adjustment",'7.  Persistence Report'!$H$27:$H$500,"&lt;=2011")</f>
        <v>0</v>
      </c>
      <c r="P112" s="294">
        <f>SUMIFS('7.  Persistence Report'!N$27:N$500,'7.  Persistence Report'!$D$27:$D$500,$B111,'7.  Persistence Report'!$C$27:$C$500,"Pre-2011 Programs Completed in 2011",'7.  Persistence Report'!$J$27:$J$500,"Adjustment",'7.  Persistence Report'!$H$27:$H$500,"&lt;=2011")</f>
        <v>0</v>
      </c>
      <c r="Q112" s="294">
        <f>SUMIFS('7.  Persistence Report'!O$27:O$500,'7.  Persistence Report'!$D$27:$D$500,$B111,'7.  Persistence Report'!$C$27:$C$500,"Pre-2011 Programs Completed in 2011",'7.  Persistence Report'!$J$27:$J$500,"Adjustment",'7.  Persistence Report'!$H$27:$H$500,"&lt;=2011")</f>
        <v>0</v>
      </c>
      <c r="R112" s="294">
        <f>SUMIFS('7.  Persistence Report'!P$27:P$500,'7.  Persistence Report'!$D$27:$D$500,$B111,'7.  Persistence Report'!$C$27:$C$500,"Pre-2011 Programs Completed in 2011",'7.  Persistence Report'!$J$27:$J$500,"Adjustment",'7.  Persistence Report'!$H$27:$H$500,"&lt;=2011")</f>
        <v>0</v>
      </c>
      <c r="S112" s="294">
        <f>SUMIFS('7.  Persistence Report'!Q$27:Q$500,'7.  Persistence Report'!$D$27:$D$500,$B111,'7.  Persistence Report'!$C$27:$C$500,"Pre-2011 Programs Completed in 2011",'7.  Persistence Report'!$J$27:$J$500,"Adjustment",'7.  Persistence Report'!$H$27:$H$500,"&lt;=2011")</f>
        <v>0</v>
      </c>
      <c r="T112" s="294">
        <f>SUMIFS('7.  Persistence Report'!R$27:R$500,'7.  Persistence Report'!$D$27:$D$500,$B111,'7.  Persistence Report'!$C$27:$C$500,"Pre-2011 Programs Completed in 2011",'7.  Persistence Report'!$J$27:$J$500,"Adjustment",'7.  Persistence Report'!$H$27:$H$500,"&lt;=2011")</f>
        <v>0</v>
      </c>
      <c r="U112" s="294">
        <f>SUMIFS('7.  Persistence Report'!S$27:S$500,'7.  Persistence Report'!$D$27:$D$500,$B111,'7.  Persistence Report'!$C$27:$C$500,"Pre-2011 Programs Completed in 2011",'7.  Persistence Report'!$J$27:$J$500,"Adjustment",'7.  Persistence Report'!$H$27:$H$500,"&lt;=2011")</f>
        <v>0</v>
      </c>
      <c r="V112" s="294">
        <f>SUMIFS('7.  Persistence Report'!T$27:T$500,'7.  Persistence Report'!$D$27:$D$500,$B111,'7.  Persistence Report'!$C$27:$C$500,"Pre-2011 Programs Completed in 2011",'7.  Persistence Report'!$J$27:$J$500,"Adjustment",'7.  Persistence Report'!$H$27:$H$500,"&lt;=2011")</f>
        <v>0</v>
      </c>
      <c r="W112" s="294">
        <f>SUMIFS('7.  Persistence Report'!U$27:U$500,'7.  Persistence Report'!$D$27:$D$500,$B111,'7.  Persistence Report'!$C$27:$C$500,"Pre-2011 Programs Completed in 2011",'7.  Persistence Report'!$J$27:$J$500,"Adjustment",'7.  Persistence Report'!$H$27:$H$500,"&lt;=2011")</f>
        <v>0</v>
      </c>
      <c r="X112" s="294">
        <f>SUMIFS('7.  Persistence Report'!V$27:V$500,'7.  Persistence Report'!$D$27:$D$500,$B111,'7.  Persistence Report'!$C$27:$C$500,"Pre-2011 Programs Completed in 2011",'7.  Persistence Report'!$J$27:$J$500,"Adjustment",'7.  Persistence Report'!$H$27:$H$500,"&lt;=2011")</f>
        <v>0</v>
      </c>
      <c r="Y112" s="410">
        <f>Y111</f>
        <v>0</v>
      </c>
      <c r="Z112" s="410">
        <f t="shared" ref="Z112:AK112" si="55">Z111</f>
        <v>0</v>
      </c>
      <c r="AA112" s="410">
        <f t="shared" si="55"/>
        <v>1</v>
      </c>
      <c r="AB112" s="410">
        <f t="shared" si="55"/>
        <v>0</v>
      </c>
      <c r="AC112" s="410">
        <f t="shared" si="55"/>
        <v>0</v>
      </c>
      <c r="AD112" s="410">
        <f t="shared" si="55"/>
        <v>0</v>
      </c>
      <c r="AE112" s="410">
        <f t="shared" si="55"/>
        <v>0</v>
      </c>
      <c r="AF112" s="410">
        <f t="shared" si="55"/>
        <v>0</v>
      </c>
      <c r="AG112" s="410">
        <f t="shared" si="55"/>
        <v>0</v>
      </c>
      <c r="AH112" s="410">
        <f t="shared" si="55"/>
        <v>0</v>
      </c>
      <c r="AI112" s="410">
        <f t="shared" si="55"/>
        <v>0</v>
      </c>
      <c r="AJ112" s="410">
        <f t="shared" si="55"/>
        <v>0</v>
      </c>
      <c r="AK112" s="410">
        <f t="shared" si="55"/>
        <v>0</v>
      </c>
      <c r="AL112" s="410">
        <f>AL111</f>
        <v>0</v>
      </c>
      <c r="AM112" s="503"/>
    </row>
    <row r="113" spans="1:39" s="282" customFormat="1" ht="15" outlineLevel="1">
      <c r="A113" s="507"/>
      <c r="B113" s="323"/>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290"/>
      <c r="Z113" s="411"/>
      <c r="AA113" s="411"/>
      <c r="AB113" s="411"/>
      <c r="AC113" s="411"/>
      <c r="AD113" s="411"/>
      <c r="AE113" s="415"/>
      <c r="AF113" s="415"/>
      <c r="AG113" s="415"/>
      <c r="AH113" s="415"/>
      <c r="AI113" s="415"/>
      <c r="AJ113" s="415"/>
      <c r="AK113" s="415"/>
      <c r="AL113" s="415"/>
      <c r="AM113" s="312"/>
    </row>
    <row r="114" spans="1:39" s="282" customFormat="1" ht="15" outlineLevel="1">
      <c r="A114" s="507">
        <v>30</v>
      </c>
      <c r="B114" s="323" t="s">
        <v>489</v>
      </c>
      <c r="C114" s="290" t="s">
        <v>25</v>
      </c>
      <c r="D114" s="294">
        <f>SUMIFS('7.  Persistence Report'!AQ$27:AQ$500,'7.  Persistence Report'!$D$27:$D$500,$B114,'7.  Persistence Report'!$C$27:$C$500,"Pre-2011 Programs Completed in 2011",'7.  Persistence Report'!$J$27:$J$500,"&lt;&gt;Adjustment",'7.  Persistence Report'!$H$27:$H$500,"&lt;=2011")</f>
        <v>0</v>
      </c>
      <c r="E114" s="294">
        <f>SUMIFS('7.  Persistence Report'!AR$27:AR$500,'7.  Persistence Report'!$D$27:$D$500,$B114,'7.  Persistence Report'!$C$27:$C$500,"Pre-2011 Programs Completed in 2011",'7.  Persistence Report'!$J$27:$J$500,"&lt;&gt;Adjustment",'7.  Persistence Report'!$H$27:$H$500,"&lt;=2011")</f>
        <v>0</v>
      </c>
      <c r="F114" s="294">
        <f>SUMIFS('7.  Persistence Report'!AS$27:AS$500,'7.  Persistence Report'!$D$27:$D$500,$B114,'7.  Persistence Report'!$C$27:$C$500,"Pre-2011 Programs Completed in 2011",'7.  Persistence Report'!$J$27:$J$500,"&lt;&gt;Adjustment",'7.  Persistence Report'!$H$27:$H$500,"&lt;=2011")</f>
        <v>0</v>
      </c>
      <c r="G114" s="294">
        <f>SUMIFS('7.  Persistence Report'!AT$27:AT$500,'7.  Persistence Report'!$D$27:$D$500,$B114,'7.  Persistence Report'!$C$27:$C$500,"Pre-2011 Programs Completed in 2011",'7.  Persistence Report'!$J$27:$J$500,"&lt;&gt;Adjustment",'7.  Persistence Report'!$H$27:$H$500,"&lt;=2011")</f>
        <v>0</v>
      </c>
      <c r="H114" s="294">
        <f>SUMIFS('7.  Persistence Report'!AU$27:AU$500,'7.  Persistence Report'!$D$27:$D$500,$B114,'7.  Persistence Report'!$C$27:$C$500,"Pre-2011 Programs Completed in 2011",'7.  Persistence Report'!$J$27:$J$500,"&lt;&gt;Adjustment",'7.  Persistence Report'!$H$27:$H$500,"&lt;=2011")</f>
        <v>0</v>
      </c>
      <c r="I114" s="294">
        <f>SUMIFS('7.  Persistence Report'!AV$27:AV$500,'7.  Persistence Report'!$D$27:$D$500,$B114,'7.  Persistence Report'!$C$27:$C$500,"Pre-2011 Programs Completed in 2011",'7.  Persistence Report'!$J$27:$J$500,"&lt;&gt;Adjustment",'7.  Persistence Report'!$H$27:$H$500,"&lt;=2011")</f>
        <v>0</v>
      </c>
      <c r="J114" s="294">
        <f>SUMIFS('7.  Persistence Report'!AW$27:AW$500,'7.  Persistence Report'!$D$27:$D$500,$B114,'7.  Persistence Report'!$C$27:$C$500,"Pre-2011 Programs Completed in 2011",'7.  Persistence Report'!$J$27:$J$500,"&lt;&gt;Adjustment",'7.  Persistence Report'!$H$27:$H$500,"&lt;=2011")</f>
        <v>0</v>
      </c>
      <c r="K114" s="294">
        <f>SUMIFS('7.  Persistence Report'!AX$27:AX$500,'7.  Persistence Report'!$D$27:$D$500,$B114,'7.  Persistence Report'!$C$27:$C$500,"Pre-2011 Programs Completed in 2011",'7.  Persistence Report'!$J$27:$J$500,"&lt;&gt;Adjustment",'7.  Persistence Report'!$H$27:$H$500,"&lt;=2011")</f>
        <v>0</v>
      </c>
      <c r="L114" s="294">
        <f>SUMIFS('7.  Persistence Report'!AY$27:AY$500,'7.  Persistence Report'!$D$27:$D$500,$B114,'7.  Persistence Report'!$C$27:$C$500,"Pre-2011 Programs Completed in 2011",'7.  Persistence Report'!$J$27:$J$500,"&lt;&gt;Adjustment",'7.  Persistence Report'!$H$27:$H$500,"&lt;=2011")</f>
        <v>0</v>
      </c>
      <c r="M114" s="294">
        <f>SUMIFS('7.  Persistence Report'!AZ$27:AZ$500,'7.  Persistence Report'!$D$27:$D$500,$B114,'7.  Persistence Report'!$C$27:$C$500,"Pre-2011 Programs Completed in 2011",'7.  Persistence Report'!$J$27:$J$500,"&lt;&gt;Adjustment",'7.  Persistence Report'!$H$27:$H$500,"&lt;=2011")</f>
        <v>0</v>
      </c>
      <c r="N114" s="294">
        <v>0</v>
      </c>
      <c r="O114" s="294">
        <f>SUMIFS('7.  Persistence Report'!L$27:L$500,'7.  Persistence Report'!$D$27:$D$500,$B114,'7.  Persistence Report'!$C$27:$C$500,"Pre-2011 Programs Completed in 2011",'7.  Persistence Report'!$J$27:$J$500,"&lt;&gt;Adjustment",'7.  Persistence Report'!$H$27:$H$500,"&lt;=2011")</f>
        <v>0</v>
      </c>
      <c r="P114" s="294">
        <f>SUMIFS('7.  Persistence Report'!M$27:M$500,'7.  Persistence Report'!$D$27:$D$500,$B114,'7.  Persistence Report'!$C$27:$C$500,"Pre-2011 Programs Completed in 2011",'7.  Persistence Report'!$J$27:$J$500,"&lt;&gt;Adjustment",'7.  Persistence Report'!$H$27:$H$500,"&lt;=2011")</f>
        <v>0</v>
      </c>
      <c r="Q114" s="294">
        <f>SUMIFS('7.  Persistence Report'!N$27:N$500,'7.  Persistence Report'!$D$27:$D$500,$B114,'7.  Persistence Report'!$C$27:$C$500,"Pre-2011 Programs Completed in 2011",'7.  Persistence Report'!$J$27:$J$500,"&lt;&gt;Adjustment",'7.  Persistence Report'!$H$27:$H$500,"&lt;=2011")</f>
        <v>0</v>
      </c>
      <c r="R114" s="294">
        <f>SUMIFS('7.  Persistence Report'!O$27:O$500,'7.  Persistence Report'!$D$27:$D$500,$B114,'7.  Persistence Report'!$C$27:$C$500,"Pre-2011 Programs Completed in 2011",'7.  Persistence Report'!$J$27:$J$500,"&lt;&gt;Adjustment",'7.  Persistence Report'!$H$27:$H$500,"&lt;=2011")</f>
        <v>0</v>
      </c>
      <c r="S114" s="294">
        <f>SUMIFS('7.  Persistence Report'!P$27:P$500,'7.  Persistence Report'!$D$27:$D$500,$B114,'7.  Persistence Report'!$C$27:$C$500,"Pre-2011 Programs Completed in 2011",'7.  Persistence Report'!$J$27:$J$500,"&lt;&gt;Adjustment",'7.  Persistence Report'!$H$27:$H$500,"&lt;=2011")</f>
        <v>0</v>
      </c>
      <c r="T114" s="294">
        <f>SUMIFS('7.  Persistence Report'!Q$27:Q$500,'7.  Persistence Report'!$D$27:$D$500,$B114,'7.  Persistence Report'!$C$27:$C$500,"Pre-2011 Programs Completed in 2011",'7.  Persistence Report'!$J$27:$J$500,"&lt;&gt;Adjustment",'7.  Persistence Report'!$H$27:$H$500,"&lt;=2011")</f>
        <v>0</v>
      </c>
      <c r="U114" s="294">
        <f>SUMIFS('7.  Persistence Report'!R$27:R$500,'7.  Persistence Report'!$D$27:$D$500,$B114,'7.  Persistence Report'!$C$27:$C$500,"Pre-2011 Programs Completed in 2011",'7.  Persistence Report'!$J$27:$J$500,"&lt;&gt;Adjustment",'7.  Persistence Report'!$H$27:$H$500,"&lt;=2011")</f>
        <v>0</v>
      </c>
      <c r="V114" s="294">
        <f>SUMIFS('7.  Persistence Report'!S$27:S$500,'7.  Persistence Report'!$D$27:$D$500,$B114,'7.  Persistence Report'!$C$27:$C$500,"Pre-2011 Programs Completed in 2011",'7.  Persistence Report'!$J$27:$J$500,"&lt;&gt;Adjustment",'7.  Persistence Report'!$H$27:$H$500,"&lt;=2011")</f>
        <v>0</v>
      </c>
      <c r="W114" s="294">
        <f>SUMIFS('7.  Persistence Report'!T$27:T$500,'7.  Persistence Report'!$D$27:$D$500,$B114,'7.  Persistence Report'!$C$27:$C$500,"Pre-2011 Programs Completed in 2011",'7.  Persistence Report'!$J$27:$J$500,"&lt;&gt;Adjustment",'7.  Persistence Report'!$H$27:$H$500,"&lt;=2011")</f>
        <v>0</v>
      </c>
      <c r="X114" s="294">
        <f>SUMIFS('7.  Persistence Report'!U$27:U$500,'7.  Persistence Report'!$D$27:$D$500,$B114,'7.  Persistence Report'!$C$27:$C$500,"Pre-2011 Programs Completed in 2011",'7.  Persistence Report'!$J$27:$J$500,"&lt;&gt;Adjustment",'7.  Persistence Report'!$H$27:$H$500,"&lt;=2011")</f>
        <v>0</v>
      </c>
      <c r="Y114" s="409">
        <f>Y371</f>
        <v>0</v>
      </c>
      <c r="Z114" s="409">
        <f t="shared" ref="Z114:AA114" si="56">Z371</f>
        <v>0</v>
      </c>
      <c r="AA114" s="409">
        <f t="shared" si="56"/>
        <v>1</v>
      </c>
      <c r="AB114" s="409"/>
      <c r="AC114" s="409"/>
      <c r="AD114" s="409"/>
      <c r="AE114" s="414"/>
      <c r="AF114" s="414"/>
      <c r="AG114" s="414"/>
      <c r="AH114" s="414"/>
      <c r="AI114" s="414"/>
      <c r="AJ114" s="414"/>
      <c r="AK114" s="414"/>
      <c r="AL114" s="414"/>
      <c r="AM114" s="295">
        <f>SUM(Y114:AL114)</f>
        <v>1</v>
      </c>
    </row>
    <row r="115" spans="1:39" s="282" customFormat="1" ht="15" outlineLevel="1">
      <c r="A115" s="507"/>
      <c r="B115" s="323" t="s">
        <v>214</v>
      </c>
      <c r="C115" s="290" t="s">
        <v>163</v>
      </c>
      <c r="D115" s="294">
        <f>SUMIFS('7.  Persistence Report'!AQ$27:AQ$500,'7.  Persistence Report'!$D$27:$D$500,$B114,'7.  Persistence Report'!$C$27:$C$500,"Pre-2011 Programs Completed in 2011",'7.  Persistence Report'!$J$27:$J$500,"Adjustment",'7.  Persistence Report'!$H$27:$H$500,"&lt;=2011")</f>
        <v>0</v>
      </c>
      <c r="E115" s="294">
        <f>SUMIFS('7.  Persistence Report'!AR$27:AR$500,'7.  Persistence Report'!$D$27:$D$500,$B114,'7.  Persistence Report'!$C$27:$C$500,"Pre-2011 Programs Completed in 2011",'7.  Persistence Report'!$J$27:$J$500,"Adjustment",'7.  Persistence Report'!$H$27:$H$500,"&lt;=2011")</f>
        <v>0</v>
      </c>
      <c r="F115" s="294">
        <f>SUMIFS('7.  Persistence Report'!AS$27:AS$500,'7.  Persistence Report'!$D$27:$D$500,$B114,'7.  Persistence Report'!$C$27:$C$500,"Pre-2011 Programs Completed in 2011",'7.  Persistence Report'!$J$27:$J$500,"Adjustment",'7.  Persistence Report'!$H$27:$H$500,"&lt;=2011")</f>
        <v>0</v>
      </c>
      <c r="G115" s="294">
        <f>SUMIFS('7.  Persistence Report'!AT$27:AT$500,'7.  Persistence Report'!$D$27:$D$500,$B114,'7.  Persistence Report'!$C$27:$C$500,"Pre-2011 Programs Completed in 2011",'7.  Persistence Report'!$J$27:$J$500,"Adjustment",'7.  Persistence Report'!$H$27:$H$500,"&lt;=2011")</f>
        <v>0</v>
      </c>
      <c r="H115" s="294">
        <f>SUMIFS('7.  Persistence Report'!AU$27:AU$500,'7.  Persistence Report'!$D$27:$D$500,$B114,'7.  Persistence Report'!$C$27:$C$500,"Pre-2011 Programs Completed in 2011",'7.  Persistence Report'!$J$27:$J$500,"Adjustment",'7.  Persistence Report'!$H$27:$H$500,"&lt;=2011")</f>
        <v>0</v>
      </c>
      <c r="I115" s="294">
        <f>SUMIFS('7.  Persistence Report'!AV$27:AV$500,'7.  Persistence Report'!$D$27:$D$500,$B114,'7.  Persistence Report'!$C$27:$C$500,"Pre-2011 Programs Completed in 2011",'7.  Persistence Report'!$J$27:$J$500,"Adjustment",'7.  Persistence Report'!$H$27:$H$500,"&lt;=2011")</f>
        <v>0</v>
      </c>
      <c r="J115" s="294">
        <f>SUMIFS('7.  Persistence Report'!AW$27:AW$500,'7.  Persistence Report'!$D$27:$D$500,$B114,'7.  Persistence Report'!$C$27:$C$500,"Pre-2011 Programs Completed in 2011",'7.  Persistence Report'!$J$27:$J$500,"Adjustment",'7.  Persistence Report'!$H$27:$H$500,"&lt;=2011")</f>
        <v>0</v>
      </c>
      <c r="K115" s="294">
        <f>SUMIFS('7.  Persistence Report'!AX$27:AX$500,'7.  Persistence Report'!$D$27:$D$500,$B114,'7.  Persistence Report'!$C$27:$C$500,"Pre-2011 Programs Completed in 2011",'7.  Persistence Report'!$J$27:$J$500,"Adjustment",'7.  Persistence Report'!$H$27:$H$500,"&lt;=2011")</f>
        <v>0</v>
      </c>
      <c r="L115" s="294">
        <f>SUMIFS('7.  Persistence Report'!AY$27:AY$500,'7.  Persistence Report'!$D$27:$D$500,$B114,'7.  Persistence Report'!$C$27:$C$500,"Pre-2011 Programs Completed in 2011",'7.  Persistence Report'!$J$27:$J$500,"Adjustment",'7.  Persistence Report'!$H$27:$H$500,"&lt;=2011")</f>
        <v>0</v>
      </c>
      <c r="M115" s="294">
        <f>SUMIFS('7.  Persistence Report'!AZ$27:AZ$500,'7.  Persistence Report'!$D$27:$D$500,$B114,'7.  Persistence Report'!$C$27:$C$500,"Pre-2011 Programs Completed in 2011",'7.  Persistence Report'!$J$27:$J$500,"Adjustment",'7.  Persistence Report'!$H$27:$H$500,"&lt;=2011")</f>
        <v>0</v>
      </c>
      <c r="N115" s="294">
        <f>N114</f>
        <v>0</v>
      </c>
      <c r="O115" s="294">
        <f>SUMIFS('7.  Persistence Report'!M$27:M$500,'7.  Persistence Report'!$D$27:$D$500,$B114,'7.  Persistence Report'!$C$27:$C$500,"Pre-2011 Programs Completed in 2011",'7.  Persistence Report'!$J$27:$J$500,"Adjustment",'7.  Persistence Report'!$H$27:$H$500,"&lt;=2011")</f>
        <v>0</v>
      </c>
      <c r="P115" s="294">
        <f>SUMIFS('7.  Persistence Report'!N$27:N$500,'7.  Persistence Report'!$D$27:$D$500,$B114,'7.  Persistence Report'!$C$27:$C$500,"Pre-2011 Programs Completed in 2011",'7.  Persistence Report'!$J$27:$J$500,"Adjustment",'7.  Persistence Report'!$H$27:$H$500,"&lt;=2011")</f>
        <v>0</v>
      </c>
      <c r="Q115" s="294">
        <f>SUMIFS('7.  Persistence Report'!O$27:O$500,'7.  Persistence Report'!$D$27:$D$500,$B114,'7.  Persistence Report'!$C$27:$C$500,"Pre-2011 Programs Completed in 2011",'7.  Persistence Report'!$J$27:$J$500,"Adjustment",'7.  Persistence Report'!$H$27:$H$500,"&lt;=2011")</f>
        <v>0</v>
      </c>
      <c r="R115" s="294">
        <f>SUMIFS('7.  Persistence Report'!P$27:P$500,'7.  Persistence Report'!$D$27:$D$500,$B114,'7.  Persistence Report'!$C$27:$C$500,"Pre-2011 Programs Completed in 2011",'7.  Persistence Report'!$J$27:$J$500,"Adjustment",'7.  Persistence Report'!$H$27:$H$500,"&lt;=2011")</f>
        <v>0</v>
      </c>
      <c r="S115" s="294">
        <f>SUMIFS('7.  Persistence Report'!Q$27:Q$500,'7.  Persistence Report'!$D$27:$D$500,$B114,'7.  Persistence Report'!$C$27:$C$500,"Pre-2011 Programs Completed in 2011",'7.  Persistence Report'!$J$27:$J$500,"Adjustment",'7.  Persistence Report'!$H$27:$H$500,"&lt;=2011")</f>
        <v>0</v>
      </c>
      <c r="T115" s="294">
        <f>SUMIFS('7.  Persistence Report'!R$27:R$500,'7.  Persistence Report'!$D$27:$D$500,$B114,'7.  Persistence Report'!$C$27:$C$500,"Pre-2011 Programs Completed in 2011",'7.  Persistence Report'!$J$27:$J$500,"Adjustment",'7.  Persistence Report'!$H$27:$H$500,"&lt;=2011")</f>
        <v>0</v>
      </c>
      <c r="U115" s="294">
        <f>SUMIFS('7.  Persistence Report'!S$27:S$500,'7.  Persistence Report'!$D$27:$D$500,$B114,'7.  Persistence Report'!$C$27:$C$500,"Pre-2011 Programs Completed in 2011",'7.  Persistence Report'!$J$27:$J$500,"Adjustment",'7.  Persistence Report'!$H$27:$H$500,"&lt;=2011")</f>
        <v>0</v>
      </c>
      <c r="V115" s="294">
        <f>SUMIFS('7.  Persistence Report'!T$27:T$500,'7.  Persistence Report'!$D$27:$D$500,$B114,'7.  Persistence Report'!$C$27:$C$500,"Pre-2011 Programs Completed in 2011",'7.  Persistence Report'!$J$27:$J$500,"Adjustment",'7.  Persistence Report'!$H$27:$H$500,"&lt;=2011")</f>
        <v>0</v>
      </c>
      <c r="W115" s="294">
        <f>SUMIFS('7.  Persistence Report'!U$27:U$500,'7.  Persistence Report'!$D$27:$D$500,$B114,'7.  Persistence Report'!$C$27:$C$500,"Pre-2011 Programs Completed in 2011",'7.  Persistence Report'!$J$27:$J$500,"Adjustment",'7.  Persistence Report'!$H$27:$H$500,"&lt;=2011")</f>
        <v>0</v>
      </c>
      <c r="X115" s="294">
        <f>SUMIFS('7.  Persistence Report'!V$27:V$500,'7.  Persistence Report'!$D$27:$D$500,$B114,'7.  Persistence Report'!$C$27:$C$500,"Pre-2011 Programs Completed in 2011",'7.  Persistence Report'!$J$27:$J$500,"Adjustment",'7.  Persistence Report'!$H$27:$H$500,"&lt;=2011")</f>
        <v>0</v>
      </c>
      <c r="Y115" s="410">
        <f>Y114</f>
        <v>0</v>
      </c>
      <c r="Z115" s="410">
        <f t="shared" ref="Z115:AL115" si="57">Z114</f>
        <v>0</v>
      </c>
      <c r="AA115" s="410">
        <f t="shared" si="57"/>
        <v>1</v>
      </c>
      <c r="AB115" s="410">
        <f t="shared" si="57"/>
        <v>0</v>
      </c>
      <c r="AC115" s="410">
        <f t="shared" si="57"/>
        <v>0</v>
      </c>
      <c r="AD115" s="410">
        <f t="shared" si="57"/>
        <v>0</v>
      </c>
      <c r="AE115" s="410">
        <f t="shared" si="57"/>
        <v>0</v>
      </c>
      <c r="AF115" s="410">
        <f t="shared" si="57"/>
        <v>0</v>
      </c>
      <c r="AG115" s="410">
        <f t="shared" si="57"/>
        <v>0</v>
      </c>
      <c r="AH115" s="410">
        <f t="shared" si="57"/>
        <v>0</v>
      </c>
      <c r="AI115" s="410">
        <f t="shared" si="57"/>
        <v>0</v>
      </c>
      <c r="AJ115" s="410">
        <f t="shared" si="57"/>
        <v>0</v>
      </c>
      <c r="AK115" s="410">
        <f t="shared" si="57"/>
        <v>0</v>
      </c>
      <c r="AL115" s="410">
        <f t="shared" si="57"/>
        <v>0</v>
      </c>
      <c r="AM115" s="503"/>
    </row>
    <row r="116" spans="1:39" s="282" customFormat="1" ht="15" outlineLevel="1">
      <c r="A116" s="507"/>
      <c r="B116" s="323"/>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411"/>
      <c r="AA116" s="411"/>
      <c r="AB116" s="411"/>
      <c r="AC116" s="411"/>
      <c r="AD116" s="411"/>
      <c r="AE116" s="415"/>
      <c r="AF116" s="415"/>
      <c r="AG116" s="415"/>
      <c r="AH116" s="415"/>
      <c r="AI116" s="415"/>
      <c r="AJ116" s="415"/>
      <c r="AK116" s="415"/>
      <c r="AL116" s="415"/>
      <c r="AM116" s="312"/>
    </row>
    <row r="117" spans="1:39" s="282" customFormat="1" ht="15.75" outlineLevel="1">
      <c r="A117" s="507"/>
      <c r="B117" s="287" t="s">
        <v>490</v>
      </c>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411"/>
      <c r="AA117" s="411"/>
      <c r="AB117" s="411"/>
      <c r="AC117" s="411"/>
      <c r="AD117" s="411"/>
      <c r="AE117" s="415"/>
      <c r="AF117" s="415"/>
      <c r="AG117" s="415"/>
      <c r="AH117" s="415"/>
      <c r="AI117" s="415"/>
      <c r="AJ117" s="415"/>
      <c r="AK117" s="415"/>
      <c r="AL117" s="415"/>
      <c r="AM117" s="312"/>
    </row>
    <row r="118" spans="1:39" s="282" customFormat="1" ht="15" outlineLevel="1">
      <c r="A118" s="507">
        <v>31</v>
      </c>
      <c r="B118" s="323" t="s">
        <v>491</v>
      </c>
      <c r="C118" s="290" t="s">
        <v>25</v>
      </c>
      <c r="D118" s="294">
        <f>SUMIFS('7.  Persistence Report'!AQ$27:AQ$500,'7.  Persistence Report'!$D$27:$D$500,$B118,'7.  Persistence Report'!$C$27:$C$500,"Pre-2011 Programs Completed in 2011",'7.  Persistence Report'!$J$27:$J$500,"&lt;&gt;Adjustment",'7.  Persistence Report'!$H$27:$H$500,"&lt;=2011")</f>
        <v>0</v>
      </c>
      <c r="E118" s="294">
        <f>SUMIFS('7.  Persistence Report'!AR$27:AR$500,'7.  Persistence Report'!$D$27:$D$500,$B118,'7.  Persistence Report'!$C$27:$C$500,"Pre-2011 Programs Completed in 2011",'7.  Persistence Report'!$J$27:$J$500,"&lt;&gt;Adjustment",'7.  Persistence Report'!$H$27:$H$500,"&lt;=2011")</f>
        <v>0</v>
      </c>
      <c r="F118" s="294">
        <f>SUMIFS('7.  Persistence Report'!AS$27:AS$500,'7.  Persistence Report'!$D$27:$D$500,$B118,'7.  Persistence Report'!$C$27:$C$500,"Pre-2011 Programs Completed in 2011",'7.  Persistence Report'!$J$27:$J$500,"&lt;&gt;Adjustment",'7.  Persistence Report'!$H$27:$H$500,"&lt;=2011")</f>
        <v>0</v>
      </c>
      <c r="G118" s="294">
        <f>SUMIFS('7.  Persistence Report'!AT$27:AT$500,'7.  Persistence Report'!$D$27:$D$500,$B118,'7.  Persistence Report'!$C$27:$C$500,"Pre-2011 Programs Completed in 2011",'7.  Persistence Report'!$J$27:$J$500,"&lt;&gt;Adjustment",'7.  Persistence Report'!$H$27:$H$500,"&lt;=2011")</f>
        <v>0</v>
      </c>
      <c r="H118" s="294">
        <f>SUMIFS('7.  Persistence Report'!AU$27:AU$500,'7.  Persistence Report'!$D$27:$D$500,$B118,'7.  Persistence Report'!$C$27:$C$500,"Pre-2011 Programs Completed in 2011",'7.  Persistence Report'!$J$27:$J$500,"&lt;&gt;Adjustment",'7.  Persistence Report'!$H$27:$H$500,"&lt;=2011")</f>
        <v>0</v>
      </c>
      <c r="I118" s="294">
        <f>SUMIFS('7.  Persistence Report'!AV$27:AV$500,'7.  Persistence Report'!$D$27:$D$500,$B118,'7.  Persistence Report'!$C$27:$C$500,"Pre-2011 Programs Completed in 2011",'7.  Persistence Report'!$J$27:$J$500,"&lt;&gt;Adjustment",'7.  Persistence Report'!$H$27:$H$500,"&lt;=2011")</f>
        <v>0</v>
      </c>
      <c r="J118" s="294">
        <f>SUMIFS('7.  Persistence Report'!AW$27:AW$500,'7.  Persistence Report'!$D$27:$D$500,$B118,'7.  Persistence Report'!$C$27:$C$500,"Pre-2011 Programs Completed in 2011",'7.  Persistence Report'!$J$27:$J$500,"&lt;&gt;Adjustment",'7.  Persistence Report'!$H$27:$H$500,"&lt;=2011")</f>
        <v>0</v>
      </c>
      <c r="K118" s="294">
        <f>SUMIFS('7.  Persistence Report'!AX$27:AX$500,'7.  Persistence Report'!$D$27:$D$500,$B118,'7.  Persistence Report'!$C$27:$C$500,"Pre-2011 Programs Completed in 2011",'7.  Persistence Report'!$J$27:$J$500,"&lt;&gt;Adjustment",'7.  Persistence Report'!$H$27:$H$500,"&lt;=2011")</f>
        <v>0</v>
      </c>
      <c r="L118" s="294">
        <f>SUMIFS('7.  Persistence Report'!AY$27:AY$500,'7.  Persistence Report'!$D$27:$D$500,$B118,'7.  Persistence Report'!$C$27:$C$500,"Pre-2011 Programs Completed in 2011",'7.  Persistence Report'!$J$27:$J$500,"&lt;&gt;Adjustment",'7.  Persistence Report'!$H$27:$H$500,"&lt;=2011")</f>
        <v>0</v>
      </c>
      <c r="M118" s="294">
        <f>SUMIFS('7.  Persistence Report'!AZ$27:AZ$500,'7.  Persistence Report'!$D$27:$D$500,$B118,'7.  Persistence Report'!$C$27:$C$500,"Pre-2011 Programs Completed in 2011",'7.  Persistence Report'!$J$27:$J$500,"&lt;&gt;Adjustment",'7.  Persistence Report'!$H$27:$H$500,"&lt;=2011")</f>
        <v>0</v>
      </c>
      <c r="N118" s="294">
        <v>0</v>
      </c>
      <c r="O118" s="294">
        <f>SUMIFS('7.  Persistence Report'!L$27:L$500,'7.  Persistence Report'!$D$27:$D$500,$B118,'7.  Persistence Report'!$C$27:$C$500,"Pre-2011 Programs Completed in 2011",'7.  Persistence Report'!$J$27:$J$500,"&lt;&gt;Adjustment",'7.  Persistence Report'!$H$27:$H$500,"&lt;=2011")</f>
        <v>0</v>
      </c>
      <c r="P118" s="294">
        <f>SUMIFS('7.  Persistence Report'!M$27:M$500,'7.  Persistence Report'!$D$27:$D$500,$B118,'7.  Persistence Report'!$C$27:$C$500,"Pre-2011 Programs Completed in 2011",'7.  Persistence Report'!$J$27:$J$500,"&lt;&gt;Adjustment",'7.  Persistence Report'!$H$27:$H$500,"&lt;=2011")</f>
        <v>0</v>
      </c>
      <c r="Q118" s="294">
        <f>SUMIFS('7.  Persistence Report'!N$27:N$500,'7.  Persistence Report'!$D$27:$D$500,$B118,'7.  Persistence Report'!$C$27:$C$500,"Pre-2011 Programs Completed in 2011",'7.  Persistence Report'!$J$27:$J$500,"&lt;&gt;Adjustment",'7.  Persistence Report'!$H$27:$H$500,"&lt;=2011")</f>
        <v>0</v>
      </c>
      <c r="R118" s="294">
        <f>SUMIFS('7.  Persistence Report'!O$27:O$500,'7.  Persistence Report'!$D$27:$D$500,$B118,'7.  Persistence Report'!$C$27:$C$500,"Pre-2011 Programs Completed in 2011",'7.  Persistence Report'!$J$27:$J$500,"&lt;&gt;Adjustment",'7.  Persistence Report'!$H$27:$H$500,"&lt;=2011")</f>
        <v>0</v>
      </c>
      <c r="S118" s="294">
        <f>SUMIFS('7.  Persistence Report'!P$27:P$500,'7.  Persistence Report'!$D$27:$D$500,$B118,'7.  Persistence Report'!$C$27:$C$500,"Pre-2011 Programs Completed in 2011",'7.  Persistence Report'!$J$27:$J$500,"&lt;&gt;Adjustment",'7.  Persistence Report'!$H$27:$H$500,"&lt;=2011")</f>
        <v>0</v>
      </c>
      <c r="T118" s="294">
        <f>SUMIFS('7.  Persistence Report'!Q$27:Q$500,'7.  Persistence Report'!$D$27:$D$500,$B118,'7.  Persistence Report'!$C$27:$C$500,"Pre-2011 Programs Completed in 2011",'7.  Persistence Report'!$J$27:$J$500,"&lt;&gt;Adjustment",'7.  Persistence Report'!$H$27:$H$500,"&lt;=2011")</f>
        <v>0</v>
      </c>
      <c r="U118" s="294">
        <f>SUMIFS('7.  Persistence Report'!R$27:R$500,'7.  Persistence Report'!$D$27:$D$500,$B118,'7.  Persistence Report'!$C$27:$C$500,"Pre-2011 Programs Completed in 2011",'7.  Persistence Report'!$J$27:$J$500,"&lt;&gt;Adjustment",'7.  Persistence Report'!$H$27:$H$500,"&lt;=2011")</f>
        <v>0</v>
      </c>
      <c r="V118" s="294">
        <f>SUMIFS('7.  Persistence Report'!S$27:S$500,'7.  Persistence Report'!$D$27:$D$500,$B118,'7.  Persistence Report'!$C$27:$C$500,"Pre-2011 Programs Completed in 2011",'7.  Persistence Report'!$J$27:$J$500,"&lt;&gt;Adjustment",'7.  Persistence Report'!$H$27:$H$500,"&lt;=2011")</f>
        <v>0</v>
      </c>
      <c r="W118" s="294">
        <f>SUMIFS('7.  Persistence Report'!T$27:T$500,'7.  Persistence Report'!$D$27:$D$500,$B118,'7.  Persistence Report'!$C$27:$C$500,"Pre-2011 Programs Completed in 2011",'7.  Persistence Report'!$J$27:$J$500,"&lt;&gt;Adjustment",'7.  Persistence Report'!$H$27:$H$500,"&lt;=2011")</f>
        <v>0</v>
      </c>
      <c r="X118" s="294">
        <f>SUMIFS('7.  Persistence Report'!U$27:U$500,'7.  Persistence Report'!$D$27:$D$500,$B118,'7.  Persistence Report'!$C$27:$C$500,"Pre-2011 Programs Completed in 2011",'7.  Persistence Report'!$J$27:$J$500,"&lt;&gt;Adjustment",'7.  Persistence Report'!$H$27:$H$500,"&lt;=2011")</f>
        <v>0</v>
      </c>
      <c r="Y118" s="409">
        <f>Y375</f>
        <v>0</v>
      </c>
      <c r="Z118" s="409">
        <f t="shared" ref="Z118:AA118" si="58">Z375</f>
        <v>0</v>
      </c>
      <c r="AA118" s="409">
        <f t="shared" si="58"/>
        <v>1</v>
      </c>
      <c r="AB118" s="409"/>
      <c r="AC118" s="409"/>
      <c r="AD118" s="409"/>
      <c r="AE118" s="414"/>
      <c r="AF118" s="414"/>
      <c r="AG118" s="414"/>
      <c r="AH118" s="414"/>
      <c r="AI118" s="414"/>
      <c r="AJ118" s="414"/>
      <c r="AK118" s="414"/>
      <c r="AL118" s="414"/>
      <c r="AM118" s="295">
        <f>SUM(Y118:AL118)</f>
        <v>1</v>
      </c>
    </row>
    <row r="119" spans="1:39" s="282" customFormat="1" ht="15" outlineLevel="1">
      <c r="A119" s="507"/>
      <c r="B119" s="323" t="s">
        <v>214</v>
      </c>
      <c r="C119" s="290" t="s">
        <v>163</v>
      </c>
      <c r="D119" s="294">
        <f>SUMIFS('7.  Persistence Report'!AQ$27:AQ$500,'7.  Persistence Report'!$D$27:$D$500,$B118,'7.  Persistence Report'!$C$27:$C$500,"Pre-2011 Programs Completed in 2011",'7.  Persistence Report'!$J$27:$J$500,"Adjustment",'7.  Persistence Report'!$H$27:$H$500,"&lt;=2011")</f>
        <v>0</v>
      </c>
      <c r="E119" s="294">
        <f>SUMIFS('7.  Persistence Report'!AR$27:AR$500,'7.  Persistence Report'!$D$27:$D$500,$B118,'7.  Persistence Report'!$C$27:$C$500,"Pre-2011 Programs Completed in 2011",'7.  Persistence Report'!$J$27:$J$500,"Adjustment",'7.  Persistence Report'!$H$27:$H$500,"&lt;=2011")</f>
        <v>0</v>
      </c>
      <c r="F119" s="294">
        <f>SUMIFS('7.  Persistence Report'!AS$27:AS$500,'7.  Persistence Report'!$D$27:$D$500,$B118,'7.  Persistence Report'!$C$27:$C$500,"Pre-2011 Programs Completed in 2011",'7.  Persistence Report'!$J$27:$J$500,"Adjustment",'7.  Persistence Report'!$H$27:$H$500,"&lt;=2011")</f>
        <v>0</v>
      </c>
      <c r="G119" s="294">
        <f>SUMIFS('7.  Persistence Report'!AT$27:AT$500,'7.  Persistence Report'!$D$27:$D$500,$B118,'7.  Persistence Report'!$C$27:$C$500,"Pre-2011 Programs Completed in 2011",'7.  Persistence Report'!$J$27:$J$500,"Adjustment",'7.  Persistence Report'!$H$27:$H$500,"&lt;=2011")</f>
        <v>0</v>
      </c>
      <c r="H119" s="294">
        <f>SUMIFS('7.  Persistence Report'!AU$27:AU$500,'7.  Persistence Report'!$D$27:$D$500,$B118,'7.  Persistence Report'!$C$27:$C$500,"Pre-2011 Programs Completed in 2011",'7.  Persistence Report'!$J$27:$J$500,"Adjustment",'7.  Persistence Report'!$H$27:$H$500,"&lt;=2011")</f>
        <v>0</v>
      </c>
      <c r="I119" s="294">
        <f>SUMIFS('7.  Persistence Report'!AV$27:AV$500,'7.  Persistence Report'!$D$27:$D$500,$B118,'7.  Persistence Report'!$C$27:$C$500,"Pre-2011 Programs Completed in 2011",'7.  Persistence Report'!$J$27:$J$500,"Adjustment",'7.  Persistence Report'!$H$27:$H$500,"&lt;=2011")</f>
        <v>0</v>
      </c>
      <c r="J119" s="294">
        <f>SUMIFS('7.  Persistence Report'!AW$27:AW$500,'7.  Persistence Report'!$D$27:$D$500,$B118,'7.  Persistence Report'!$C$27:$C$500,"Pre-2011 Programs Completed in 2011",'7.  Persistence Report'!$J$27:$J$500,"Adjustment",'7.  Persistence Report'!$H$27:$H$500,"&lt;=2011")</f>
        <v>0</v>
      </c>
      <c r="K119" s="294">
        <f>SUMIFS('7.  Persistence Report'!AX$27:AX$500,'7.  Persistence Report'!$D$27:$D$500,$B118,'7.  Persistence Report'!$C$27:$C$500,"Pre-2011 Programs Completed in 2011",'7.  Persistence Report'!$J$27:$J$500,"Adjustment",'7.  Persistence Report'!$H$27:$H$500,"&lt;=2011")</f>
        <v>0</v>
      </c>
      <c r="L119" s="294">
        <f>SUMIFS('7.  Persistence Report'!AY$27:AY$500,'7.  Persistence Report'!$D$27:$D$500,$B118,'7.  Persistence Report'!$C$27:$C$500,"Pre-2011 Programs Completed in 2011",'7.  Persistence Report'!$J$27:$J$500,"Adjustment",'7.  Persistence Report'!$H$27:$H$500,"&lt;=2011")</f>
        <v>0</v>
      </c>
      <c r="M119" s="294">
        <f>SUMIFS('7.  Persistence Report'!AZ$27:AZ$500,'7.  Persistence Report'!$D$27:$D$500,$B118,'7.  Persistence Report'!$C$27:$C$500,"Pre-2011 Programs Completed in 2011",'7.  Persistence Report'!$J$27:$J$500,"Adjustment",'7.  Persistence Report'!$H$27:$H$500,"&lt;=2011")</f>
        <v>0</v>
      </c>
      <c r="N119" s="294">
        <f>N118</f>
        <v>0</v>
      </c>
      <c r="O119" s="294">
        <f>SUMIFS('7.  Persistence Report'!M$27:M$500,'7.  Persistence Report'!$D$27:$D$500,$B118,'7.  Persistence Report'!$C$27:$C$500,"Pre-2011 Programs Completed in 2011",'7.  Persistence Report'!$J$27:$J$500,"Adjustment",'7.  Persistence Report'!$H$27:$H$500,"&lt;=2011")</f>
        <v>0</v>
      </c>
      <c r="P119" s="294">
        <f>SUMIFS('7.  Persistence Report'!N$27:N$500,'7.  Persistence Report'!$D$27:$D$500,$B118,'7.  Persistence Report'!$C$27:$C$500,"Pre-2011 Programs Completed in 2011",'7.  Persistence Report'!$J$27:$J$500,"Adjustment",'7.  Persistence Report'!$H$27:$H$500,"&lt;=2011")</f>
        <v>0</v>
      </c>
      <c r="Q119" s="294">
        <f>SUMIFS('7.  Persistence Report'!O$27:O$500,'7.  Persistence Report'!$D$27:$D$500,$B118,'7.  Persistence Report'!$C$27:$C$500,"Pre-2011 Programs Completed in 2011",'7.  Persistence Report'!$J$27:$J$500,"Adjustment",'7.  Persistence Report'!$H$27:$H$500,"&lt;=2011")</f>
        <v>0</v>
      </c>
      <c r="R119" s="294">
        <f>SUMIFS('7.  Persistence Report'!P$27:P$500,'7.  Persistence Report'!$D$27:$D$500,$B118,'7.  Persistence Report'!$C$27:$C$500,"Pre-2011 Programs Completed in 2011",'7.  Persistence Report'!$J$27:$J$500,"Adjustment",'7.  Persistence Report'!$H$27:$H$500,"&lt;=2011")</f>
        <v>0</v>
      </c>
      <c r="S119" s="294">
        <f>SUMIFS('7.  Persistence Report'!Q$27:Q$500,'7.  Persistence Report'!$D$27:$D$500,$B118,'7.  Persistence Report'!$C$27:$C$500,"Pre-2011 Programs Completed in 2011",'7.  Persistence Report'!$J$27:$J$500,"Adjustment",'7.  Persistence Report'!$H$27:$H$500,"&lt;=2011")</f>
        <v>0</v>
      </c>
      <c r="T119" s="294">
        <f>SUMIFS('7.  Persistence Report'!R$27:R$500,'7.  Persistence Report'!$D$27:$D$500,$B118,'7.  Persistence Report'!$C$27:$C$500,"Pre-2011 Programs Completed in 2011",'7.  Persistence Report'!$J$27:$J$500,"Adjustment",'7.  Persistence Report'!$H$27:$H$500,"&lt;=2011")</f>
        <v>0</v>
      </c>
      <c r="U119" s="294">
        <f>SUMIFS('7.  Persistence Report'!S$27:S$500,'7.  Persistence Report'!$D$27:$D$500,$B118,'7.  Persistence Report'!$C$27:$C$500,"Pre-2011 Programs Completed in 2011",'7.  Persistence Report'!$J$27:$J$500,"Adjustment",'7.  Persistence Report'!$H$27:$H$500,"&lt;=2011")</f>
        <v>0</v>
      </c>
      <c r="V119" s="294">
        <f>SUMIFS('7.  Persistence Report'!T$27:T$500,'7.  Persistence Report'!$D$27:$D$500,$B118,'7.  Persistence Report'!$C$27:$C$500,"Pre-2011 Programs Completed in 2011",'7.  Persistence Report'!$J$27:$J$500,"Adjustment",'7.  Persistence Report'!$H$27:$H$500,"&lt;=2011")</f>
        <v>0</v>
      </c>
      <c r="W119" s="294">
        <f>SUMIFS('7.  Persistence Report'!U$27:U$500,'7.  Persistence Report'!$D$27:$D$500,$B118,'7.  Persistence Report'!$C$27:$C$500,"Pre-2011 Programs Completed in 2011",'7.  Persistence Report'!$J$27:$J$500,"Adjustment",'7.  Persistence Report'!$H$27:$H$500,"&lt;=2011")</f>
        <v>0</v>
      </c>
      <c r="X119" s="294">
        <f>SUMIFS('7.  Persistence Report'!V$27:V$500,'7.  Persistence Report'!$D$27:$D$500,$B118,'7.  Persistence Report'!$C$27:$C$500,"Pre-2011 Programs Completed in 2011",'7.  Persistence Report'!$J$27:$J$500,"Adjustment",'7.  Persistence Report'!$H$27:$H$500,"&lt;=2011")</f>
        <v>0</v>
      </c>
      <c r="Y119" s="410">
        <f>Y118</f>
        <v>0</v>
      </c>
      <c r="Z119" s="410">
        <f t="shared" ref="Z119:AL119" si="59">Z118</f>
        <v>0</v>
      </c>
      <c r="AA119" s="410">
        <f t="shared" si="59"/>
        <v>1</v>
      </c>
      <c r="AB119" s="410">
        <f t="shared" si="59"/>
        <v>0</v>
      </c>
      <c r="AC119" s="410">
        <f t="shared" si="59"/>
        <v>0</v>
      </c>
      <c r="AD119" s="410">
        <f t="shared" si="59"/>
        <v>0</v>
      </c>
      <c r="AE119" s="410">
        <f t="shared" si="59"/>
        <v>0</v>
      </c>
      <c r="AF119" s="410">
        <f t="shared" si="59"/>
        <v>0</v>
      </c>
      <c r="AG119" s="410">
        <f t="shared" si="59"/>
        <v>0</v>
      </c>
      <c r="AH119" s="410">
        <f t="shared" si="59"/>
        <v>0</v>
      </c>
      <c r="AI119" s="410">
        <f t="shared" si="59"/>
        <v>0</v>
      </c>
      <c r="AJ119" s="410">
        <f t="shared" si="59"/>
        <v>0</v>
      </c>
      <c r="AK119" s="410">
        <f t="shared" si="59"/>
        <v>0</v>
      </c>
      <c r="AL119" s="410">
        <f t="shared" si="59"/>
        <v>0</v>
      </c>
      <c r="AM119" s="503"/>
    </row>
    <row r="120" spans="1:39" s="282" customFormat="1" ht="15" outlineLevel="1">
      <c r="A120" s="507"/>
      <c r="B120" s="323"/>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411"/>
      <c r="Z120" s="411"/>
      <c r="AA120" s="411"/>
      <c r="AB120" s="411"/>
      <c r="AC120" s="411"/>
      <c r="AD120" s="411"/>
      <c r="AE120" s="415"/>
      <c r="AF120" s="415"/>
      <c r="AG120" s="415"/>
      <c r="AH120" s="415"/>
      <c r="AI120" s="415"/>
      <c r="AJ120" s="415"/>
      <c r="AK120" s="415"/>
      <c r="AL120" s="415"/>
      <c r="AM120" s="312"/>
    </row>
    <row r="121" spans="1:39" s="282" customFormat="1" ht="15" outlineLevel="1">
      <c r="A121" s="507">
        <v>32</v>
      </c>
      <c r="B121" s="323" t="s">
        <v>492</v>
      </c>
      <c r="C121" s="290" t="s">
        <v>25</v>
      </c>
      <c r="D121" s="294">
        <f>SUMIFS('7.  Persistence Report'!AQ$27:AQ$500,'7.  Persistence Report'!$D$27:$D$500,$B121,'7.  Persistence Report'!$C$27:$C$500,"Pre-2011 Programs Completed in 2011",'7.  Persistence Report'!$J$27:$J$500,"&lt;&gt;Adjustment",'7.  Persistence Report'!$H$27:$H$500,"&lt;=2011")</f>
        <v>0</v>
      </c>
      <c r="E121" s="294">
        <f>SUMIFS('7.  Persistence Report'!AR$27:AR$500,'7.  Persistence Report'!$D$27:$D$500,$B121,'7.  Persistence Report'!$C$27:$C$500,"Pre-2011 Programs Completed in 2011",'7.  Persistence Report'!$J$27:$J$500,"&lt;&gt;Adjustment",'7.  Persistence Report'!$H$27:$H$500,"&lt;=2011")</f>
        <v>0</v>
      </c>
      <c r="F121" s="294">
        <f>SUMIFS('7.  Persistence Report'!AS$27:AS$500,'7.  Persistence Report'!$D$27:$D$500,$B121,'7.  Persistence Report'!$C$27:$C$500,"Pre-2011 Programs Completed in 2011",'7.  Persistence Report'!$J$27:$J$500,"&lt;&gt;Adjustment",'7.  Persistence Report'!$H$27:$H$500,"&lt;=2011")</f>
        <v>0</v>
      </c>
      <c r="G121" s="294">
        <f>SUMIFS('7.  Persistence Report'!AT$27:AT$500,'7.  Persistence Report'!$D$27:$D$500,$B121,'7.  Persistence Report'!$C$27:$C$500,"Pre-2011 Programs Completed in 2011",'7.  Persistence Report'!$J$27:$J$500,"&lt;&gt;Adjustment",'7.  Persistence Report'!$H$27:$H$500,"&lt;=2011")</f>
        <v>0</v>
      </c>
      <c r="H121" s="294">
        <f>SUMIFS('7.  Persistence Report'!AU$27:AU$500,'7.  Persistence Report'!$D$27:$D$500,$B121,'7.  Persistence Report'!$C$27:$C$500,"Pre-2011 Programs Completed in 2011",'7.  Persistence Report'!$J$27:$J$500,"&lt;&gt;Adjustment",'7.  Persistence Report'!$H$27:$H$500,"&lt;=2011")</f>
        <v>0</v>
      </c>
      <c r="I121" s="294">
        <f>SUMIFS('7.  Persistence Report'!AV$27:AV$500,'7.  Persistence Report'!$D$27:$D$500,$B121,'7.  Persistence Report'!$C$27:$C$500,"Pre-2011 Programs Completed in 2011",'7.  Persistence Report'!$J$27:$J$500,"&lt;&gt;Adjustment",'7.  Persistence Report'!$H$27:$H$500,"&lt;=2011")</f>
        <v>0</v>
      </c>
      <c r="J121" s="294">
        <f>SUMIFS('7.  Persistence Report'!AW$27:AW$500,'7.  Persistence Report'!$D$27:$D$500,$B121,'7.  Persistence Report'!$C$27:$C$500,"Pre-2011 Programs Completed in 2011",'7.  Persistence Report'!$J$27:$J$500,"&lt;&gt;Adjustment",'7.  Persistence Report'!$H$27:$H$500,"&lt;=2011")</f>
        <v>0</v>
      </c>
      <c r="K121" s="294">
        <f>SUMIFS('7.  Persistence Report'!AX$27:AX$500,'7.  Persistence Report'!$D$27:$D$500,$B121,'7.  Persistence Report'!$C$27:$C$500,"Pre-2011 Programs Completed in 2011",'7.  Persistence Report'!$J$27:$J$500,"&lt;&gt;Adjustment",'7.  Persistence Report'!$H$27:$H$500,"&lt;=2011")</f>
        <v>0</v>
      </c>
      <c r="L121" s="294">
        <f>SUMIFS('7.  Persistence Report'!AY$27:AY$500,'7.  Persistence Report'!$D$27:$D$500,$B121,'7.  Persistence Report'!$C$27:$C$500,"Pre-2011 Programs Completed in 2011",'7.  Persistence Report'!$J$27:$J$500,"&lt;&gt;Adjustment",'7.  Persistence Report'!$H$27:$H$500,"&lt;=2011")</f>
        <v>0</v>
      </c>
      <c r="M121" s="294">
        <f>SUMIFS('7.  Persistence Report'!AZ$27:AZ$500,'7.  Persistence Report'!$D$27:$D$500,$B121,'7.  Persistence Report'!$C$27:$C$500,"Pre-2011 Programs Completed in 2011",'7.  Persistence Report'!$J$27:$J$500,"&lt;&gt;Adjustment",'7.  Persistence Report'!$H$27:$H$500,"&lt;=2011")</f>
        <v>0</v>
      </c>
      <c r="N121" s="294">
        <v>0</v>
      </c>
      <c r="O121" s="294">
        <f>SUMIFS('7.  Persistence Report'!L$27:L$500,'7.  Persistence Report'!$D$27:$D$500,$B121,'7.  Persistence Report'!$C$27:$C$500,"Pre-2011 Programs Completed in 2011",'7.  Persistence Report'!$J$27:$J$500,"&lt;&gt;Adjustment",'7.  Persistence Report'!$H$27:$H$500,"&lt;=2011")</f>
        <v>0</v>
      </c>
      <c r="P121" s="294">
        <f>SUMIFS('7.  Persistence Report'!M$27:M$500,'7.  Persistence Report'!$D$27:$D$500,$B121,'7.  Persistence Report'!$C$27:$C$500,"Pre-2011 Programs Completed in 2011",'7.  Persistence Report'!$J$27:$J$500,"&lt;&gt;Adjustment",'7.  Persistence Report'!$H$27:$H$500,"&lt;=2011")</f>
        <v>0</v>
      </c>
      <c r="Q121" s="294">
        <f>SUMIFS('7.  Persistence Report'!N$27:N$500,'7.  Persistence Report'!$D$27:$D$500,$B121,'7.  Persistence Report'!$C$27:$C$500,"Pre-2011 Programs Completed in 2011",'7.  Persistence Report'!$J$27:$J$500,"&lt;&gt;Adjustment",'7.  Persistence Report'!$H$27:$H$500,"&lt;=2011")</f>
        <v>0</v>
      </c>
      <c r="R121" s="294">
        <f>SUMIFS('7.  Persistence Report'!O$27:O$500,'7.  Persistence Report'!$D$27:$D$500,$B121,'7.  Persistence Report'!$C$27:$C$500,"Pre-2011 Programs Completed in 2011",'7.  Persistence Report'!$J$27:$J$500,"&lt;&gt;Adjustment",'7.  Persistence Report'!$H$27:$H$500,"&lt;=2011")</f>
        <v>0</v>
      </c>
      <c r="S121" s="294">
        <f>SUMIFS('7.  Persistence Report'!P$27:P$500,'7.  Persistence Report'!$D$27:$D$500,$B121,'7.  Persistence Report'!$C$27:$C$500,"Pre-2011 Programs Completed in 2011",'7.  Persistence Report'!$J$27:$J$500,"&lt;&gt;Adjustment",'7.  Persistence Report'!$H$27:$H$500,"&lt;=2011")</f>
        <v>0</v>
      </c>
      <c r="T121" s="294">
        <f>SUMIFS('7.  Persistence Report'!Q$27:Q$500,'7.  Persistence Report'!$D$27:$D$500,$B121,'7.  Persistence Report'!$C$27:$C$500,"Pre-2011 Programs Completed in 2011",'7.  Persistence Report'!$J$27:$J$500,"&lt;&gt;Adjustment",'7.  Persistence Report'!$H$27:$H$500,"&lt;=2011")</f>
        <v>0</v>
      </c>
      <c r="U121" s="294">
        <f>SUMIFS('7.  Persistence Report'!R$27:R$500,'7.  Persistence Report'!$D$27:$D$500,$B121,'7.  Persistence Report'!$C$27:$C$500,"Pre-2011 Programs Completed in 2011",'7.  Persistence Report'!$J$27:$J$500,"&lt;&gt;Adjustment",'7.  Persistence Report'!$H$27:$H$500,"&lt;=2011")</f>
        <v>0</v>
      </c>
      <c r="V121" s="294">
        <f>SUMIFS('7.  Persistence Report'!S$27:S$500,'7.  Persistence Report'!$D$27:$D$500,$B121,'7.  Persistence Report'!$C$27:$C$500,"Pre-2011 Programs Completed in 2011",'7.  Persistence Report'!$J$27:$J$500,"&lt;&gt;Adjustment",'7.  Persistence Report'!$H$27:$H$500,"&lt;=2011")</f>
        <v>0</v>
      </c>
      <c r="W121" s="294">
        <f>SUMIFS('7.  Persistence Report'!T$27:T$500,'7.  Persistence Report'!$D$27:$D$500,$B121,'7.  Persistence Report'!$C$27:$C$500,"Pre-2011 Programs Completed in 2011",'7.  Persistence Report'!$J$27:$J$500,"&lt;&gt;Adjustment",'7.  Persistence Report'!$H$27:$H$500,"&lt;=2011")</f>
        <v>0</v>
      </c>
      <c r="X121" s="294">
        <f>SUMIFS('7.  Persistence Report'!U$27:U$500,'7.  Persistence Report'!$D$27:$D$500,$B121,'7.  Persistence Report'!$C$27:$C$500,"Pre-2011 Programs Completed in 2011",'7.  Persistence Report'!$J$27:$J$500,"&lt;&gt;Adjustment",'7.  Persistence Report'!$H$27:$H$500,"&lt;=2011")</f>
        <v>0</v>
      </c>
      <c r="Y121" s="409">
        <f>Y378</f>
        <v>0</v>
      </c>
      <c r="Z121" s="409">
        <f t="shared" ref="Z121:AA121" si="60">Z378</f>
        <v>0</v>
      </c>
      <c r="AA121" s="409">
        <f t="shared" si="60"/>
        <v>1</v>
      </c>
      <c r="AB121" s="409"/>
      <c r="AC121" s="409"/>
      <c r="AD121" s="409"/>
      <c r="AE121" s="414"/>
      <c r="AF121" s="414"/>
      <c r="AG121" s="414"/>
      <c r="AH121" s="414"/>
      <c r="AI121" s="414"/>
      <c r="AJ121" s="414"/>
      <c r="AK121" s="414"/>
      <c r="AL121" s="414"/>
      <c r="AM121" s="295">
        <f>SUM(Y121:AL121)</f>
        <v>1</v>
      </c>
    </row>
    <row r="122" spans="1:39" s="282" customFormat="1" ht="15" outlineLevel="1">
      <c r="A122" s="507"/>
      <c r="B122" s="323" t="s">
        <v>214</v>
      </c>
      <c r="C122" s="290" t="s">
        <v>163</v>
      </c>
      <c r="D122" s="294">
        <f>SUMIFS('7.  Persistence Report'!AQ$27:AQ$500,'7.  Persistence Report'!$D$27:$D$500,$B121,'7.  Persistence Report'!$C$27:$C$500,"Pre-2011 Programs Completed in 2011",'7.  Persistence Report'!$J$27:$J$500,"Adjustment",'7.  Persistence Report'!$H$27:$H$500,"&lt;=2011")</f>
        <v>0</v>
      </c>
      <c r="E122" s="294">
        <f>SUMIFS('7.  Persistence Report'!AR$27:AR$500,'7.  Persistence Report'!$D$27:$D$500,$B121,'7.  Persistence Report'!$C$27:$C$500,"Pre-2011 Programs Completed in 2011",'7.  Persistence Report'!$J$27:$J$500,"Adjustment",'7.  Persistence Report'!$H$27:$H$500,"&lt;=2011")</f>
        <v>0</v>
      </c>
      <c r="F122" s="294">
        <f>SUMIFS('7.  Persistence Report'!AS$27:AS$500,'7.  Persistence Report'!$D$27:$D$500,$B121,'7.  Persistence Report'!$C$27:$C$500,"Pre-2011 Programs Completed in 2011",'7.  Persistence Report'!$J$27:$J$500,"Adjustment",'7.  Persistence Report'!$H$27:$H$500,"&lt;=2011")</f>
        <v>0</v>
      </c>
      <c r="G122" s="294">
        <f>SUMIFS('7.  Persistence Report'!AT$27:AT$500,'7.  Persistence Report'!$D$27:$D$500,$B121,'7.  Persistence Report'!$C$27:$C$500,"Pre-2011 Programs Completed in 2011",'7.  Persistence Report'!$J$27:$J$500,"Adjustment",'7.  Persistence Report'!$H$27:$H$500,"&lt;=2011")</f>
        <v>0</v>
      </c>
      <c r="H122" s="294">
        <f>SUMIFS('7.  Persistence Report'!AU$27:AU$500,'7.  Persistence Report'!$D$27:$D$500,$B121,'7.  Persistence Report'!$C$27:$C$500,"Pre-2011 Programs Completed in 2011",'7.  Persistence Report'!$J$27:$J$500,"Adjustment",'7.  Persistence Report'!$H$27:$H$500,"&lt;=2011")</f>
        <v>0</v>
      </c>
      <c r="I122" s="294">
        <f>SUMIFS('7.  Persistence Report'!AV$27:AV$500,'7.  Persistence Report'!$D$27:$D$500,$B121,'7.  Persistence Report'!$C$27:$C$500,"Pre-2011 Programs Completed in 2011",'7.  Persistence Report'!$J$27:$J$500,"Adjustment",'7.  Persistence Report'!$H$27:$H$500,"&lt;=2011")</f>
        <v>0</v>
      </c>
      <c r="J122" s="294">
        <f>SUMIFS('7.  Persistence Report'!AW$27:AW$500,'7.  Persistence Report'!$D$27:$D$500,$B121,'7.  Persistence Report'!$C$27:$C$500,"Pre-2011 Programs Completed in 2011",'7.  Persistence Report'!$J$27:$J$500,"Adjustment",'7.  Persistence Report'!$H$27:$H$500,"&lt;=2011")</f>
        <v>0</v>
      </c>
      <c r="K122" s="294">
        <f>SUMIFS('7.  Persistence Report'!AX$27:AX$500,'7.  Persistence Report'!$D$27:$D$500,$B121,'7.  Persistence Report'!$C$27:$C$500,"Pre-2011 Programs Completed in 2011",'7.  Persistence Report'!$J$27:$J$500,"Adjustment",'7.  Persistence Report'!$H$27:$H$500,"&lt;=2011")</f>
        <v>0</v>
      </c>
      <c r="L122" s="294">
        <f>SUMIFS('7.  Persistence Report'!AY$27:AY$500,'7.  Persistence Report'!$D$27:$D$500,$B121,'7.  Persistence Report'!$C$27:$C$500,"Pre-2011 Programs Completed in 2011",'7.  Persistence Report'!$J$27:$J$500,"Adjustment",'7.  Persistence Report'!$H$27:$H$500,"&lt;=2011")</f>
        <v>0</v>
      </c>
      <c r="M122" s="294">
        <f>SUMIFS('7.  Persistence Report'!AZ$27:AZ$500,'7.  Persistence Report'!$D$27:$D$500,$B121,'7.  Persistence Report'!$C$27:$C$500,"Pre-2011 Programs Completed in 2011",'7.  Persistence Report'!$J$27:$J$500,"Adjustment",'7.  Persistence Report'!$H$27:$H$500,"&lt;=2011")</f>
        <v>0</v>
      </c>
      <c r="N122" s="294">
        <f>N121</f>
        <v>0</v>
      </c>
      <c r="O122" s="294">
        <f>SUMIFS('7.  Persistence Report'!M$27:M$500,'7.  Persistence Report'!$D$27:$D$500,$B121,'7.  Persistence Report'!$C$27:$C$500,"Pre-2011 Programs Completed in 2011",'7.  Persistence Report'!$J$27:$J$500,"Adjustment",'7.  Persistence Report'!$H$27:$H$500,"&lt;=2011")</f>
        <v>0</v>
      </c>
      <c r="P122" s="294">
        <f>SUMIFS('7.  Persistence Report'!N$27:N$500,'7.  Persistence Report'!$D$27:$D$500,$B121,'7.  Persistence Report'!$C$27:$C$500,"Pre-2011 Programs Completed in 2011",'7.  Persistence Report'!$J$27:$J$500,"Adjustment",'7.  Persistence Report'!$H$27:$H$500,"&lt;=2011")</f>
        <v>0</v>
      </c>
      <c r="Q122" s="294">
        <f>SUMIFS('7.  Persistence Report'!O$27:O$500,'7.  Persistence Report'!$D$27:$D$500,$B121,'7.  Persistence Report'!$C$27:$C$500,"Pre-2011 Programs Completed in 2011",'7.  Persistence Report'!$J$27:$J$500,"Adjustment",'7.  Persistence Report'!$H$27:$H$500,"&lt;=2011")</f>
        <v>0</v>
      </c>
      <c r="R122" s="294">
        <f>SUMIFS('7.  Persistence Report'!P$27:P$500,'7.  Persistence Report'!$D$27:$D$500,$B121,'7.  Persistence Report'!$C$27:$C$500,"Pre-2011 Programs Completed in 2011",'7.  Persistence Report'!$J$27:$J$500,"Adjustment",'7.  Persistence Report'!$H$27:$H$500,"&lt;=2011")</f>
        <v>0</v>
      </c>
      <c r="S122" s="294">
        <f>SUMIFS('7.  Persistence Report'!Q$27:Q$500,'7.  Persistence Report'!$D$27:$D$500,$B121,'7.  Persistence Report'!$C$27:$C$500,"Pre-2011 Programs Completed in 2011",'7.  Persistence Report'!$J$27:$J$500,"Adjustment",'7.  Persistence Report'!$H$27:$H$500,"&lt;=2011")</f>
        <v>0</v>
      </c>
      <c r="T122" s="294">
        <f>SUMIFS('7.  Persistence Report'!R$27:R$500,'7.  Persistence Report'!$D$27:$D$500,$B121,'7.  Persistence Report'!$C$27:$C$500,"Pre-2011 Programs Completed in 2011",'7.  Persistence Report'!$J$27:$J$500,"Adjustment",'7.  Persistence Report'!$H$27:$H$500,"&lt;=2011")</f>
        <v>0</v>
      </c>
      <c r="U122" s="294">
        <f>SUMIFS('7.  Persistence Report'!S$27:S$500,'7.  Persistence Report'!$D$27:$D$500,$B121,'7.  Persistence Report'!$C$27:$C$500,"Pre-2011 Programs Completed in 2011",'7.  Persistence Report'!$J$27:$J$500,"Adjustment",'7.  Persistence Report'!$H$27:$H$500,"&lt;=2011")</f>
        <v>0</v>
      </c>
      <c r="V122" s="294">
        <f>SUMIFS('7.  Persistence Report'!T$27:T$500,'7.  Persistence Report'!$D$27:$D$500,$B121,'7.  Persistence Report'!$C$27:$C$500,"Pre-2011 Programs Completed in 2011",'7.  Persistence Report'!$J$27:$J$500,"Adjustment",'7.  Persistence Report'!$H$27:$H$500,"&lt;=2011")</f>
        <v>0</v>
      </c>
      <c r="W122" s="294">
        <f>SUMIFS('7.  Persistence Report'!U$27:U$500,'7.  Persistence Report'!$D$27:$D$500,$B121,'7.  Persistence Report'!$C$27:$C$500,"Pre-2011 Programs Completed in 2011",'7.  Persistence Report'!$J$27:$J$500,"Adjustment",'7.  Persistence Report'!$H$27:$H$500,"&lt;=2011")</f>
        <v>0</v>
      </c>
      <c r="X122" s="294">
        <f>SUMIFS('7.  Persistence Report'!V$27:V$500,'7.  Persistence Report'!$D$27:$D$500,$B121,'7.  Persistence Report'!$C$27:$C$500,"Pre-2011 Programs Completed in 2011",'7.  Persistence Report'!$J$27:$J$500,"Adjustment",'7.  Persistence Report'!$H$27:$H$500,"&lt;=2011")</f>
        <v>0</v>
      </c>
      <c r="Y122" s="410">
        <f>Y121</f>
        <v>0</v>
      </c>
      <c r="Z122" s="410">
        <f t="shared" ref="Z122:AL122" si="61">Z121</f>
        <v>0</v>
      </c>
      <c r="AA122" s="410">
        <f t="shared" si="61"/>
        <v>1</v>
      </c>
      <c r="AB122" s="410">
        <f t="shared" si="61"/>
        <v>0</v>
      </c>
      <c r="AC122" s="410">
        <f t="shared" si="61"/>
        <v>0</v>
      </c>
      <c r="AD122" s="410">
        <f t="shared" si="61"/>
        <v>0</v>
      </c>
      <c r="AE122" s="410">
        <f t="shared" si="61"/>
        <v>0</v>
      </c>
      <c r="AF122" s="410">
        <f t="shared" si="61"/>
        <v>0</v>
      </c>
      <c r="AG122" s="410">
        <f t="shared" si="61"/>
        <v>0</v>
      </c>
      <c r="AH122" s="410">
        <f t="shared" si="61"/>
        <v>0</v>
      </c>
      <c r="AI122" s="410">
        <f t="shared" si="61"/>
        <v>0</v>
      </c>
      <c r="AJ122" s="410">
        <f t="shared" si="61"/>
        <v>0</v>
      </c>
      <c r="AK122" s="410">
        <f t="shared" si="61"/>
        <v>0</v>
      </c>
      <c r="AL122" s="410">
        <f t="shared" si="61"/>
        <v>0</v>
      </c>
      <c r="AM122" s="503"/>
    </row>
    <row r="123" spans="1:39" s="282" customFormat="1" ht="15" outlineLevel="1">
      <c r="A123" s="507"/>
      <c r="B123" s="323"/>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411"/>
      <c r="Z123" s="411"/>
      <c r="AA123" s="411"/>
      <c r="AB123" s="411"/>
      <c r="AC123" s="411"/>
      <c r="AD123" s="411"/>
      <c r="AE123" s="415"/>
      <c r="AF123" s="415"/>
      <c r="AG123" s="415"/>
      <c r="AH123" s="415"/>
      <c r="AI123" s="415"/>
      <c r="AJ123" s="415"/>
      <c r="AK123" s="415"/>
      <c r="AL123" s="415"/>
      <c r="AM123" s="312"/>
    </row>
    <row r="124" spans="1:39" s="282" customFormat="1" ht="15" outlineLevel="1">
      <c r="A124" s="507">
        <v>33</v>
      </c>
      <c r="B124" s="323" t="s">
        <v>493</v>
      </c>
      <c r="C124" s="290" t="s">
        <v>25</v>
      </c>
      <c r="D124" s="294">
        <f>SUMIFS('7.  Persistence Report'!AQ$27:AQ$500,'7.  Persistence Report'!$D$27:$D$500,$B124,'7.  Persistence Report'!$C$27:$C$500,"Pre-2011 Programs Completed in 2011",'7.  Persistence Report'!$J$27:$J$500,"&lt;&gt;Adjustment",'7.  Persistence Report'!$H$27:$H$500,"&lt;=2011")</f>
        <v>0</v>
      </c>
      <c r="E124" s="294">
        <f>SUMIFS('7.  Persistence Report'!AR$27:AR$500,'7.  Persistence Report'!$D$27:$D$500,$B124,'7.  Persistence Report'!$C$27:$C$500,"Pre-2011 Programs Completed in 2011",'7.  Persistence Report'!$J$27:$J$500,"&lt;&gt;Adjustment",'7.  Persistence Report'!$H$27:$H$500,"&lt;=2011")</f>
        <v>0</v>
      </c>
      <c r="F124" s="294">
        <f>SUMIFS('7.  Persistence Report'!AS$27:AS$500,'7.  Persistence Report'!$D$27:$D$500,$B124,'7.  Persistence Report'!$C$27:$C$500,"Pre-2011 Programs Completed in 2011",'7.  Persistence Report'!$J$27:$J$500,"&lt;&gt;Adjustment",'7.  Persistence Report'!$H$27:$H$500,"&lt;=2011")</f>
        <v>0</v>
      </c>
      <c r="G124" s="294">
        <f>SUMIFS('7.  Persistence Report'!AT$27:AT$500,'7.  Persistence Report'!$D$27:$D$500,$B124,'7.  Persistence Report'!$C$27:$C$500,"Pre-2011 Programs Completed in 2011",'7.  Persistence Report'!$J$27:$J$500,"&lt;&gt;Adjustment",'7.  Persistence Report'!$H$27:$H$500,"&lt;=2011")</f>
        <v>0</v>
      </c>
      <c r="H124" s="294">
        <f>SUMIFS('7.  Persistence Report'!AU$27:AU$500,'7.  Persistence Report'!$D$27:$D$500,$B124,'7.  Persistence Report'!$C$27:$C$500,"Pre-2011 Programs Completed in 2011",'7.  Persistence Report'!$J$27:$J$500,"&lt;&gt;Adjustment",'7.  Persistence Report'!$H$27:$H$500,"&lt;=2011")</f>
        <v>0</v>
      </c>
      <c r="I124" s="294">
        <f>SUMIFS('7.  Persistence Report'!AV$27:AV$500,'7.  Persistence Report'!$D$27:$D$500,$B124,'7.  Persistence Report'!$C$27:$C$500,"Pre-2011 Programs Completed in 2011",'7.  Persistence Report'!$J$27:$J$500,"&lt;&gt;Adjustment",'7.  Persistence Report'!$H$27:$H$500,"&lt;=2011")</f>
        <v>0</v>
      </c>
      <c r="J124" s="294">
        <f>SUMIFS('7.  Persistence Report'!AW$27:AW$500,'7.  Persistence Report'!$D$27:$D$500,$B124,'7.  Persistence Report'!$C$27:$C$500,"Pre-2011 Programs Completed in 2011",'7.  Persistence Report'!$J$27:$J$500,"&lt;&gt;Adjustment",'7.  Persistence Report'!$H$27:$H$500,"&lt;=2011")</f>
        <v>0</v>
      </c>
      <c r="K124" s="294">
        <f>SUMIFS('7.  Persistence Report'!AX$27:AX$500,'7.  Persistence Report'!$D$27:$D$500,$B124,'7.  Persistence Report'!$C$27:$C$500,"Pre-2011 Programs Completed in 2011",'7.  Persistence Report'!$J$27:$J$500,"&lt;&gt;Adjustment",'7.  Persistence Report'!$H$27:$H$500,"&lt;=2011")</f>
        <v>0</v>
      </c>
      <c r="L124" s="294">
        <f>SUMIFS('7.  Persistence Report'!AY$27:AY$500,'7.  Persistence Report'!$D$27:$D$500,$B124,'7.  Persistence Report'!$C$27:$C$500,"Pre-2011 Programs Completed in 2011",'7.  Persistence Report'!$J$27:$J$500,"&lt;&gt;Adjustment",'7.  Persistence Report'!$H$27:$H$500,"&lt;=2011")</f>
        <v>0</v>
      </c>
      <c r="M124" s="294">
        <f>SUMIFS('7.  Persistence Report'!AZ$27:AZ$500,'7.  Persistence Report'!$D$27:$D$500,$B124,'7.  Persistence Report'!$C$27:$C$500,"Pre-2011 Programs Completed in 2011",'7.  Persistence Report'!$J$27:$J$500,"&lt;&gt;Adjustment",'7.  Persistence Report'!$H$27:$H$500,"&lt;=2011")</f>
        <v>0</v>
      </c>
      <c r="N124" s="294">
        <v>12</v>
      </c>
      <c r="O124" s="294">
        <f>SUMIFS('7.  Persistence Report'!L$27:L$500,'7.  Persistence Report'!$D$27:$D$500,$B124,'7.  Persistence Report'!$C$27:$C$500,"Pre-2011 Programs Completed in 2011",'7.  Persistence Report'!$J$27:$J$500,"&lt;&gt;Adjustment",'7.  Persistence Report'!$H$27:$H$500,"&lt;=2011")</f>
        <v>0</v>
      </c>
      <c r="P124" s="294">
        <f>SUMIFS('7.  Persistence Report'!M$27:M$500,'7.  Persistence Report'!$D$27:$D$500,$B124,'7.  Persistence Report'!$C$27:$C$500,"Pre-2011 Programs Completed in 2011",'7.  Persistence Report'!$J$27:$J$500,"&lt;&gt;Adjustment",'7.  Persistence Report'!$H$27:$H$500,"&lt;=2011")</f>
        <v>0</v>
      </c>
      <c r="Q124" s="294">
        <f>SUMIFS('7.  Persistence Report'!N$27:N$500,'7.  Persistence Report'!$D$27:$D$500,$B124,'7.  Persistence Report'!$C$27:$C$500,"Pre-2011 Programs Completed in 2011",'7.  Persistence Report'!$J$27:$J$500,"&lt;&gt;Adjustment",'7.  Persistence Report'!$H$27:$H$500,"&lt;=2011")</f>
        <v>0</v>
      </c>
      <c r="R124" s="294">
        <f>SUMIFS('7.  Persistence Report'!O$27:O$500,'7.  Persistence Report'!$D$27:$D$500,$B124,'7.  Persistence Report'!$C$27:$C$500,"Pre-2011 Programs Completed in 2011",'7.  Persistence Report'!$J$27:$J$500,"&lt;&gt;Adjustment",'7.  Persistence Report'!$H$27:$H$500,"&lt;=2011")</f>
        <v>0</v>
      </c>
      <c r="S124" s="294">
        <f>SUMIFS('7.  Persistence Report'!P$27:P$500,'7.  Persistence Report'!$D$27:$D$500,$B124,'7.  Persistence Report'!$C$27:$C$500,"Pre-2011 Programs Completed in 2011",'7.  Persistence Report'!$J$27:$J$500,"&lt;&gt;Adjustment",'7.  Persistence Report'!$H$27:$H$500,"&lt;=2011")</f>
        <v>0</v>
      </c>
      <c r="T124" s="294">
        <f>SUMIFS('7.  Persistence Report'!Q$27:Q$500,'7.  Persistence Report'!$D$27:$D$500,$B124,'7.  Persistence Report'!$C$27:$C$500,"Pre-2011 Programs Completed in 2011",'7.  Persistence Report'!$J$27:$J$500,"&lt;&gt;Adjustment",'7.  Persistence Report'!$H$27:$H$500,"&lt;=2011")</f>
        <v>0</v>
      </c>
      <c r="U124" s="294">
        <f>SUMIFS('7.  Persistence Report'!R$27:R$500,'7.  Persistence Report'!$D$27:$D$500,$B124,'7.  Persistence Report'!$C$27:$C$500,"Pre-2011 Programs Completed in 2011",'7.  Persistence Report'!$J$27:$J$500,"&lt;&gt;Adjustment",'7.  Persistence Report'!$H$27:$H$500,"&lt;=2011")</f>
        <v>0</v>
      </c>
      <c r="V124" s="294">
        <f>SUMIFS('7.  Persistence Report'!S$27:S$500,'7.  Persistence Report'!$D$27:$D$500,$B124,'7.  Persistence Report'!$C$27:$C$500,"Pre-2011 Programs Completed in 2011",'7.  Persistence Report'!$J$27:$J$500,"&lt;&gt;Adjustment",'7.  Persistence Report'!$H$27:$H$500,"&lt;=2011")</f>
        <v>0</v>
      </c>
      <c r="W124" s="294">
        <f>SUMIFS('7.  Persistence Report'!T$27:T$500,'7.  Persistence Report'!$D$27:$D$500,$B124,'7.  Persistence Report'!$C$27:$C$500,"Pre-2011 Programs Completed in 2011",'7.  Persistence Report'!$J$27:$J$500,"&lt;&gt;Adjustment",'7.  Persistence Report'!$H$27:$H$500,"&lt;=2011")</f>
        <v>0</v>
      </c>
      <c r="X124" s="294">
        <f>SUMIFS('7.  Persistence Report'!U$27:U$500,'7.  Persistence Report'!$D$27:$D$500,$B124,'7.  Persistence Report'!$C$27:$C$500,"Pre-2011 Programs Completed in 2011",'7.  Persistence Report'!$J$27:$J$500,"&lt;&gt;Adjustment",'7.  Persistence Report'!$H$27:$H$500,"&lt;=2011")</f>
        <v>0</v>
      </c>
      <c r="Y124" s="409">
        <f>Y381</f>
        <v>0</v>
      </c>
      <c r="Z124" s="409">
        <f t="shared" ref="Z124:AA124" si="62">Z381</f>
        <v>0</v>
      </c>
      <c r="AA124" s="409">
        <f t="shared" si="62"/>
        <v>1</v>
      </c>
      <c r="AB124" s="409"/>
      <c r="AC124" s="409"/>
      <c r="AD124" s="409"/>
      <c r="AE124" s="414"/>
      <c r="AF124" s="414"/>
      <c r="AG124" s="414"/>
      <c r="AH124" s="414"/>
      <c r="AI124" s="414"/>
      <c r="AJ124" s="414"/>
      <c r="AK124" s="414"/>
      <c r="AL124" s="414"/>
      <c r="AM124" s="295">
        <f>SUM(Y124:AL124)</f>
        <v>1</v>
      </c>
    </row>
    <row r="125" spans="1:39" s="282" customFormat="1" ht="15" outlineLevel="1">
      <c r="A125" s="507"/>
      <c r="B125" s="323" t="s">
        <v>214</v>
      </c>
      <c r="C125" s="290" t="s">
        <v>163</v>
      </c>
      <c r="D125" s="294">
        <f>SUMIFS('7.  Persistence Report'!AQ$27:AQ$500,'7.  Persistence Report'!$D$27:$D$500,$B124,'7.  Persistence Report'!$C$27:$C$500,"Pre-2011 Programs Completed in 2011",'7.  Persistence Report'!$J$27:$J$500,"Adjustment",'7.  Persistence Report'!$H$27:$H$500,"&lt;=2011")</f>
        <v>0</v>
      </c>
      <c r="E125" s="294">
        <f>SUMIFS('7.  Persistence Report'!AR$27:AR$500,'7.  Persistence Report'!$D$27:$D$500,$B124,'7.  Persistence Report'!$C$27:$C$500,"Pre-2011 Programs Completed in 2011",'7.  Persistence Report'!$J$27:$J$500,"Adjustment",'7.  Persistence Report'!$H$27:$H$500,"&lt;=2011")</f>
        <v>0</v>
      </c>
      <c r="F125" s="294">
        <f>SUMIFS('7.  Persistence Report'!AS$27:AS$500,'7.  Persistence Report'!$D$27:$D$500,$B124,'7.  Persistence Report'!$C$27:$C$500,"Pre-2011 Programs Completed in 2011",'7.  Persistence Report'!$J$27:$J$500,"Adjustment",'7.  Persistence Report'!$H$27:$H$500,"&lt;=2011")</f>
        <v>0</v>
      </c>
      <c r="G125" s="294">
        <f>SUMIFS('7.  Persistence Report'!AT$27:AT$500,'7.  Persistence Report'!$D$27:$D$500,$B124,'7.  Persistence Report'!$C$27:$C$500,"Pre-2011 Programs Completed in 2011",'7.  Persistence Report'!$J$27:$J$500,"Adjustment",'7.  Persistence Report'!$H$27:$H$500,"&lt;=2011")</f>
        <v>0</v>
      </c>
      <c r="H125" s="294">
        <f>SUMIFS('7.  Persistence Report'!AU$27:AU$500,'7.  Persistence Report'!$D$27:$D$500,$B124,'7.  Persistence Report'!$C$27:$C$500,"Pre-2011 Programs Completed in 2011",'7.  Persistence Report'!$J$27:$J$500,"Adjustment",'7.  Persistence Report'!$H$27:$H$500,"&lt;=2011")</f>
        <v>0</v>
      </c>
      <c r="I125" s="294">
        <f>SUMIFS('7.  Persistence Report'!AV$27:AV$500,'7.  Persistence Report'!$D$27:$D$500,$B124,'7.  Persistence Report'!$C$27:$C$500,"Pre-2011 Programs Completed in 2011",'7.  Persistence Report'!$J$27:$J$500,"Adjustment",'7.  Persistence Report'!$H$27:$H$500,"&lt;=2011")</f>
        <v>0</v>
      </c>
      <c r="J125" s="294">
        <f>SUMIFS('7.  Persistence Report'!AW$27:AW$500,'7.  Persistence Report'!$D$27:$D$500,$B124,'7.  Persistence Report'!$C$27:$C$500,"Pre-2011 Programs Completed in 2011",'7.  Persistence Report'!$J$27:$J$500,"Adjustment",'7.  Persistence Report'!$H$27:$H$500,"&lt;=2011")</f>
        <v>0</v>
      </c>
      <c r="K125" s="294">
        <f>SUMIFS('7.  Persistence Report'!AX$27:AX$500,'7.  Persistence Report'!$D$27:$D$500,$B124,'7.  Persistence Report'!$C$27:$C$500,"Pre-2011 Programs Completed in 2011",'7.  Persistence Report'!$J$27:$J$500,"Adjustment",'7.  Persistence Report'!$H$27:$H$500,"&lt;=2011")</f>
        <v>0</v>
      </c>
      <c r="L125" s="294">
        <f>SUMIFS('7.  Persistence Report'!AY$27:AY$500,'7.  Persistence Report'!$D$27:$D$500,$B124,'7.  Persistence Report'!$C$27:$C$500,"Pre-2011 Programs Completed in 2011",'7.  Persistence Report'!$J$27:$J$500,"Adjustment",'7.  Persistence Report'!$H$27:$H$500,"&lt;=2011")</f>
        <v>0</v>
      </c>
      <c r="M125" s="294">
        <f>SUMIFS('7.  Persistence Report'!AZ$27:AZ$500,'7.  Persistence Report'!$D$27:$D$500,$B124,'7.  Persistence Report'!$C$27:$C$500,"Pre-2011 Programs Completed in 2011",'7.  Persistence Report'!$J$27:$J$500,"Adjustment",'7.  Persistence Report'!$H$27:$H$500,"&lt;=2011")</f>
        <v>0</v>
      </c>
      <c r="N125" s="294">
        <f>N124</f>
        <v>12</v>
      </c>
      <c r="O125" s="294">
        <f>SUMIFS('7.  Persistence Report'!M$27:M$500,'7.  Persistence Report'!$D$27:$D$500,$B124,'7.  Persistence Report'!$C$27:$C$500,"Pre-2011 Programs Completed in 2011",'7.  Persistence Report'!$J$27:$J$500,"Adjustment",'7.  Persistence Report'!$H$27:$H$500,"&lt;=2011")</f>
        <v>0</v>
      </c>
      <c r="P125" s="294">
        <f>SUMIFS('7.  Persistence Report'!N$27:N$500,'7.  Persistence Report'!$D$27:$D$500,$B124,'7.  Persistence Report'!$C$27:$C$500,"Pre-2011 Programs Completed in 2011",'7.  Persistence Report'!$J$27:$J$500,"Adjustment",'7.  Persistence Report'!$H$27:$H$500,"&lt;=2011")</f>
        <v>0</v>
      </c>
      <c r="Q125" s="294">
        <f>SUMIFS('7.  Persistence Report'!O$27:O$500,'7.  Persistence Report'!$D$27:$D$500,$B124,'7.  Persistence Report'!$C$27:$C$500,"Pre-2011 Programs Completed in 2011",'7.  Persistence Report'!$J$27:$J$500,"Adjustment",'7.  Persistence Report'!$H$27:$H$500,"&lt;=2011")</f>
        <v>0</v>
      </c>
      <c r="R125" s="294">
        <f>SUMIFS('7.  Persistence Report'!P$27:P$500,'7.  Persistence Report'!$D$27:$D$500,$B124,'7.  Persistence Report'!$C$27:$C$500,"Pre-2011 Programs Completed in 2011",'7.  Persistence Report'!$J$27:$J$500,"Adjustment",'7.  Persistence Report'!$H$27:$H$500,"&lt;=2011")</f>
        <v>0</v>
      </c>
      <c r="S125" s="294">
        <f>SUMIFS('7.  Persistence Report'!Q$27:Q$500,'7.  Persistence Report'!$D$27:$D$500,$B124,'7.  Persistence Report'!$C$27:$C$500,"Pre-2011 Programs Completed in 2011",'7.  Persistence Report'!$J$27:$J$500,"Adjustment",'7.  Persistence Report'!$H$27:$H$500,"&lt;=2011")</f>
        <v>0</v>
      </c>
      <c r="T125" s="294">
        <f>SUMIFS('7.  Persistence Report'!R$27:R$500,'7.  Persistence Report'!$D$27:$D$500,$B124,'7.  Persistence Report'!$C$27:$C$500,"Pre-2011 Programs Completed in 2011",'7.  Persistence Report'!$J$27:$J$500,"Adjustment",'7.  Persistence Report'!$H$27:$H$500,"&lt;=2011")</f>
        <v>0</v>
      </c>
      <c r="U125" s="294">
        <f>SUMIFS('7.  Persistence Report'!S$27:S$500,'7.  Persistence Report'!$D$27:$D$500,$B124,'7.  Persistence Report'!$C$27:$C$500,"Pre-2011 Programs Completed in 2011",'7.  Persistence Report'!$J$27:$J$500,"Adjustment",'7.  Persistence Report'!$H$27:$H$500,"&lt;=2011")</f>
        <v>0</v>
      </c>
      <c r="V125" s="294">
        <f>SUMIFS('7.  Persistence Report'!T$27:T$500,'7.  Persistence Report'!$D$27:$D$500,$B124,'7.  Persistence Report'!$C$27:$C$500,"Pre-2011 Programs Completed in 2011",'7.  Persistence Report'!$J$27:$J$500,"Adjustment",'7.  Persistence Report'!$H$27:$H$500,"&lt;=2011")</f>
        <v>0</v>
      </c>
      <c r="W125" s="294">
        <f>SUMIFS('7.  Persistence Report'!U$27:U$500,'7.  Persistence Report'!$D$27:$D$500,$B124,'7.  Persistence Report'!$C$27:$C$500,"Pre-2011 Programs Completed in 2011",'7.  Persistence Report'!$J$27:$J$500,"Adjustment",'7.  Persistence Report'!$H$27:$H$500,"&lt;=2011")</f>
        <v>0</v>
      </c>
      <c r="X125" s="294">
        <f>SUMIFS('7.  Persistence Report'!V$27:V$500,'7.  Persistence Report'!$D$27:$D$500,$B124,'7.  Persistence Report'!$C$27:$C$500,"Pre-2011 Programs Completed in 2011",'7.  Persistence Report'!$J$27:$J$500,"Adjustment",'7.  Persistence Report'!$H$27:$H$500,"&lt;=2011")</f>
        <v>0</v>
      </c>
      <c r="Y125" s="410">
        <f>Y124</f>
        <v>0</v>
      </c>
      <c r="Z125" s="410">
        <f t="shared" ref="Z125:AL125" si="63">Z124</f>
        <v>0</v>
      </c>
      <c r="AA125" s="410">
        <f t="shared" si="63"/>
        <v>1</v>
      </c>
      <c r="AB125" s="410">
        <f t="shared" si="63"/>
        <v>0</v>
      </c>
      <c r="AC125" s="410">
        <f t="shared" si="63"/>
        <v>0</v>
      </c>
      <c r="AD125" s="410">
        <f t="shared" si="63"/>
        <v>0</v>
      </c>
      <c r="AE125" s="410">
        <f t="shared" si="63"/>
        <v>0</v>
      </c>
      <c r="AF125" s="410">
        <f t="shared" si="63"/>
        <v>0</v>
      </c>
      <c r="AG125" s="410">
        <f t="shared" si="63"/>
        <v>0</v>
      </c>
      <c r="AH125" s="410">
        <f t="shared" si="63"/>
        <v>0</v>
      </c>
      <c r="AI125" s="410">
        <f t="shared" si="63"/>
        <v>0</v>
      </c>
      <c r="AJ125" s="410">
        <f t="shared" si="63"/>
        <v>0</v>
      </c>
      <c r="AK125" s="410">
        <f t="shared" si="63"/>
        <v>0</v>
      </c>
      <c r="AL125" s="410">
        <f t="shared" si="63"/>
        <v>0</v>
      </c>
      <c r="AM125" s="503"/>
    </row>
    <row r="126" spans="1:39" s="282" customFormat="1" ht="15" outlineLevel="1">
      <c r="A126" s="507"/>
      <c r="B126" s="314"/>
      <c r="C126" s="324"/>
      <c r="D126" s="325"/>
      <c r="E126" s="325"/>
      <c r="F126" s="325"/>
      <c r="G126" s="325"/>
      <c r="H126" s="325"/>
      <c r="I126" s="325"/>
      <c r="J126" s="325"/>
      <c r="K126" s="325"/>
      <c r="L126" s="325"/>
      <c r="M126" s="325"/>
      <c r="N126" s="325"/>
      <c r="O126" s="325"/>
      <c r="P126" s="325"/>
      <c r="Q126" s="325"/>
      <c r="R126" s="325"/>
      <c r="S126" s="325"/>
      <c r="T126" s="325"/>
      <c r="U126" s="325"/>
      <c r="V126" s="325"/>
      <c r="W126" s="325"/>
      <c r="X126" s="325"/>
      <c r="Y126" s="411"/>
      <c r="Z126" s="411"/>
      <c r="AA126" s="411"/>
      <c r="AB126" s="411"/>
      <c r="AC126" s="411"/>
      <c r="AD126" s="411"/>
      <c r="AE126" s="411"/>
      <c r="AF126" s="411"/>
      <c r="AG126" s="411"/>
      <c r="AH126" s="411"/>
      <c r="AI126" s="411"/>
      <c r="AJ126" s="411"/>
      <c r="AK126" s="411"/>
      <c r="AL126" s="411"/>
      <c r="AM126" s="305"/>
    </row>
    <row r="127" spans="1:39" s="282" customFormat="1" ht="15.75">
      <c r="A127" s="507"/>
      <c r="B127" s="326" t="s">
        <v>237</v>
      </c>
      <c r="C127" s="327"/>
      <c r="D127" s="327">
        <f>SUM(D22:D125)</f>
        <v>36106207.703095004</v>
      </c>
      <c r="E127" s="327"/>
      <c r="F127" s="327"/>
      <c r="G127" s="327"/>
      <c r="H127" s="327"/>
      <c r="I127" s="327"/>
      <c r="J127" s="327"/>
      <c r="K127" s="327"/>
      <c r="L127" s="327"/>
      <c r="M127" s="327"/>
      <c r="N127" s="327"/>
      <c r="O127" s="327">
        <f>SUM(O22:O125)</f>
        <v>11878.218476124001</v>
      </c>
      <c r="P127" s="327"/>
      <c r="Q127" s="327"/>
      <c r="R127" s="327"/>
      <c r="S127" s="327"/>
      <c r="T127" s="327"/>
      <c r="U127" s="327"/>
      <c r="V127" s="327"/>
      <c r="W127" s="327"/>
      <c r="X127" s="327"/>
      <c r="Y127" s="328">
        <f>IF(Y21="kWh",SUMPRODUCT(D22:D125,Y22:Y125))</f>
        <v>9200698.5</v>
      </c>
      <c r="Z127" s="328">
        <f>IF(Z21="kWh",SUMPRODUCT(D22:D125,Z22:Z125))</f>
        <v>3979730</v>
      </c>
      <c r="AA127" s="328">
        <f>IF(AA21="kW",SUMPRODUCT(N22:N125,O22:O125,AA22:AA125),SUMPRODUCT(D22:D125,AA22:AA125))</f>
        <v>53126.806513524003</v>
      </c>
      <c r="AB127" s="328">
        <f>IF(AB21="kW",SUMPRODUCT(N22:N125,O22:O125,AB22:AB125),SUMPRODUCT(D22:D125,AB22:AB125))</f>
        <v>0</v>
      </c>
      <c r="AC127" s="328">
        <f>IF(AC21="kW",SUMPRODUCT(N22:N125,O22:O125,AC22:AC125),SUMPRODUCT(D22:D125,AC22:AC125))</f>
        <v>0</v>
      </c>
      <c r="AD127" s="328">
        <f>IF(AD21="kW",SUMPRODUCT(N22:N125,O22:O125,AD22:AD125),SUMPRODUCT(D22:D125,AD22:AD125))</f>
        <v>0</v>
      </c>
      <c r="AE127" s="328">
        <f>IF(AE21="kW",SUMPRODUCT(N22:N125,O22:O125,AE22:AE125),SUMPRODUCT(D22:D125,AE22:AE125))</f>
        <v>0</v>
      </c>
      <c r="AF127" s="328">
        <f>IF(AF21="kW",SUMPRODUCT(N22:N125,O22:O125,AF22:AF125),SUMPRODUCT(D22:D125,AF22:AF125))</f>
        <v>0</v>
      </c>
      <c r="AG127" s="328">
        <f>IF(AG21="kW",SUMPRODUCT(N22:N125,O22:O125,AG22:AG125),SUMPRODUCT(D22:D125,AG22:AG125))</f>
        <v>0</v>
      </c>
      <c r="AH127" s="328">
        <f>IF(AH21="kW",SUMPRODUCT(N22:N125,O22:O125,AH22:AH125),SUMPRODUCT(D22:D125,AH22:AH125))</f>
        <v>0</v>
      </c>
      <c r="AI127" s="328">
        <f>IF(AI21="kW",SUMPRODUCT(N22:N125,O22:O125,AI22:AI125),SUMPRODUCT(D22:D125,AI22:AI125))</f>
        <v>0</v>
      </c>
      <c r="AJ127" s="328">
        <f>IF(AJ21="kW",SUMPRODUCT(N22:N125,O22:O125,AJ22:AJ125),SUMPRODUCT(D22:D125,AJ22:AJ125))</f>
        <v>0</v>
      </c>
      <c r="AK127" s="328">
        <f>IF(AK21="kW",SUMPRODUCT(N22:N125,O22:O125,AK22:AK125),SUMPRODUCT(D22:D125,AK22:AK125))</f>
        <v>0</v>
      </c>
      <c r="AL127" s="328">
        <f>IF(AL21="kW",SUMPRODUCT(N22:N125,O22:O125,AL22:AL125),SUMPRODUCT(D22:D125,AL22:AL125))</f>
        <v>0</v>
      </c>
      <c r="AM127" s="329"/>
    </row>
    <row r="128" spans="1:39" s="282" customFormat="1" ht="15.75">
      <c r="A128" s="507"/>
      <c r="B128" s="330" t="s">
        <v>238</v>
      </c>
      <c r="C128" s="327"/>
      <c r="D128" s="327"/>
      <c r="E128" s="327"/>
      <c r="F128" s="327"/>
      <c r="G128" s="327"/>
      <c r="H128" s="327"/>
      <c r="I128" s="327"/>
      <c r="J128" s="327"/>
      <c r="K128" s="327"/>
      <c r="L128" s="327"/>
      <c r="M128" s="327"/>
      <c r="N128" s="327"/>
      <c r="O128" s="327"/>
      <c r="P128" s="327"/>
      <c r="Q128" s="327"/>
      <c r="R128" s="327"/>
      <c r="S128" s="327"/>
      <c r="T128" s="327"/>
      <c r="U128" s="327"/>
      <c r="V128" s="327"/>
      <c r="W128" s="327"/>
      <c r="X128" s="327"/>
      <c r="Y128" s="327">
        <f>HLOOKUP(Y20,'2. LRAMVA Threshold'!$B$42:$Q$53,3,FALSE)</f>
        <v>0</v>
      </c>
      <c r="Z128" s="327">
        <f>HLOOKUP(Z20,'2. LRAMVA Threshold'!$B$42:$Q$53,3,FALSE)</f>
        <v>0</v>
      </c>
      <c r="AA128" s="327">
        <f>HLOOKUP(AA20,'2. LRAMVA Threshold'!$B$42:$Q$53,3,FALSE)</f>
        <v>0</v>
      </c>
      <c r="AB128" s="327">
        <f>HLOOKUP(AB20,'2. LRAMVA Threshold'!$B$42:$Q$53,3,FALSE)</f>
        <v>0</v>
      </c>
      <c r="AC128" s="327">
        <f>HLOOKUP(AC20,'2. LRAMVA Threshold'!$B$42:$Q$53,3,FALSE)</f>
        <v>0</v>
      </c>
      <c r="AD128" s="327">
        <f>HLOOKUP(AD20,'2. LRAMVA Threshold'!$B$42:$Q$53,3,FALSE)</f>
        <v>0</v>
      </c>
      <c r="AE128" s="327">
        <f>HLOOKUP(AE20,'2. LRAMVA Threshold'!$B$42:$Q$53,3,FALSE)</f>
        <v>0</v>
      </c>
      <c r="AF128" s="327">
        <f>HLOOKUP(AF20,'2. LRAMVA Threshold'!$B$42:$Q$53,3,FALSE)</f>
        <v>0</v>
      </c>
      <c r="AG128" s="327">
        <f>HLOOKUP(AG20,'2. LRAMVA Threshold'!$B$42:$Q$53,3,FALSE)</f>
        <v>0</v>
      </c>
      <c r="AH128" s="327">
        <f>HLOOKUP(AH20,'2. LRAMVA Threshold'!$B$42:$Q$53,3,FALSE)</f>
        <v>0</v>
      </c>
      <c r="AI128" s="327">
        <f>HLOOKUP(AI20,'2. LRAMVA Threshold'!$B$42:$Q$53,3,FALSE)</f>
        <v>0</v>
      </c>
      <c r="AJ128" s="327">
        <f>HLOOKUP(AJ20,'2. LRAMVA Threshold'!$B$42:$Q$53,3,FALSE)</f>
        <v>0</v>
      </c>
      <c r="AK128" s="327">
        <f>HLOOKUP(AK20,'2. LRAMVA Threshold'!$B$42:$Q$53,3,FALSE)</f>
        <v>0</v>
      </c>
      <c r="AL128" s="327">
        <f>HLOOKUP(AL20,'2. LRAMVA Threshold'!$B$42:$Q$53,3,FALSE)</f>
        <v>0</v>
      </c>
      <c r="AM128" s="331"/>
    </row>
    <row r="129" spans="1:40" s="302" customFormat="1" ht="15">
      <c r="A129" s="509"/>
      <c r="B129" s="323"/>
      <c r="C129" s="332"/>
      <c r="D129" s="333"/>
      <c r="E129" s="333"/>
      <c r="F129" s="333"/>
      <c r="G129" s="333"/>
      <c r="H129" s="333"/>
      <c r="I129" s="333"/>
      <c r="J129" s="333"/>
      <c r="K129" s="333"/>
      <c r="L129" s="333"/>
      <c r="M129" s="333"/>
      <c r="N129" s="333"/>
      <c r="O129" s="334"/>
      <c r="P129" s="333"/>
      <c r="Q129" s="333"/>
      <c r="R129" s="333"/>
      <c r="S129" s="335"/>
      <c r="T129" s="335"/>
      <c r="U129" s="335"/>
      <c r="V129" s="335"/>
      <c r="W129" s="333"/>
      <c r="X129" s="333"/>
      <c r="Y129" s="299"/>
      <c r="Z129" s="299"/>
      <c r="AA129" s="299"/>
      <c r="AB129" s="299"/>
      <c r="AC129" s="299"/>
      <c r="AD129" s="299"/>
      <c r="AE129" s="299"/>
      <c r="AF129" s="299"/>
      <c r="AG129" s="299"/>
      <c r="AH129" s="299"/>
      <c r="AI129" s="299"/>
      <c r="AJ129" s="299"/>
      <c r="AK129" s="299"/>
      <c r="AL129" s="299"/>
      <c r="AM129" s="336"/>
    </row>
    <row r="130" spans="1:40" s="343" customFormat="1" ht="15">
      <c r="A130" s="506"/>
      <c r="B130" s="323" t="s">
        <v>164</v>
      </c>
      <c r="C130" s="337"/>
      <c r="D130" s="337"/>
      <c r="E130" s="337"/>
      <c r="F130" s="337"/>
      <c r="G130" s="337"/>
      <c r="H130" s="337"/>
      <c r="I130" s="337"/>
      <c r="J130" s="337"/>
      <c r="K130" s="337"/>
      <c r="L130" s="337"/>
      <c r="M130" s="337"/>
      <c r="N130" s="337"/>
      <c r="O130" s="337"/>
      <c r="P130" s="337"/>
      <c r="Q130" s="337"/>
      <c r="R130" s="337"/>
      <c r="S130" s="337"/>
      <c r="T130" s="338"/>
      <c r="U130" s="338"/>
      <c r="V130" s="338"/>
      <c r="W130" s="339"/>
      <c r="X130" s="339"/>
      <c r="Y130" s="340">
        <f>HLOOKUP(Y$20,'3.  Distribution Rates'!$C$122:$P$133,3,FALSE)</f>
        <v>0</v>
      </c>
      <c r="Z130" s="340">
        <f>HLOOKUP(Z$20,'3.  Distribution Rates'!$C$122:$P$133,3,FALSE)</f>
        <v>0</v>
      </c>
      <c r="AA130" s="340">
        <f>HLOOKUP(AA$20,'3.  Distribution Rates'!$C$122:$P$133,3,FALSE)</f>
        <v>0</v>
      </c>
      <c r="AB130" s="340">
        <f>HLOOKUP(AB$20,'3.  Distribution Rates'!$C$122:$P$133,3,FALSE)</f>
        <v>0</v>
      </c>
      <c r="AC130" s="340">
        <f>HLOOKUP(AC$20,'3.  Distribution Rates'!$C$122:$P$133,3,FALSE)</f>
        <v>0</v>
      </c>
      <c r="AD130" s="340">
        <f>HLOOKUP(AD$20,'3.  Distribution Rates'!$C$122:$P$133,3,FALSE)</f>
        <v>0</v>
      </c>
      <c r="AE130" s="340">
        <f>HLOOKUP(AE$20,'3.  Distribution Rates'!$C$122:$P$133,3,FALSE)</f>
        <v>0</v>
      </c>
      <c r="AF130" s="340">
        <f>HLOOKUP(AF$20,'3.  Distribution Rates'!$C$122:$P$133,3,FALSE)</f>
        <v>0</v>
      </c>
      <c r="AG130" s="340">
        <f>HLOOKUP(AG$20,'3.  Distribution Rates'!$C$122:$P$133,3,FALSE)</f>
        <v>0</v>
      </c>
      <c r="AH130" s="340">
        <f>HLOOKUP(AH$20,'3.  Distribution Rates'!$C$122:$P$133,3,FALSE)</f>
        <v>0</v>
      </c>
      <c r="AI130" s="340">
        <f>HLOOKUP(AI$20,'3.  Distribution Rates'!$C$122:$P$133,3,FALSE)</f>
        <v>0</v>
      </c>
      <c r="AJ130" s="340">
        <f>HLOOKUP(AJ$20,'3.  Distribution Rates'!$C$122:$P$133,3,FALSE)</f>
        <v>0</v>
      </c>
      <c r="AK130" s="340">
        <f>HLOOKUP(AK$20,'3.  Distribution Rates'!$C$122:$P$133,3,FALSE)</f>
        <v>0</v>
      </c>
      <c r="AL130" s="340">
        <f>HLOOKUP(AL$20,'3.  Distribution Rates'!$C$122:$P$133,3,FALSE)</f>
        <v>0</v>
      </c>
      <c r="AM130" s="341"/>
      <c r="AN130" s="342"/>
    </row>
    <row r="131" spans="1:40" s="302" customFormat="1" ht="15.75">
      <c r="A131" s="509"/>
      <c r="B131" s="297" t="s">
        <v>253</v>
      </c>
      <c r="C131" s="344"/>
      <c r="D131" s="335"/>
      <c r="E131" s="333"/>
      <c r="F131" s="333"/>
      <c r="G131" s="333"/>
      <c r="H131" s="333"/>
      <c r="I131" s="333"/>
      <c r="J131" s="333"/>
      <c r="K131" s="333"/>
      <c r="L131" s="333"/>
      <c r="M131" s="333"/>
      <c r="N131" s="333"/>
      <c r="O131" s="299"/>
      <c r="P131" s="333"/>
      <c r="Q131" s="333"/>
      <c r="R131" s="333"/>
      <c r="S131" s="335"/>
      <c r="T131" s="335"/>
      <c r="U131" s="335"/>
      <c r="V131" s="335"/>
      <c r="W131" s="333"/>
      <c r="X131" s="333"/>
      <c r="Y131" s="345">
        <f t="shared" ref="Y131:AD131" si="64">Y127*Y130</f>
        <v>0</v>
      </c>
      <c r="Z131" s="345">
        <f t="shared" si="64"/>
        <v>0</v>
      </c>
      <c r="AA131" s="346">
        <f t="shared" si="64"/>
        <v>0</v>
      </c>
      <c r="AB131" s="346">
        <f t="shared" si="64"/>
        <v>0</v>
      </c>
      <c r="AC131" s="346">
        <f t="shared" si="64"/>
        <v>0</v>
      </c>
      <c r="AD131" s="346">
        <f t="shared" si="64"/>
        <v>0</v>
      </c>
      <c r="AE131" s="346">
        <f>AE127*AE130</f>
        <v>0</v>
      </c>
      <c r="AF131" s="346">
        <f t="shared" ref="AF131:AL131" si="65">AF127*AF130</f>
        <v>0</v>
      </c>
      <c r="AG131" s="346">
        <f t="shared" si="65"/>
        <v>0</v>
      </c>
      <c r="AH131" s="346">
        <f t="shared" si="65"/>
        <v>0</v>
      </c>
      <c r="AI131" s="346">
        <f t="shared" si="65"/>
        <v>0</v>
      </c>
      <c r="AJ131" s="346">
        <f t="shared" si="65"/>
        <v>0</v>
      </c>
      <c r="AK131" s="346">
        <f t="shared" si="65"/>
        <v>0</v>
      </c>
      <c r="AL131" s="346">
        <f t="shared" si="65"/>
        <v>0</v>
      </c>
      <c r="AM131" s="406">
        <f>SUM(Y131:AL131)</f>
        <v>0</v>
      </c>
    </row>
    <row r="132" spans="1:40" s="302" customFormat="1" ht="15.75">
      <c r="A132" s="509"/>
      <c r="B132" s="348" t="s">
        <v>210</v>
      </c>
      <c r="C132" s="344"/>
      <c r="D132" s="349"/>
      <c r="E132" s="333"/>
      <c r="F132" s="333"/>
      <c r="G132" s="333"/>
      <c r="H132" s="333"/>
      <c r="I132" s="333"/>
      <c r="J132" s="333"/>
      <c r="K132" s="333"/>
      <c r="L132" s="333"/>
      <c r="M132" s="333"/>
      <c r="N132" s="333"/>
      <c r="O132" s="299"/>
      <c r="P132" s="333"/>
      <c r="Q132" s="333"/>
      <c r="R132" s="333"/>
      <c r="S132" s="335"/>
      <c r="T132" s="335"/>
      <c r="U132" s="335"/>
      <c r="V132" s="335"/>
      <c r="W132" s="333"/>
      <c r="X132" s="333"/>
      <c r="Y132" s="346">
        <f t="shared" ref="Y132:AD132" si="66">Y128*Y130</f>
        <v>0</v>
      </c>
      <c r="Z132" s="346">
        <f t="shared" si="66"/>
        <v>0</v>
      </c>
      <c r="AA132" s="346">
        <f t="shared" si="66"/>
        <v>0</v>
      </c>
      <c r="AB132" s="346">
        <f t="shared" si="66"/>
        <v>0</v>
      </c>
      <c r="AC132" s="346">
        <f t="shared" si="66"/>
        <v>0</v>
      </c>
      <c r="AD132" s="346">
        <f t="shared" si="66"/>
        <v>0</v>
      </c>
      <c r="AE132" s="346">
        <f>AE128*AE130</f>
        <v>0</v>
      </c>
      <c r="AF132" s="346">
        <f t="shared" ref="AF132:AL132" si="67">AF128*AF130</f>
        <v>0</v>
      </c>
      <c r="AG132" s="346">
        <f t="shared" si="67"/>
        <v>0</v>
      </c>
      <c r="AH132" s="346">
        <f t="shared" si="67"/>
        <v>0</v>
      </c>
      <c r="AI132" s="346">
        <f t="shared" si="67"/>
        <v>0</v>
      </c>
      <c r="AJ132" s="346">
        <f t="shared" si="67"/>
        <v>0</v>
      </c>
      <c r="AK132" s="346">
        <f t="shared" si="67"/>
        <v>0</v>
      </c>
      <c r="AL132" s="346">
        <f t="shared" si="67"/>
        <v>0</v>
      </c>
      <c r="AM132" s="406">
        <f>SUM(Y132:AL132)</f>
        <v>0</v>
      </c>
    </row>
    <row r="133" spans="1:40" s="349" customFormat="1" ht="17.25" customHeight="1">
      <c r="A133" s="511"/>
      <c r="B133" s="348" t="s">
        <v>256</v>
      </c>
      <c r="C133" s="344"/>
      <c r="E133" s="333"/>
      <c r="F133" s="333"/>
      <c r="G133" s="333"/>
      <c r="H133" s="333"/>
      <c r="I133" s="333"/>
      <c r="J133" s="333"/>
      <c r="K133" s="333"/>
      <c r="L133" s="333"/>
      <c r="M133" s="333"/>
      <c r="N133" s="333"/>
      <c r="O133" s="299"/>
      <c r="P133" s="333"/>
      <c r="Q133" s="333"/>
      <c r="R133" s="333"/>
      <c r="W133" s="333"/>
      <c r="X133" s="333"/>
      <c r="Y133" s="350"/>
      <c r="Z133" s="350"/>
      <c r="AA133" s="350"/>
      <c r="AB133" s="350"/>
      <c r="AC133" s="350"/>
      <c r="AD133" s="350"/>
      <c r="AE133" s="350"/>
      <c r="AF133" s="350"/>
      <c r="AG133" s="350"/>
      <c r="AH133" s="350"/>
      <c r="AI133" s="350"/>
      <c r="AJ133" s="350"/>
      <c r="AK133" s="350"/>
      <c r="AL133" s="350"/>
      <c r="AM133" s="406">
        <f>AM131-AM132</f>
        <v>0</v>
      </c>
    </row>
    <row r="134" spans="1:40" s="353" customFormat="1" ht="19.5" customHeight="1">
      <c r="A134" s="506"/>
      <c r="B134" s="323"/>
      <c r="C134" s="349"/>
      <c r="D134" s="349"/>
      <c r="E134" s="333"/>
      <c r="F134" s="333"/>
      <c r="G134" s="333"/>
      <c r="H134" s="333"/>
      <c r="I134" s="333"/>
      <c r="J134" s="333"/>
      <c r="K134" s="333"/>
      <c r="L134" s="333"/>
      <c r="M134" s="333"/>
      <c r="N134" s="333"/>
      <c r="O134" s="299"/>
      <c r="P134" s="333"/>
      <c r="Q134" s="333"/>
      <c r="R134" s="333"/>
      <c r="S134" s="349"/>
      <c r="T134" s="344"/>
      <c r="U134" s="349"/>
      <c r="V134" s="349"/>
      <c r="W134" s="333"/>
      <c r="X134" s="333"/>
      <c r="Y134" s="351"/>
      <c r="Z134" s="351"/>
      <c r="AA134" s="351"/>
      <c r="AB134" s="351"/>
      <c r="AC134" s="351"/>
      <c r="AD134" s="351"/>
      <c r="AE134" s="351"/>
      <c r="AF134" s="351"/>
      <c r="AG134" s="351"/>
      <c r="AH134" s="351"/>
      <c r="AI134" s="351"/>
      <c r="AJ134" s="351"/>
      <c r="AK134" s="351"/>
      <c r="AL134" s="351"/>
      <c r="AM134" s="352"/>
    </row>
    <row r="135" spans="1:40" s="282" customFormat="1" ht="15">
      <c r="A135" s="507"/>
      <c r="B135" s="354" t="s">
        <v>215</v>
      </c>
      <c r="C135" s="355"/>
      <c r="D135" s="278"/>
      <c r="E135" s="278"/>
      <c r="F135" s="278"/>
      <c r="G135" s="278"/>
      <c r="H135" s="278"/>
      <c r="I135" s="278"/>
      <c r="J135" s="278"/>
      <c r="K135" s="278"/>
      <c r="L135" s="278"/>
      <c r="M135" s="278"/>
      <c r="N135" s="278"/>
      <c r="O135" s="356"/>
      <c r="P135" s="278"/>
      <c r="Q135" s="278"/>
      <c r="R135" s="278"/>
      <c r="S135" s="303"/>
      <c r="T135" s="308"/>
      <c r="U135" s="308"/>
      <c r="V135" s="278"/>
      <c r="W135" s="278"/>
      <c r="X135" s="308"/>
      <c r="Y135" s="290">
        <f>SUMPRODUCT(E22:E125,Y22:Y125)</f>
        <v>9192432.5</v>
      </c>
      <c r="Z135" s="290">
        <f>SUMPRODUCT(E22:E125,Z22:Z125)</f>
        <v>3973377</v>
      </c>
      <c r="AA135" s="290">
        <f>IF(AA21="kW",SUMPRODUCT(N22:N125,P22:P125,AA22:AA125),SUMPRODUCT(E22:E125,AA22:AA125))</f>
        <v>53126.806513524003</v>
      </c>
      <c r="AB135" s="290">
        <f>IF(AB21="kW",SUMPRODUCT(N22:N125,P22:P125,AB22:AB125),SUMPRODUCT(E22:E125,AB22:AB125))</f>
        <v>0</v>
      </c>
      <c r="AC135" s="290">
        <f>IF(AC21="kW",SUMPRODUCT(N22:N125,P22:P125,AC22:AC125),SUMPRODUCT(E22:E125,AC22:AC125))</f>
        <v>0</v>
      </c>
      <c r="AD135" s="290">
        <f>IF(AD21="kW",SUMPRODUCT(N22:N125,P22:P125,AD22:AD125),SUMPRODUCT(E22:E125, AD22:AD125))</f>
        <v>0</v>
      </c>
      <c r="AE135" s="290">
        <f>IF(AE21="kW",SUMPRODUCT(N22:N125,P22:P125,AE22:AE125),SUMPRODUCT(E22:E125,AE22:AE125))</f>
        <v>0</v>
      </c>
      <c r="AF135" s="290">
        <f>IF(AF21="kW",SUMPRODUCT(N22:N125,P22:P125,AF22:AF125),SUMPRODUCT(E22:E125,AF22:AF125))</f>
        <v>0</v>
      </c>
      <c r="AG135" s="290">
        <f>IF(AG21="kW",SUMPRODUCT(N22:N125,P22:P125,AG22:AG125),SUMPRODUCT(E22:E125,AG22:AG125))</f>
        <v>0</v>
      </c>
      <c r="AH135" s="290">
        <f>IF(AH21="kW",SUMPRODUCT(N22:N125,P22:P125,AH22:AH125),SUMPRODUCT(E22:E125,AH22:AH125))</f>
        <v>0</v>
      </c>
      <c r="AI135" s="290">
        <f>IF(AI21="kW",SUMPRODUCT(N22:N125,P22:P125,AI22:AI125),SUMPRODUCT(E22:E125,AI22:AI125))</f>
        <v>0</v>
      </c>
      <c r="AJ135" s="290">
        <f>IF(AJ21="kW",SUMPRODUCT(N22:N125,P22:P125,AJ22:AJ125),SUMPRODUCT(E22:E125,AJ22:AJ125))</f>
        <v>0</v>
      </c>
      <c r="AK135" s="290">
        <f>IF(AK21="kW",SUMPRODUCT(N22:N125,P22:P125,AK22:AK125),SUMPRODUCT(E22:E125,AK22:AK125))</f>
        <v>0</v>
      </c>
      <c r="AL135" s="290">
        <f>IF(AL21="kW",SUMPRODUCT(N22:N125,P22:P125,AL22:AL125),SUMPRODUCT(E22:E125,AL22:AL125))</f>
        <v>0</v>
      </c>
      <c r="AM135" s="336"/>
    </row>
    <row r="136" spans="1:40" s="282" customFormat="1" ht="15">
      <c r="A136" s="507"/>
      <c r="B136" s="354" t="s">
        <v>216</v>
      </c>
      <c r="C136" s="355"/>
      <c r="D136" s="278"/>
      <c r="E136" s="278"/>
      <c r="F136" s="278"/>
      <c r="G136" s="278"/>
      <c r="H136" s="278"/>
      <c r="I136" s="278"/>
      <c r="J136" s="278"/>
      <c r="K136" s="278"/>
      <c r="L136" s="278"/>
      <c r="M136" s="278"/>
      <c r="N136" s="278"/>
      <c r="O136" s="356"/>
      <c r="P136" s="278"/>
      <c r="Q136" s="278"/>
      <c r="R136" s="278"/>
      <c r="S136" s="303"/>
      <c r="T136" s="308"/>
      <c r="U136" s="308"/>
      <c r="V136" s="278"/>
      <c r="W136" s="278"/>
      <c r="X136" s="308"/>
      <c r="Y136" s="290">
        <f>SUMPRODUCT(F22:F125,Y22:Y125)</f>
        <v>9192432.5</v>
      </c>
      <c r="Z136" s="290">
        <f>SUMPRODUCT(F22:F125,Z22:Z125)</f>
        <v>3894438</v>
      </c>
      <c r="AA136" s="290">
        <f>IF(AA21="kW",SUMPRODUCT(N22:N125,Q22:Q125,AA22:AA125),SUMPRODUCT(F22:F125,AA22:AA125))</f>
        <v>53126.806513524003</v>
      </c>
      <c r="AB136" s="290">
        <f>IF(AB21="kW",SUMPRODUCT(N22:N125,Q22:Q125,AB22:AB125),SUMPRODUCT(F22:F125,AB22:AB125))</f>
        <v>0</v>
      </c>
      <c r="AC136" s="290">
        <f>IF(AC21="kW",SUMPRODUCT(N22:N125,Q22:Q125,AC22:AC125),SUMPRODUCT(F22:F125, AC22:AC125))</f>
        <v>0</v>
      </c>
      <c r="AD136" s="290">
        <f>IF(AD21="kW",SUMPRODUCT(N22:N125,Q22:Q125,AD22:AD125),SUMPRODUCT(F22:F125, AD22:AD125))</f>
        <v>0</v>
      </c>
      <c r="AE136" s="290">
        <f>IF(AE21="kW",SUMPRODUCT(N22:N125,Q22:Q125,AE22:AE125),SUMPRODUCT(F22:F125,AE22:AE125))</f>
        <v>0</v>
      </c>
      <c r="AF136" s="290">
        <f>IF(AF21="kW",SUMPRODUCT(N22:N125,Q22:Q125,AF22:AF125),SUMPRODUCT(F22:F125,AF22:AF125))</f>
        <v>0</v>
      </c>
      <c r="AG136" s="290">
        <f>IF(AG21="kW",SUMPRODUCT(N22:N125,Q22:Q125,AG22:AG125),SUMPRODUCT(F22:F125,AG22:AG125))</f>
        <v>0</v>
      </c>
      <c r="AH136" s="290">
        <f>IF(AH21="kW",SUMPRODUCT(N22:N125,Q22:Q125,AH22:AH125),SUMPRODUCT(F22:F125,AH22:AH125))</f>
        <v>0</v>
      </c>
      <c r="AI136" s="290">
        <f>IF(AI21="kW",SUMPRODUCT(N22:N125,Q22:Q125,AI22:AI125),SUMPRODUCT(F22:F125,AI22:AI125))</f>
        <v>0</v>
      </c>
      <c r="AJ136" s="290">
        <f>IF(AJ21="kW",SUMPRODUCT(N22:N125,Q22:Q125,AJ22:AJ125),SUMPRODUCT(F22:F125,AJ22:AJ125))</f>
        <v>0</v>
      </c>
      <c r="AK136" s="290">
        <f>IF(AK21="kW",SUMPRODUCT(N22:N125,Q22:Q125,AK22:AK125),SUMPRODUCT(F22:F125,AK22:AK125))</f>
        <v>0</v>
      </c>
      <c r="AL136" s="290">
        <f>IF(AL21="kW",SUMPRODUCT(N22:N125,Q22:Q125,AL22:AL125),SUMPRODUCT(F22:F125,AL22:AL125))</f>
        <v>0</v>
      </c>
      <c r="AM136" s="336"/>
    </row>
    <row r="137" spans="1:40" s="282" customFormat="1" ht="15">
      <c r="A137" s="507"/>
      <c r="B137" s="354" t="s">
        <v>217</v>
      </c>
      <c r="C137" s="355"/>
      <c r="D137" s="278"/>
      <c r="E137" s="278"/>
      <c r="F137" s="278"/>
      <c r="G137" s="278"/>
      <c r="H137" s="278"/>
      <c r="I137" s="278"/>
      <c r="J137" s="278"/>
      <c r="K137" s="278"/>
      <c r="L137" s="278"/>
      <c r="M137" s="278"/>
      <c r="N137" s="278"/>
      <c r="O137" s="356"/>
      <c r="P137" s="278"/>
      <c r="Q137" s="278"/>
      <c r="R137" s="278"/>
      <c r="S137" s="303"/>
      <c r="T137" s="308"/>
      <c r="U137" s="308"/>
      <c r="V137" s="278"/>
      <c r="W137" s="278"/>
      <c r="X137" s="308"/>
      <c r="Y137" s="290">
        <f>SUMPRODUCT(G22:G125,Y22:Y125)</f>
        <v>9174627.8999700006</v>
      </c>
      <c r="Z137" s="290">
        <f>SUMPRODUCT(G22:G125,Z22:Z125)</f>
        <v>2177048</v>
      </c>
      <c r="AA137" s="290">
        <f>IF(AA21="kW",SUMPRODUCT(N22:N125,R22:R125,AA22:AA125),SUMPRODUCT(G22:G125,AA22:AA125))</f>
        <v>53112</v>
      </c>
      <c r="AB137" s="290">
        <f>IF(AB21="kW",SUMPRODUCT(N22:N125,R22:R125,AB22:AB125),SUMPRODUCT(G22:G125,AB22:AB125))</f>
        <v>0</v>
      </c>
      <c r="AC137" s="290">
        <f>IF(AC21="kW",SUMPRODUCT(N22:N125,R22:R125,AC22:AC125),SUMPRODUCT(G22:G125, AC22:AC125))</f>
        <v>0</v>
      </c>
      <c r="AD137" s="290">
        <f>IF(AD21="kW",SUMPRODUCT(N22:N125,R22:R125,AD22:AD125),SUMPRODUCT(G22:G125, AD22:AD125))</f>
        <v>0</v>
      </c>
      <c r="AE137" s="290">
        <f>IF(AE21="kW",SUMPRODUCT(N22:N125,R22:R125,AE22:AE125),SUMPRODUCT(G22:G125,AE22:AE125))</f>
        <v>0</v>
      </c>
      <c r="AF137" s="290">
        <f>IF(AF21="kW",SUMPRODUCT(N22:N125,R22:R125,AF22:AF125),SUMPRODUCT(G22:G125,AF22:AF125))</f>
        <v>0</v>
      </c>
      <c r="AG137" s="290">
        <f>IF(AG21="kW",SUMPRODUCT(N22:N125,R22:R125,AG22:AG125),SUMPRODUCT(G22:G125,AG22:AG125))</f>
        <v>0</v>
      </c>
      <c r="AH137" s="290">
        <f>IF(AH21="kW",SUMPRODUCT(N22:N125,R22:R125,AH22:AH125),SUMPRODUCT(G22:G125,AH22:AH125))</f>
        <v>0</v>
      </c>
      <c r="AI137" s="290">
        <f>IF(AI21="kW",SUMPRODUCT(N22:N125,R22:R125,AI22:AI125),SUMPRODUCT(G22:G125,AI22:AI125))</f>
        <v>0</v>
      </c>
      <c r="AJ137" s="290">
        <f>IF(AJ21="kW",SUMPRODUCT(N22:N125,R22:R125,AJ22:AJ125),SUMPRODUCT(G22:G125,AJ22:AJ125))</f>
        <v>0</v>
      </c>
      <c r="AK137" s="290">
        <f>IF(AK21="kW",SUMPRODUCT(N22:N125,R22:R125,AK22:AK125),SUMPRODUCT(G22:G125,AK22:AK125))</f>
        <v>0</v>
      </c>
      <c r="AL137" s="290">
        <f>IF(AL21="kW",SUMPRODUCT(N22:N125,R22:R125,AL22:AL125),SUMPRODUCT(G22:G125,AL22:AL125))</f>
        <v>0</v>
      </c>
      <c r="AM137" s="336"/>
    </row>
    <row r="138" spans="1:40" s="282" customFormat="1" ht="15">
      <c r="A138" s="507"/>
      <c r="B138" s="354" t="s">
        <v>218</v>
      </c>
      <c r="C138" s="355"/>
      <c r="D138" s="278"/>
      <c r="E138" s="278"/>
      <c r="F138" s="278"/>
      <c r="G138" s="278"/>
      <c r="H138" s="278"/>
      <c r="I138" s="278"/>
      <c r="J138" s="278"/>
      <c r="K138" s="278"/>
      <c r="L138" s="278"/>
      <c r="M138" s="278"/>
      <c r="N138" s="278"/>
      <c r="O138" s="356"/>
      <c r="P138" s="278"/>
      <c r="Q138" s="278"/>
      <c r="R138" s="278"/>
      <c r="S138" s="303"/>
      <c r="T138" s="308"/>
      <c r="U138" s="308"/>
      <c r="V138" s="278"/>
      <c r="W138" s="278"/>
      <c r="X138" s="308"/>
      <c r="Y138" s="290">
        <f>SUMPRODUCT(H22:H125,Y22:Y125)</f>
        <v>8405649.4200199991</v>
      </c>
      <c r="Z138" s="290">
        <f>SUMPRODUCT(H22:H125,Z22:Z125)</f>
        <v>2171402</v>
      </c>
      <c r="AA138" s="290">
        <f>IF(AA21="kW",SUMPRODUCT(N22:N125,S22:S125,AA22:AA125),SUMPRODUCT(H22:H125,AA22:AA125))</f>
        <v>52800</v>
      </c>
      <c r="AB138" s="290">
        <f>IF(AB21="kW",SUMPRODUCT(N22:N125,S22:S125,AB22:AB125),SUMPRODUCT(H22:H125,AB22:AB125))</f>
        <v>0</v>
      </c>
      <c r="AC138" s="290">
        <f>IF(AC21="kW",SUMPRODUCT(N22:N125,S22:S125,AC22:AC125),SUMPRODUCT(H22:H125, AC22:AC125))</f>
        <v>0</v>
      </c>
      <c r="AD138" s="290">
        <f>IF(AD21="kW",SUMPRODUCT(N22:N125,S22:S125,AD22:AD125),SUMPRODUCT(H22:H125, AD22:AD125))</f>
        <v>0</v>
      </c>
      <c r="AE138" s="290">
        <f>IF(AE21="kW",SUMPRODUCT(N22:N125,S22:S125,AE22:AE125),SUMPRODUCT(H22:H125,AE22:AE125))</f>
        <v>0</v>
      </c>
      <c r="AF138" s="290">
        <f>IF(AF21="kW",SUMPRODUCT(N22:N125,S22:S125,AF22:AF125),SUMPRODUCT(H22:H125,AF22:AF125))</f>
        <v>0</v>
      </c>
      <c r="AG138" s="290">
        <f>IF(AG21="kW",SUMPRODUCT(N22:N125,S22:S125,AG22:AG125),SUMPRODUCT(H22:H125,AG22:AG125))</f>
        <v>0</v>
      </c>
      <c r="AH138" s="290">
        <f>IF(AH21="kW",SUMPRODUCT(N22:N125,S22:S125,AH22:AH125),SUMPRODUCT(H22:H125,AH22:AH125))</f>
        <v>0</v>
      </c>
      <c r="AI138" s="290">
        <f>IF(AI21="kW",SUMPRODUCT(N22:N125,S22:S125,AI22:AI125),SUMPRODUCT(H22:H125,AI22:AI125))</f>
        <v>0</v>
      </c>
      <c r="AJ138" s="290">
        <f>IF(AJ21="kW",SUMPRODUCT(N22:N125,S22:S125,AJ22:AJ125),SUMPRODUCT(H22:H125,AJ22:AJ125))</f>
        <v>0</v>
      </c>
      <c r="AK138" s="290">
        <f>IF(AK21="kW",SUMPRODUCT(N22:N125,S22:S125,AK22:AK125),SUMPRODUCT(H22:H125,AK22:AK125))</f>
        <v>0</v>
      </c>
      <c r="AL138" s="290">
        <f>IF(AL21="kW",SUMPRODUCT(N22:N125,S22:S125,AL22:AL125),SUMPRODUCT(H22:H125,AL22:AL125))</f>
        <v>0</v>
      </c>
      <c r="AM138" s="336"/>
    </row>
    <row r="139" spans="1:40" s="282" customFormat="1" ht="15">
      <c r="A139" s="507"/>
      <c r="B139" s="354" t="s">
        <v>219</v>
      </c>
      <c r="C139" s="355"/>
      <c r="D139" s="278"/>
      <c r="E139" s="278"/>
      <c r="F139" s="278"/>
      <c r="G139" s="278"/>
      <c r="H139" s="278"/>
      <c r="I139" s="278"/>
      <c r="J139" s="278"/>
      <c r="K139" s="278"/>
      <c r="L139" s="278"/>
      <c r="M139" s="278"/>
      <c r="N139" s="278"/>
      <c r="O139" s="356"/>
      <c r="P139" s="278"/>
      <c r="Q139" s="278"/>
      <c r="R139" s="278"/>
      <c r="S139" s="303"/>
      <c r="T139" s="308"/>
      <c r="U139" s="308"/>
      <c r="V139" s="278"/>
      <c r="W139" s="278"/>
      <c r="X139" s="308"/>
      <c r="Y139" s="290">
        <f>SUMPRODUCT(I22:I125,Y22:Y125)</f>
        <v>6920032.4744600002</v>
      </c>
      <c r="Z139" s="290">
        <f>SUMPRODUCT(I22:I125,Z22:Z125)</f>
        <v>2141855</v>
      </c>
      <c r="AA139" s="290">
        <f>IF(AA21="kW",SUMPRODUCT(N22:N125,T22:T125,AA22:AA125),SUMPRODUCT(I22:I125,AA22:AA125))</f>
        <v>52572</v>
      </c>
      <c r="AB139" s="290">
        <f>IF(AB21="kW",SUMPRODUCT(N22:N125,T22:T125,AB22:AB125),SUMPRODUCT(I22:I125,AB22:AB125))</f>
        <v>0</v>
      </c>
      <c r="AC139" s="290">
        <f>IF(AC21="kW",SUMPRODUCT(N22:N125,T22:T125,AC22:AC125),SUMPRODUCT(I22:I125, AC22:AC125))</f>
        <v>0</v>
      </c>
      <c r="AD139" s="290">
        <f>IF(AD21="kW",SUMPRODUCT(N22:N125,T22:T125,AD22:AD125),SUMPRODUCT(I22:I125, AD22:AD125))</f>
        <v>0</v>
      </c>
      <c r="AE139" s="290">
        <f>IF(AE21="kW",SUMPRODUCT(N22:N125,T22:T125,AE22:AE125),SUMPRODUCT(I22:I125,AE22:AE125))</f>
        <v>0</v>
      </c>
      <c r="AF139" s="290">
        <f>IF(AF21="kW",SUMPRODUCT(N22:N125,T22:T125,AF22:AF125),SUMPRODUCT(I22:I125,AF22:AF125))</f>
        <v>0</v>
      </c>
      <c r="AG139" s="290">
        <f>IF(AG21="kW",SUMPRODUCT(N22:N125,T22:T125,AG22:AG125),SUMPRODUCT(I22:I125,AG22:AG125))</f>
        <v>0</v>
      </c>
      <c r="AH139" s="290">
        <f>IF(AH21="kW",SUMPRODUCT(N22:N125,T22:T125,AH22:AH125),SUMPRODUCT(I22:I125,AH22:AH125))</f>
        <v>0</v>
      </c>
      <c r="AI139" s="290">
        <f>IF(AI21="kW",SUMPRODUCT(N22:N125,T22:T125,AI22:AI125),SUMPRODUCT(I22:I125,AI22:AI125))</f>
        <v>0</v>
      </c>
      <c r="AJ139" s="290">
        <f>IF(AJ21="kW",SUMPRODUCT(N22:N125,T22:T125,AJ22:AJ125),SUMPRODUCT(I22:I125,AJ22:AJ125))</f>
        <v>0</v>
      </c>
      <c r="AK139" s="290">
        <f>IF(AK21="kW",SUMPRODUCT(N22:N125,T22:T125,AK22:AK125),SUMPRODUCT(I22:I125,AK22:AK125))</f>
        <v>0</v>
      </c>
      <c r="AL139" s="290">
        <f>IF(AL21="kW",SUMPRODUCT(N22:N125,T22:T125,AL22:AL125),SUMPRODUCT(I22:I125,AL22:AL125))</f>
        <v>0</v>
      </c>
      <c r="AM139" s="336"/>
    </row>
    <row r="140" spans="1:40" s="282" customFormat="1" ht="15">
      <c r="A140" s="507"/>
      <c r="B140" s="354" t="s">
        <v>220</v>
      </c>
      <c r="C140" s="355"/>
      <c r="D140" s="308"/>
      <c r="E140" s="308"/>
      <c r="F140" s="308"/>
      <c r="G140" s="308"/>
      <c r="H140" s="308"/>
      <c r="I140" s="308"/>
      <c r="J140" s="308"/>
      <c r="K140" s="308"/>
      <c r="L140" s="308"/>
      <c r="M140" s="308"/>
      <c r="N140" s="308"/>
      <c r="O140" s="356"/>
      <c r="P140" s="308"/>
      <c r="Q140" s="308"/>
      <c r="R140" s="308"/>
      <c r="S140" s="303"/>
      <c r="T140" s="308"/>
      <c r="U140" s="308"/>
      <c r="V140" s="308"/>
      <c r="W140" s="308"/>
      <c r="X140" s="308"/>
      <c r="Y140" s="290">
        <f>SUMPRODUCT(J22:J125,Y22:Y125)</f>
        <v>6332266.06183</v>
      </c>
      <c r="Z140" s="290">
        <f>SUMPRODUCT(J22:J125,Z22:Z125)</f>
        <v>409655</v>
      </c>
      <c r="AA140" s="290">
        <f>IF(AA21="kW",SUMPRODUCT(N22:N125,U22:U125,AA22:AA125),SUMPRODUCT(J22:J125,AA22:AA125))</f>
        <v>52224</v>
      </c>
      <c r="AB140" s="290">
        <f>IF(AB21="kW",SUMPRODUCT(N22:N125,U22:U125,AB22:AB125),SUMPRODUCT(J22:J125,AB22:AB125))</f>
        <v>0</v>
      </c>
      <c r="AC140" s="290">
        <f>IF(AC21="kW",SUMPRODUCT(N22:N125,U22:U125,AC22:AC125),SUMPRODUCT(J22:J125, AC22:AC125))</f>
        <v>0</v>
      </c>
      <c r="AD140" s="290">
        <f>IF(AD21="kW",SUMPRODUCT(N22:N125,U22:U125,AD22:AD125),SUMPRODUCT(J22:J125, AD22:AD125))</f>
        <v>0</v>
      </c>
      <c r="AE140" s="290">
        <f>IF(AE21="kW",SUMPRODUCT(N22:N125,U22:U125,AE22:AE125),SUMPRODUCT(J22:J125,AE22:AE125))</f>
        <v>0</v>
      </c>
      <c r="AF140" s="290">
        <f>IF(AF21="kW",SUMPRODUCT(N22:N125,U22:U125,AF22:AF125),SUMPRODUCT(J22:J125,AF22:AF125))</f>
        <v>0</v>
      </c>
      <c r="AG140" s="290">
        <f>IF(AG21="kW",SUMPRODUCT(N22:N125,U22:U125,AG22:AG125),SUMPRODUCT(J22:J125,AG22:AG125))</f>
        <v>0</v>
      </c>
      <c r="AH140" s="290">
        <f>IF(AH21="kW",SUMPRODUCT(N22:N125,U22:U125,AH22:AH125),SUMPRODUCT(J22:J125,AH22:AH125))</f>
        <v>0</v>
      </c>
      <c r="AI140" s="290">
        <f>IF(AI21="kW",SUMPRODUCT(N22:N125,U22:U125,AI22:AI125),SUMPRODUCT(J22:J125,AI22:AI125))</f>
        <v>0</v>
      </c>
      <c r="AJ140" s="290">
        <f>IF(AJ21="kW",SUMPRODUCT(N22:N125,U22:U125,AJ22:AJ125),SUMPRODUCT(J22:J125,AJ22:AJ125))</f>
        <v>0</v>
      </c>
      <c r="AK140" s="290">
        <f>IF(AK21="kW",SUMPRODUCT(N22:N125,U22:U125,AK22:AK125),SUMPRODUCT(J22:J125,AK22:AK125))</f>
        <v>0</v>
      </c>
      <c r="AL140" s="290">
        <f>IF(AL21="kW",SUMPRODUCT(N22:N125,U22:U125,AL22:AL125),SUMPRODUCT(J22:J125,AL22:AL125))</f>
        <v>0</v>
      </c>
      <c r="AM140" s="336"/>
    </row>
    <row r="141" spans="1:40" s="282" customFormat="1" ht="15">
      <c r="A141" s="507"/>
      <c r="B141" s="354" t="s">
        <v>221</v>
      </c>
      <c r="C141" s="355"/>
      <c r="D141" s="334"/>
      <c r="E141" s="334"/>
      <c r="F141" s="334"/>
      <c r="G141" s="334"/>
      <c r="H141" s="334"/>
      <c r="I141" s="334"/>
      <c r="J141" s="334"/>
      <c r="K141" s="334"/>
      <c r="L141" s="334"/>
      <c r="M141" s="334"/>
      <c r="N141" s="334"/>
      <c r="O141" s="308"/>
      <c r="P141" s="278"/>
      <c r="Q141" s="278"/>
      <c r="R141" s="308"/>
      <c r="S141" s="303"/>
      <c r="T141" s="308"/>
      <c r="U141" s="308"/>
      <c r="V141" s="356"/>
      <c r="W141" s="356"/>
      <c r="X141" s="308"/>
      <c r="Y141" s="290">
        <f>SUMPRODUCT(K22:K125,Y22:Y125)</f>
        <v>6321470.8490599999</v>
      </c>
      <c r="Z141" s="290">
        <f>SUMPRODUCT(K22:K125,Z22:Z125)</f>
        <v>406427</v>
      </c>
      <c r="AA141" s="290">
        <f>IF(AA21="kW",SUMPRODUCT(N22:N125,V22:V125,AA22:AA125),SUMPRODUCT(K22:K125,AA22:AA125))</f>
        <v>51876</v>
      </c>
      <c r="AB141" s="290">
        <f>IF(AB21="kW",SUMPRODUCT(N22:N125,V22:V125,AB22:AB125),SUMPRODUCT(K22:K125,AB22:AB125))</f>
        <v>0</v>
      </c>
      <c r="AC141" s="290">
        <f>IF(AC21="kW",SUMPRODUCT(N22:N125,V22:V125,AC22:AC125),SUMPRODUCT(K22:K125, AC22:AC125))</f>
        <v>0</v>
      </c>
      <c r="AD141" s="290">
        <f>IF(AD21="kW",SUMPRODUCT(N22:N125,V22:V125,AD22:AD125),SUMPRODUCT(K22:K125, AD22:AD125))</f>
        <v>0</v>
      </c>
      <c r="AE141" s="290">
        <f>IF(AE21="kW",SUMPRODUCT(N22:N125,V22:V125,AE22:AE125),SUMPRODUCT(K22:K125,AE22:AE125))</f>
        <v>0</v>
      </c>
      <c r="AF141" s="290">
        <f>IF(AF21="kW",SUMPRODUCT(N22:N125,V22:V125,AF22:AF125),SUMPRODUCT(K22:K125,AF22:AF125))</f>
        <v>0</v>
      </c>
      <c r="AG141" s="290">
        <f>IF(AG21="kW",SUMPRODUCT(N22:N125,V22:V125,AG22:AG125),SUMPRODUCT(K22:K125,AG22:AG125))</f>
        <v>0</v>
      </c>
      <c r="AH141" s="290">
        <f>IF(AH21="kW",SUMPRODUCT(N22:N125,V22:V125,AH22:AH125),SUMPRODUCT(K22:K125,AH22:AH125))</f>
        <v>0</v>
      </c>
      <c r="AI141" s="290">
        <f>IF(AI21="kW",SUMPRODUCT(N22:N125,V22:V125,AI22:AI125),SUMPRODUCT(K22:K125,AI22:AI125))</f>
        <v>0</v>
      </c>
      <c r="AJ141" s="290">
        <f>IF(AJ21="kW",SUMPRODUCT(N22:N125,V22:V125,AJ22:AJ125),SUMPRODUCT(K22:K125,AJ22:AJ125))</f>
        <v>0</v>
      </c>
      <c r="AK141" s="290">
        <f>IF(AK21="kW",SUMPRODUCT(N22:N125,V22:V125,AK22:AK125),SUMPRODUCT(K22:K125,AK22:AK125))</f>
        <v>0</v>
      </c>
      <c r="AL141" s="290">
        <f>IF(AL21="kW",SUMPRODUCT(N22:N125,V22:V125,AL22:AL125),SUMPRODUCT(K22:K125,AL22:AL125))</f>
        <v>0</v>
      </c>
      <c r="AM141" s="336"/>
    </row>
    <row r="142" spans="1:40" s="282" customFormat="1" ht="15">
      <c r="A142" s="507"/>
      <c r="B142" s="354" t="s">
        <v>222</v>
      </c>
      <c r="C142" s="355"/>
      <c r="D142" s="334"/>
      <c r="E142" s="334"/>
      <c r="F142" s="334"/>
      <c r="G142" s="334"/>
      <c r="H142" s="334"/>
      <c r="I142" s="334"/>
      <c r="J142" s="334"/>
      <c r="K142" s="334"/>
      <c r="L142" s="334"/>
      <c r="M142" s="334"/>
      <c r="N142" s="334"/>
      <c r="O142" s="356"/>
      <c r="P142" s="278"/>
      <c r="Q142" s="278"/>
      <c r="R142" s="308"/>
      <c r="S142" s="303"/>
      <c r="T142" s="308"/>
      <c r="U142" s="308"/>
      <c r="V142" s="356"/>
      <c r="W142" s="356"/>
      <c r="X142" s="308"/>
      <c r="Y142" s="290">
        <f>SUMPRODUCT(L22:L125,Y22:Y125)</f>
        <v>6797181.8490599999</v>
      </c>
      <c r="Z142" s="290">
        <f>SUMPRODUCT(L22:L125,Z22:Z125)</f>
        <v>406427</v>
      </c>
      <c r="AA142" s="290">
        <f>IF(AA21="kW",SUMPRODUCT(N22:N125,W22:W125,AA22:AA125),SUMPRODUCT(L22:L125,AA22:AA125))</f>
        <v>48324</v>
      </c>
      <c r="AB142" s="290">
        <f>IF(AB21="kW",SUMPRODUCT(N22:N125,W22:W125,AB22:AB125),SUMPRODUCT(L22:L125,AB22:AB125))</f>
        <v>0</v>
      </c>
      <c r="AC142" s="290">
        <f>IF(AC21="kW",SUMPRODUCT(N22:N125,W22:W125,AC22:AC125),SUMPRODUCT(L22:L125, AC22:AC125))</f>
        <v>0</v>
      </c>
      <c r="AD142" s="290">
        <f>IF(AD21="kW",SUMPRODUCT(N22:N125,W22:W125,AD22:AD125),SUMPRODUCT(L22:L125, AD22:AD125))</f>
        <v>0</v>
      </c>
      <c r="AE142" s="290">
        <f>IF(AE21="kW",SUMPRODUCT(N22:N125,W22:W125,AE22:AE125),SUMPRODUCT(L22:L125,AE22:AE125))</f>
        <v>0</v>
      </c>
      <c r="AF142" s="290">
        <f>IF(AF21="kW",SUMPRODUCT(N22:N125,W22:W125,AF22:AF125),SUMPRODUCT(L22:L125,AF22:AF125))</f>
        <v>0</v>
      </c>
      <c r="AG142" s="290">
        <f>IF(AG21="kW",SUMPRODUCT(N22:N125,W22:W125,AG22:AG125),SUMPRODUCT(L22:L125,AG22:AG125))</f>
        <v>0</v>
      </c>
      <c r="AH142" s="290">
        <f>IF(AH21="kW",SUMPRODUCT(N22:N125,W22:W125,AH22:AH125),SUMPRODUCT(L22:L125,AH22:AH125))</f>
        <v>0</v>
      </c>
      <c r="AI142" s="290">
        <f>IF(AI21="kW",SUMPRODUCT(N22:N125,W22:W125,AI22:AI125),SUMPRODUCT(L22:L125,AI22:AI125))</f>
        <v>0</v>
      </c>
      <c r="AJ142" s="290">
        <f>IF(AJ21="kW",SUMPRODUCT(N22:N125,W22:W125,AJ22:AJ125),SUMPRODUCT(L22:L125,AJ22:AJ125))</f>
        <v>0</v>
      </c>
      <c r="AK142" s="290">
        <f>IF(AK21="kW",SUMPRODUCT(N22:N125,W22:W125,AK22:AK125),SUMPRODUCT(L22:L125,AK22:AK125))</f>
        <v>0</v>
      </c>
      <c r="AL142" s="290">
        <f>IF(AL21="kW",SUMPRODUCT(N22:N125,W22:W125,AL22:AL125),SUMPRODUCT(L22:L125,AL22:AL125))</f>
        <v>0</v>
      </c>
      <c r="AM142" s="336"/>
    </row>
    <row r="143" spans="1:40" ht="15">
      <c r="B143" s="357" t="s">
        <v>223</v>
      </c>
      <c r="C143" s="358"/>
      <c r="D143" s="359"/>
      <c r="E143" s="359"/>
      <c r="F143" s="359"/>
      <c r="G143" s="359"/>
      <c r="H143" s="359"/>
      <c r="I143" s="359"/>
      <c r="J143" s="359"/>
      <c r="K143" s="359"/>
      <c r="L143" s="359"/>
      <c r="M143" s="359"/>
      <c r="N143" s="359"/>
      <c r="O143" s="360"/>
      <c r="P143" s="361"/>
      <c r="Q143" s="362"/>
      <c r="R143" s="360"/>
      <c r="S143" s="363"/>
      <c r="T143" s="364"/>
      <c r="U143" s="364"/>
      <c r="V143" s="360"/>
      <c r="W143" s="360"/>
      <c r="X143" s="364"/>
      <c r="Y143" s="325">
        <f>SUMPRODUCT(M22:M125,Y22:Y125)</f>
        <v>5309899.8490599999</v>
      </c>
      <c r="Z143" s="325">
        <f>SUMPRODUCT(M22:M125,Z22:Z125)</f>
        <v>406427</v>
      </c>
      <c r="AA143" s="325">
        <f>IF(AA21="kW",SUMPRODUCT(N22:N125,X22:X125,AA22:AA125),SUMPRODUCT(M22:M125,AA22:AA125))</f>
        <v>48312</v>
      </c>
      <c r="AB143" s="325">
        <f>IF(AB21="kW",SUMPRODUCT(N22:N125,X22:X125,AB22:AB125),SUMPRODUCT(M22:M125, AB22:AB125))</f>
        <v>0</v>
      </c>
      <c r="AC143" s="325">
        <f>IF(AC21="kW",SUMPRODUCT(N22:N125,X22:X125,AC22:AC125),SUMPRODUCT(M22:M125, AC22:AC125))</f>
        <v>0</v>
      </c>
      <c r="AD143" s="325">
        <f>IF(AD21="kW",SUMPRODUCT(N22:N125,X22:X125,AD22:AD125),SUMPRODUCT(M22:M125, AD22:AD125))</f>
        <v>0</v>
      </c>
      <c r="AE143" s="325">
        <f>IF(AE21="kW",SUMPRODUCT(N22:N125,X22:X125, AE22:AE125),SUMPRODUCT(M22:M125,AE22:AE125))</f>
        <v>0</v>
      </c>
      <c r="AF143" s="325">
        <f>IF(AF21="kW",SUMPRODUCT(N22:N125,X22:X125, AF22:AF125),SUMPRODUCT(M22:M125,AF22:AF125))</f>
        <v>0</v>
      </c>
      <c r="AG143" s="325">
        <f>IF(AG21="kW",SUMPRODUCT(N22:N125,X22:X125, AG22:AG125),SUMPRODUCT(M22:M125,AG22:AG125))</f>
        <v>0</v>
      </c>
      <c r="AH143" s="325">
        <f>IF(AH21="kW",SUMPRODUCT(N22:N125,X22:X125, AH22:AH125),SUMPRODUCT(M22:M125,AH22:AH125))</f>
        <v>0</v>
      </c>
      <c r="AI143" s="325">
        <f>IF(AI21="kW",SUMPRODUCT(N22:N125,X22:X125, AI22:AI125),SUMPRODUCT(M22:M125,AI22:AI125))</f>
        <v>0</v>
      </c>
      <c r="AJ143" s="325">
        <f>IF(AJ21="kW",SUMPRODUCT(N22:N125,X22:X125, AJ22:AJ125),SUMPRODUCT(M22:M125,AJ22:AJ125))</f>
        <v>0</v>
      </c>
      <c r="AK143" s="325">
        <f>IF(AK21="kW",SUMPRODUCT(N22:N125,X22:X125, AK22:AK125),SUMPRODUCT(M22:M125,AK22:AK125))</f>
        <v>0</v>
      </c>
      <c r="AL143" s="325">
        <f>IF(AL21="kW",SUMPRODUCT(N22:N125,X22:X125, AL22:AL125),SUMPRODUCT(M22:M125,AL22:AL125))</f>
        <v>0</v>
      </c>
      <c r="AM143" s="365"/>
      <c r="AN143" s="366"/>
    </row>
    <row r="144" spans="1:40" ht="21.75" customHeight="1">
      <c r="B144" s="367" t="s">
        <v>594</v>
      </c>
      <c r="C144" s="368"/>
      <c r="D144" s="369"/>
      <c r="E144" s="369"/>
      <c r="F144" s="369"/>
      <c r="G144" s="369"/>
      <c r="H144" s="369"/>
      <c r="I144" s="369"/>
      <c r="J144" s="369"/>
      <c r="K144" s="369"/>
      <c r="L144" s="369"/>
      <c r="M144" s="369"/>
      <c r="N144" s="369"/>
      <c r="O144" s="369"/>
      <c r="P144" s="369"/>
      <c r="Q144" s="369"/>
      <c r="R144" s="369"/>
      <c r="S144" s="370"/>
      <c r="T144" s="371"/>
      <c r="U144" s="369"/>
      <c r="V144" s="369"/>
      <c r="W144" s="369"/>
      <c r="X144" s="369"/>
      <c r="Y144" s="372"/>
      <c r="Z144" s="372"/>
      <c r="AA144" s="372"/>
      <c r="AB144" s="372"/>
      <c r="AC144" s="372"/>
      <c r="AD144" s="372"/>
      <c r="AE144" s="372"/>
      <c r="AF144" s="372"/>
      <c r="AG144" s="372"/>
      <c r="AH144" s="372"/>
      <c r="AI144" s="372"/>
      <c r="AJ144" s="372"/>
      <c r="AK144" s="372"/>
      <c r="AL144" s="372"/>
      <c r="AM144" s="373"/>
      <c r="AN144" s="366"/>
    </row>
    <row r="146" spans="1:39" ht="15.75">
      <c r="B146" s="279" t="s">
        <v>242</v>
      </c>
      <c r="C146" s="280"/>
      <c r="D146" s="588" t="s">
        <v>526</v>
      </c>
      <c r="F146" s="588"/>
      <c r="O146" s="280"/>
      <c r="Y146" s="269"/>
      <c r="Z146" s="266"/>
      <c r="AA146" s="266"/>
      <c r="AB146" s="266"/>
      <c r="AC146" s="266"/>
      <c r="AD146" s="266"/>
      <c r="AE146" s="266"/>
      <c r="AF146" s="266"/>
      <c r="AG146" s="266"/>
      <c r="AH146" s="266"/>
      <c r="AI146" s="266"/>
      <c r="AJ146" s="266"/>
      <c r="AK146" s="266"/>
      <c r="AL146" s="266"/>
      <c r="AM146" s="281"/>
    </row>
    <row r="147" spans="1:39" ht="34.5" customHeight="1">
      <c r="B147" s="814" t="s">
        <v>211</v>
      </c>
      <c r="C147" s="816" t="s">
        <v>33</v>
      </c>
      <c r="D147" s="283" t="s">
        <v>422</v>
      </c>
      <c r="E147" s="818" t="s">
        <v>209</v>
      </c>
      <c r="F147" s="819"/>
      <c r="G147" s="819"/>
      <c r="H147" s="819"/>
      <c r="I147" s="819"/>
      <c r="J147" s="819"/>
      <c r="K147" s="819"/>
      <c r="L147" s="819"/>
      <c r="M147" s="820"/>
      <c r="N147" s="821" t="s">
        <v>213</v>
      </c>
      <c r="O147" s="283" t="s">
        <v>423</v>
      </c>
      <c r="P147" s="818" t="s">
        <v>212</v>
      </c>
      <c r="Q147" s="819"/>
      <c r="R147" s="819"/>
      <c r="S147" s="819"/>
      <c r="T147" s="819"/>
      <c r="U147" s="819"/>
      <c r="V147" s="819"/>
      <c r="W147" s="819"/>
      <c r="X147" s="820"/>
      <c r="Y147" s="811" t="s">
        <v>243</v>
      </c>
      <c r="Z147" s="812"/>
      <c r="AA147" s="812"/>
      <c r="AB147" s="812"/>
      <c r="AC147" s="812"/>
      <c r="AD147" s="812"/>
      <c r="AE147" s="812"/>
      <c r="AF147" s="812"/>
      <c r="AG147" s="812"/>
      <c r="AH147" s="812"/>
      <c r="AI147" s="812"/>
      <c r="AJ147" s="812"/>
      <c r="AK147" s="812"/>
      <c r="AL147" s="812"/>
      <c r="AM147" s="813"/>
    </row>
    <row r="148" spans="1:39" ht="60.75" customHeight="1">
      <c r="B148" s="815"/>
      <c r="C148" s="817"/>
      <c r="D148" s="284">
        <v>2012</v>
      </c>
      <c r="E148" s="284">
        <v>2013</v>
      </c>
      <c r="F148" s="284">
        <v>2014</v>
      </c>
      <c r="G148" s="284">
        <v>2015</v>
      </c>
      <c r="H148" s="284">
        <v>2016</v>
      </c>
      <c r="I148" s="284">
        <v>2017</v>
      </c>
      <c r="J148" s="284">
        <v>2018</v>
      </c>
      <c r="K148" s="284">
        <v>2019</v>
      </c>
      <c r="L148" s="284">
        <v>2020</v>
      </c>
      <c r="M148" s="284">
        <v>2021</v>
      </c>
      <c r="N148" s="822"/>
      <c r="O148" s="284">
        <v>2012</v>
      </c>
      <c r="P148" s="284">
        <v>2013</v>
      </c>
      <c r="Q148" s="284">
        <v>2014</v>
      </c>
      <c r="R148" s="284">
        <v>2015</v>
      </c>
      <c r="S148" s="284">
        <v>2016</v>
      </c>
      <c r="T148" s="284">
        <v>2017</v>
      </c>
      <c r="U148" s="284">
        <v>2018</v>
      </c>
      <c r="V148" s="284">
        <v>2019</v>
      </c>
      <c r="W148" s="284">
        <v>2020</v>
      </c>
      <c r="X148" s="284">
        <v>2021</v>
      </c>
      <c r="Y148" s="284" t="str">
        <f>'1.  LRAMVA Summary'!D52</f>
        <v>Residential</v>
      </c>
      <c r="Z148" s="284" t="str">
        <f>'1.  LRAMVA Summary'!E52</f>
        <v>GS&lt;50 kW</v>
      </c>
      <c r="AA148" s="284" t="str">
        <f>'1.  LRAMVA Summary'!F52</f>
        <v>Commercial 50 kW to Large Use</v>
      </c>
      <c r="AB148" s="284" t="str">
        <f>'1.  LRAMVA Summary'!G52</f>
        <v>Unmetered Scattered Load</v>
      </c>
      <c r="AC148" s="284" t="str">
        <f>'1.  LRAMVA Summary'!H52</f>
        <v>Street Lighting</v>
      </c>
      <c r="AD148" s="284" t="str">
        <f>'1.  LRAMVA Summary'!I52</f>
        <v/>
      </c>
      <c r="AE148" s="284" t="str">
        <f>'1.  LRAMVA Summary'!J52</f>
        <v/>
      </c>
      <c r="AF148" s="284" t="str">
        <f>'1.  LRAMVA Summary'!K52</f>
        <v/>
      </c>
      <c r="AG148" s="284" t="str">
        <f>'1.  LRAMVA Summary'!L52</f>
        <v/>
      </c>
      <c r="AH148" s="284" t="str">
        <f>'1.  LRAMVA Summary'!M52</f>
        <v/>
      </c>
      <c r="AI148" s="284" t="str">
        <f>'1.  LRAMVA Summary'!N52</f>
        <v/>
      </c>
      <c r="AJ148" s="284" t="str">
        <f>'1.  LRAMVA Summary'!O52</f>
        <v/>
      </c>
      <c r="AK148" s="284" t="str">
        <f>'1.  LRAMVA Summary'!P52</f>
        <v/>
      </c>
      <c r="AL148" s="284" t="str">
        <f>'1.  LRAMVA Summary'!Q52</f>
        <v/>
      </c>
      <c r="AM148" s="286" t="str">
        <f>'1.  LRAMVA Summary'!R52</f>
        <v>Total</v>
      </c>
    </row>
    <row r="149" spans="1:39" ht="15.75" customHeight="1">
      <c r="A149" s="508"/>
      <c r="B149" s="287" t="s">
        <v>0</v>
      </c>
      <c r="C149" s="288"/>
      <c r="D149" s="288"/>
      <c r="E149" s="288"/>
      <c r="F149" s="288"/>
      <c r="G149" s="288"/>
      <c r="H149" s="288"/>
      <c r="I149" s="288"/>
      <c r="J149" s="288"/>
      <c r="K149" s="288"/>
      <c r="L149" s="288"/>
      <c r="M149" s="288"/>
      <c r="N149" s="289"/>
      <c r="O149" s="288"/>
      <c r="P149" s="288"/>
      <c r="Q149" s="288"/>
      <c r="R149" s="288"/>
      <c r="S149" s="288"/>
      <c r="T149" s="288"/>
      <c r="U149" s="288"/>
      <c r="V149" s="288"/>
      <c r="W149" s="288"/>
      <c r="X149" s="288"/>
      <c r="Y149" s="290" t="str">
        <f>'1.  LRAMVA Summary'!D53</f>
        <v>kWh</v>
      </c>
      <c r="Z149" s="290" t="str">
        <f>'1.  LRAMVA Summary'!E53</f>
        <v>kWh</v>
      </c>
      <c r="AA149" s="290" t="str">
        <f>'1.  LRAMVA Summary'!F53</f>
        <v>kW</v>
      </c>
      <c r="AB149" s="290" t="str">
        <f>'1.  LRAMVA Summary'!G53</f>
        <v>kWh</v>
      </c>
      <c r="AC149" s="290" t="str">
        <f>'1.  LRAMVA Summary'!H53</f>
        <v>kW</v>
      </c>
      <c r="AD149" s="290">
        <f>'1.  LRAMVA Summary'!I53</f>
        <v>0</v>
      </c>
      <c r="AE149" s="290">
        <f>'1.  LRAMVA Summary'!J53</f>
        <v>0</v>
      </c>
      <c r="AF149" s="290">
        <f>'1.  LRAMVA Summary'!K53</f>
        <v>0</v>
      </c>
      <c r="AG149" s="290">
        <f>'1.  LRAMVA Summary'!L53</f>
        <v>0</v>
      </c>
      <c r="AH149" s="290">
        <f>'1.  LRAMVA Summary'!M53</f>
        <v>0</v>
      </c>
      <c r="AI149" s="290">
        <f>'1.  LRAMVA Summary'!N53</f>
        <v>0</v>
      </c>
      <c r="AJ149" s="290">
        <f>'1.  LRAMVA Summary'!O53</f>
        <v>0</v>
      </c>
      <c r="AK149" s="290">
        <f>'1.  LRAMVA Summary'!P53</f>
        <v>0</v>
      </c>
      <c r="AL149" s="290">
        <f>'1.  LRAMVA Summary'!Q53</f>
        <v>0</v>
      </c>
      <c r="AM149" s="374"/>
    </row>
    <row r="150" spans="1:39" ht="15" outlineLevel="1">
      <c r="A150" s="507">
        <v>1</v>
      </c>
      <c r="B150" s="293" t="s">
        <v>1</v>
      </c>
      <c r="C150" s="290" t="s">
        <v>25</v>
      </c>
      <c r="D150" s="294">
        <f>SUMIFS('7.  Persistence Report'!AR$27:AR$500,'7.  Persistence Report'!$D$27:$D$500,$B150,'7.  Persistence Report'!$C$27:$C$500,"&lt;&gt;Pre-2011 Programs Completed in 2011",'7.  Persistence Report'!$J$27:$J$500,"&lt;&gt;Adjustment",'7.  Persistence Report'!$H$27:$H$500,"2012")</f>
        <v>1040845</v>
      </c>
      <c r="E150" s="294">
        <f>SUMIFS('7.  Persistence Report'!AS$27:AS$500,'7.  Persistence Report'!$D$27:$D$500,$B150,'7.  Persistence Report'!$C$27:$C$500,"&lt;&gt;Pre-2011 Programs Completed in 2011",'7.  Persistence Report'!$J$27:$J$500,"&lt;&gt;Adjustment",'7.  Persistence Report'!$H$27:$H$500,"2012")</f>
        <v>1040845</v>
      </c>
      <c r="F150" s="294">
        <f>SUMIFS('7.  Persistence Report'!AT$27:AT$500,'7.  Persistence Report'!$D$27:$D$500,$B150,'7.  Persistence Report'!$C$27:$C$500,"&lt;&gt;Pre-2011 Programs Completed in 2011",'7.  Persistence Report'!$J$27:$J$500,"&lt;&gt;Adjustment",'7.  Persistence Report'!$H$27:$H$500,"2012")</f>
        <v>1040845</v>
      </c>
      <c r="G150" s="294">
        <f>SUMIFS('7.  Persistence Report'!AU$27:AU$500,'7.  Persistence Report'!$D$27:$D$500,$B150,'7.  Persistence Report'!$C$27:$C$500,"&lt;&gt;Pre-2011 Programs Completed in 2011",'7.  Persistence Report'!$J$27:$J$500,"&lt;&gt;Adjustment",'7.  Persistence Report'!$H$27:$H$500,"2012")</f>
        <v>1036848.9999999999</v>
      </c>
      <c r="H150" s="294">
        <f>SUMIFS('7.  Persistence Report'!AV$27:AV$500,'7.  Persistence Report'!$D$27:$D$500,$B150,'7.  Persistence Report'!$C$27:$C$500,"&lt;&gt;Pre-2011 Programs Completed in 2011",'7.  Persistence Report'!$J$27:$J$500,"&lt;&gt;Adjustment",'7.  Persistence Report'!$H$27:$H$500,"2012")</f>
        <v>657669</v>
      </c>
      <c r="I150" s="294">
        <f>SUMIFS('7.  Persistence Report'!AW$27:AW$500,'7.  Persistence Report'!$D$27:$D$500,$B150,'7.  Persistence Report'!$C$27:$C$500,"&lt;&gt;Pre-2011 Programs Completed in 2011",'7.  Persistence Report'!$J$27:$J$500,"&lt;&gt;Adjustment",'7.  Persistence Report'!$H$27:$H$500,"2012")</f>
        <v>0</v>
      </c>
      <c r="J150" s="294">
        <f>SUMIFS('7.  Persistence Report'!AX$27:AX$500,'7.  Persistence Report'!$D$27:$D$500,$B150,'7.  Persistence Report'!$C$27:$C$500,"&lt;&gt;Pre-2011 Programs Completed in 2011",'7.  Persistence Report'!$J$27:$J$500,"&lt;&gt;Adjustment",'7.  Persistence Report'!$H$27:$H$500,"2012")</f>
        <v>0</v>
      </c>
      <c r="K150" s="294">
        <f>SUMIFS('7.  Persistence Report'!AY$27:AY$500,'7.  Persistence Report'!$D$27:$D$500,$B150,'7.  Persistence Report'!$C$27:$C$500,"&lt;&gt;Pre-2011 Programs Completed in 2011",'7.  Persistence Report'!$J$27:$J$500,"&lt;&gt;Adjustment",'7.  Persistence Report'!$H$27:$H$500,"2012")</f>
        <v>0</v>
      </c>
      <c r="L150" s="294">
        <f>SUMIFS('7.  Persistence Report'!AZ$27:AZ$500,'7.  Persistence Report'!$D$27:$D$500,$B150,'7.  Persistence Report'!$C$27:$C$500,"&lt;&gt;Pre-2011 Programs Completed in 2011",'7.  Persistence Report'!$J$27:$J$500,"&lt;&gt;Adjustment",'7.  Persistence Report'!$H$27:$H$500,"2012")</f>
        <v>0</v>
      </c>
      <c r="M150" s="294">
        <f>SUMIFS('7.  Persistence Report'!BA$27:BA$500,'7.  Persistence Report'!$D$27:$D$500,$B150,'7.  Persistence Report'!$C$27:$C$500,"&lt;&gt;Pre-2011 Programs Completed in 2011",'7.  Persistence Report'!$J$27:$J$500,"&lt;&gt;Adjustment",'7.  Persistence Report'!$H$27:$H$500,"2012")</f>
        <v>0</v>
      </c>
      <c r="N150" s="294">
        <f>SUMIFS('7.  Persistence Report'!BA$27:BA$500,'7.  Persistence Report'!$D$27:$D$500,$B150,'7.  Persistence Report'!$C$27:$C$500,"&lt;&gt;Pre-2011 Programs Completed in 2011",'7.  Persistence Report'!$J$27:$J$500,"&lt;&gt;Adjustment",'7.  Persistence Report'!$H$27:$H$500,"2011")</f>
        <v>0</v>
      </c>
      <c r="O150" s="294">
        <f>SUMIFS('7.  Persistence Report'!M$27:M$500,'7.  Persistence Report'!$D$27:$D$500,$B150,'7.  Persistence Report'!$C$27:$C$500,"&lt;&gt;Pre-2011 Programs Completed in 2011",'7.  Persistence Report'!$J$27:$J$500,"&lt;&gt;Adjustment",'7.  Persistence Report'!$H$27:$H$500,"2012")</f>
        <v>146</v>
      </c>
      <c r="P150" s="294">
        <f>SUMIFS('7.  Persistence Report'!N$27:N$500,'7.  Persistence Report'!$D$27:$D$500,$B150,'7.  Persistence Report'!$C$27:$C$500,"&lt;&gt;Pre-2011 Programs Completed in 2011",'7.  Persistence Report'!$J$27:$J$500,"&lt;&gt;Adjustment",'7.  Persistence Report'!$H$27:$H$500,"2012")</f>
        <v>146</v>
      </c>
      <c r="Q150" s="294">
        <f>SUMIFS('7.  Persistence Report'!O$27:O$500,'7.  Persistence Report'!$D$27:$D$500,$B150,'7.  Persistence Report'!$C$27:$C$500,"&lt;&gt;Pre-2011 Programs Completed in 2011",'7.  Persistence Report'!$J$27:$J$500,"&lt;&gt;Adjustment",'7.  Persistence Report'!$H$27:$H$500,"2012")</f>
        <v>146</v>
      </c>
      <c r="R150" s="294">
        <f>SUMIFS('7.  Persistence Report'!P$27:P$500,'7.  Persistence Report'!$D$27:$D$500,$B150,'7.  Persistence Report'!$C$27:$C$500,"&lt;&gt;Pre-2011 Programs Completed in 2011",'7.  Persistence Report'!$J$27:$J$500,"&lt;&gt;Adjustment",'7.  Persistence Report'!$H$27:$H$500,"2012")</f>
        <v>141</v>
      </c>
      <c r="S150" s="294">
        <f>SUMIFS('7.  Persistence Report'!Q$27:Q$500,'7.  Persistence Report'!$D$27:$D$500,$B150,'7.  Persistence Report'!$C$27:$C$500,"&lt;&gt;Pre-2011 Programs Completed in 2011",'7.  Persistence Report'!$J$27:$J$500,"&lt;&gt;Adjustment",'7.  Persistence Report'!$H$27:$H$500,"2012")</f>
        <v>86</v>
      </c>
      <c r="T150" s="294">
        <f>SUMIFS('7.  Persistence Report'!R$27:R$500,'7.  Persistence Report'!$D$27:$D$500,$B150,'7.  Persistence Report'!$C$27:$C$500,"&lt;&gt;Pre-2011 Programs Completed in 2011",'7.  Persistence Report'!$J$27:$J$500,"&lt;&gt;Adjustment",'7.  Persistence Report'!$H$27:$H$500,"2012")</f>
        <v>0</v>
      </c>
      <c r="U150" s="294">
        <f>SUMIFS('7.  Persistence Report'!S$27:S$500,'7.  Persistence Report'!$D$27:$D$500,$B150,'7.  Persistence Report'!$C$27:$C$500,"&lt;&gt;Pre-2011 Programs Completed in 2011",'7.  Persistence Report'!$J$27:$J$500,"&lt;&gt;Adjustment",'7.  Persistence Report'!$H$27:$H$500,"2012")</f>
        <v>0</v>
      </c>
      <c r="V150" s="294">
        <f>SUMIFS('7.  Persistence Report'!T$27:T$500,'7.  Persistence Report'!$D$27:$D$500,$B150,'7.  Persistence Report'!$C$27:$C$500,"&lt;&gt;Pre-2011 Programs Completed in 2011",'7.  Persistence Report'!$J$27:$J$500,"&lt;&gt;Adjustment",'7.  Persistence Report'!$H$27:$H$500,"2012")</f>
        <v>0</v>
      </c>
      <c r="W150" s="294">
        <f>SUMIFS('7.  Persistence Report'!U$27:U$500,'7.  Persistence Report'!$D$27:$D$500,$B150,'7.  Persistence Report'!$C$27:$C$500,"&lt;&gt;Pre-2011 Programs Completed in 2011",'7.  Persistence Report'!$J$27:$J$500,"&lt;&gt;Adjustment",'7.  Persistence Report'!$H$27:$H$500,"2012")</f>
        <v>0</v>
      </c>
      <c r="X150" s="294">
        <f>SUMIFS('7.  Persistence Report'!V$27:V$500,'7.  Persistence Report'!$D$27:$D$500,$B150,'7.  Persistence Report'!$C$27:$C$500,"&lt;&gt;Pre-2011 Programs Completed in 2011",'7.  Persistence Report'!$J$27:$J$500,"&lt;&gt;Adjustment",'7.  Persistence Report'!$H$27:$H$500,"2012")</f>
        <v>0</v>
      </c>
      <c r="Y150" s="409">
        <f>+Y279</f>
        <v>1</v>
      </c>
      <c r="Z150" s="409">
        <f t="shared" ref="Z150:AA150" si="68">+Z279</f>
        <v>0</v>
      </c>
      <c r="AA150" s="409">
        <f t="shared" si="68"/>
        <v>0</v>
      </c>
      <c r="AB150" s="409"/>
      <c r="AC150" s="409"/>
      <c r="AD150" s="409"/>
      <c r="AE150" s="409"/>
      <c r="AF150" s="409"/>
      <c r="AG150" s="409"/>
      <c r="AH150" s="409"/>
      <c r="AI150" s="409"/>
      <c r="AJ150" s="409"/>
      <c r="AK150" s="409"/>
      <c r="AL150" s="409"/>
      <c r="AM150" s="295">
        <f>SUM(Y150:AL150)</f>
        <v>1</v>
      </c>
    </row>
    <row r="151" spans="1:39" ht="15" outlineLevel="1">
      <c r="B151" s="293" t="s">
        <v>244</v>
      </c>
      <c r="C151" s="290" t="s">
        <v>163</v>
      </c>
      <c r="D151" s="294">
        <f>SUMIFS('7.  Persistence Report'!AR$27:AR$500,'7.  Persistence Report'!$D$27:$D$500,$B150,'7.  Persistence Report'!$C$27:$C$500,"&lt;&gt;Pre-2011 Programs Completed in 2011",'7.  Persistence Report'!$J$27:$J$500,"Adjustment",'7.  Persistence Report'!$H$27:$H$500,"2012")</f>
        <v>0</v>
      </c>
      <c r="E151" s="294">
        <f>SUMIFS('7.  Persistence Report'!AS$27:AS$500,'7.  Persistence Report'!$D$27:$D$500,$B150,'7.  Persistence Report'!$C$27:$C$500,"&lt;&gt;Pre-2011 Programs Completed in 2011",'7.  Persistence Report'!$J$27:$J$500,"Adjustment",'7.  Persistence Report'!$H$27:$H$500,"2012")</f>
        <v>0</v>
      </c>
      <c r="F151" s="294">
        <f>SUMIFS('7.  Persistence Report'!AT$27:AT$500,'7.  Persistence Report'!$D$27:$D$500,$B150,'7.  Persistence Report'!$C$27:$C$500,"&lt;&gt;Pre-2011 Programs Completed in 2011",'7.  Persistence Report'!$J$27:$J$500,"Adjustment",'7.  Persistence Report'!$H$27:$H$500,"2012")</f>
        <v>0</v>
      </c>
      <c r="G151" s="294">
        <f>SUMIFS('7.  Persistence Report'!AU$27:AU$500,'7.  Persistence Report'!$D$27:$D$500,$B150,'7.  Persistence Report'!$C$27:$C$500,"&lt;&gt;Pre-2011 Programs Completed in 2011",'7.  Persistence Report'!$J$27:$J$500,"Adjustment",'7.  Persistence Report'!$H$27:$H$500,"2012")</f>
        <v>0</v>
      </c>
      <c r="H151" s="294">
        <f>SUMIFS('7.  Persistence Report'!AV$27:AV$500,'7.  Persistence Report'!$D$27:$D$500,$B150,'7.  Persistence Report'!$C$27:$C$500,"&lt;&gt;Pre-2011 Programs Completed in 2011",'7.  Persistence Report'!$J$27:$J$500,"Adjustment",'7.  Persistence Report'!$H$27:$H$500,"2012")</f>
        <v>0</v>
      </c>
      <c r="I151" s="294">
        <f>SUMIFS('7.  Persistence Report'!AW$27:AW$500,'7.  Persistence Report'!$D$27:$D$500,$B150,'7.  Persistence Report'!$C$27:$C$500,"&lt;&gt;Pre-2011 Programs Completed in 2011",'7.  Persistence Report'!$J$27:$J$500,"Adjustment",'7.  Persistence Report'!$H$27:$H$500,"2012")</f>
        <v>0</v>
      </c>
      <c r="J151" s="294">
        <f>SUMIFS('7.  Persistence Report'!AX$27:AX$500,'7.  Persistence Report'!$D$27:$D$500,$B150,'7.  Persistence Report'!$C$27:$C$500,"&lt;&gt;Pre-2011 Programs Completed in 2011",'7.  Persistence Report'!$J$27:$J$500,"Adjustment",'7.  Persistence Report'!$H$27:$H$500,"2012")</f>
        <v>0</v>
      </c>
      <c r="K151" s="294">
        <f>SUMIFS('7.  Persistence Report'!AY$27:AY$500,'7.  Persistence Report'!$D$27:$D$500,$B150,'7.  Persistence Report'!$C$27:$C$500,"&lt;&gt;Pre-2011 Programs Completed in 2011",'7.  Persistence Report'!$J$27:$J$500,"Adjustment",'7.  Persistence Report'!$H$27:$H$500,"2012")</f>
        <v>0</v>
      </c>
      <c r="L151" s="294">
        <f>SUMIFS('7.  Persistence Report'!AZ$27:AZ$500,'7.  Persistence Report'!$D$27:$D$500,$B150,'7.  Persistence Report'!$C$27:$C$500,"&lt;&gt;Pre-2011 Programs Completed in 2011",'7.  Persistence Report'!$J$27:$J$500,"Adjustment",'7.  Persistence Report'!$H$27:$H$500,"2012")</f>
        <v>0</v>
      </c>
      <c r="M151" s="294">
        <f>SUMIFS('7.  Persistence Report'!BA$27:BA$500,'7.  Persistence Report'!$D$27:$D$500,$B150,'7.  Persistence Report'!$C$27:$C$500,"&lt;&gt;Pre-2011 Programs Completed in 2011",'7.  Persistence Report'!$J$27:$J$500,"Adjustment",'7.  Persistence Report'!$H$27:$H$500,"2012")</f>
        <v>0</v>
      </c>
      <c r="N151" s="294">
        <f>SUMIFS('7.  Persistence Report'!BA$27:BA$500,'7.  Persistence Report'!$D$27:$D$500,$B151,'7.  Persistence Report'!$C$27:$C$500,"&lt;&gt;Pre-2011 Programs Completed in 2011",'7.  Persistence Report'!$J$27:$J$500,"Adjustment",'7.  Persistence Report'!$H$27:$H$500,"&lt;2011")</f>
        <v>0</v>
      </c>
      <c r="O151" s="294">
        <f>SUMIFS('7.  Persistence Report'!M$27:M$500,'7.  Persistence Report'!$D$27:$D$500,$B150,'7.  Persistence Report'!$C$27:$C$500,"&lt;&gt;Pre-2011 Programs Completed in 2011",'7.  Persistence Report'!$J$27:$J$500,"Adjustment",'7.  Persistence Report'!$H$27:$H$500,"2012")</f>
        <v>0</v>
      </c>
      <c r="P151" s="294">
        <f>SUMIFS('7.  Persistence Report'!N$27:N$500,'7.  Persistence Report'!$D$27:$D$500,$B150,'7.  Persistence Report'!$C$27:$C$500,"&lt;&gt;Pre-2011 Programs Completed in 2011",'7.  Persistence Report'!$J$27:$J$500,"Adjustment",'7.  Persistence Report'!$H$27:$H$500,"2012")</f>
        <v>0</v>
      </c>
      <c r="Q151" s="294">
        <f>SUMIFS('7.  Persistence Report'!O$27:O$500,'7.  Persistence Report'!$D$27:$D$500,$B150,'7.  Persistence Report'!$C$27:$C$500,"&lt;&gt;Pre-2011 Programs Completed in 2011",'7.  Persistence Report'!$J$27:$J$500,"Adjustment",'7.  Persistence Report'!$H$27:$H$500,"2012")</f>
        <v>0</v>
      </c>
      <c r="R151" s="294">
        <f>SUMIFS('7.  Persistence Report'!P$27:P$500,'7.  Persistence Report'!$D$27:$D$500,$B150,'7.  Persistence Report'!$C$27:$C$500,"&lt;&gt;Pre-2011 Programs Completed in 2011",'7.  Persistence Report'!$J$27:$J$500,"Adjustment",'7.  Persistence Report'!$H$27:$H$500,"2012")</f>
        <v>0</v>
      </c>
      <c r="S151" s="294">
        <f>SUMIFS('7.  Persistence Report'!Q$27:Q$500,'7.  Persistence Report'!$D$27:$D$500,$B150,'7.  Persistence Report'!$C$27:$C$500,"&lt;&gt;Pre-2011 Programs Completed in 2011",'7.  Persistence Report'!$J$27:$J$500,"Adjustment",'7.  Persistence Report'!$H$27:$H$500,"2012")</f>
        <v>0</v>
      </c>
      <c r="T151" s="294">
        <f>SUMIFS('7.  Persistence Report'!R$27:R$500,'7.  Persistence Report'!$D$27:$D$500,$B150,'7.  Persistence Report'!$C$27:$C$500,"&lt;&gt;Pre-2011 Programs Completed in 2011",'7.  Persistence Report'!$J$27:$J$500,"Adjustment",'7.  Persistence Report'!$H$27:$H$500,"2012")</f>
        <v>0</v>
      </c>
      <c r="U151" s="294">
        <f>SUMIFS('7.  Persistence Report'!S$27:S$500,'7.  Persistence Report'!$D$27:$D$500,$B150,'7.  Persistence Report'!$C$27:$C$500,"&lt;&gt;Pre-2011 Programs Completed in 2011",'7.  Persistence Report'!$J$27:$J$500,"Adjustment",'7.  Persistence Report'!$H$27:$H$500,"2012")</f>
        <v>0</v>
      </c>
      <c r="V151" s="294">
        <f>SUMIFS('7.  Persistence Report'!T$27:T$500,'7.  Persistence Report'!$D$27:$D$500,$B150,'7.  Persistence Report'!$C$27:$C$500,"&lt;&gt;Pre-2011 Programs Completed in 2011",'7.  Persistence Report'!$J$27:$J$500,"Adjustment",'7.  Persistence Report'!$H$27:$H$500,"2012")</f>
        <v>0</v>
      </c>
      <c r="W151" s="294">
        <f>SUMIFS('7.  Persistence Report'!U$27:U$500,'7.  Persistence Report'!$D$27:$D$500,$B150,'7.  Persistence Report'!$C$27:$C$500,"&lt;&gt;Pre-2011 Programs Completed in 2011",'7.  Persistence Report'!$J$27:$J$500,"Adjustment",'7.  Persistence Report'!$H$27:$H$500,"2012")</f>
        <v>0</v>
      </c>
      <c r="X151" s="294">
        <f>SUMIFS('7.  Persistence Report'!V$27:V$500,'7.  Persistence Report'!$D$27:$D$500,$B150,'7.  Persistence Report'!$C$27:$C$500,"&lt;&gt;Pre-2011 Programs Completed in 2011",'7.  Persistence Report'!$J$27:$J$500,"Adjustment",'7.  Persistence Report'!$H$27:$H$500,"2012")</f>
        <v>0</v>
      </c>
      <c r="Y151" s="410">
        <f>Y150</f>
        <v>1</v>
      </c>
      <c r="Z151" s="410">
        <f>Z150</f>
        <v>0</v>
      </c>
      <c r="AA151" s="410">
        <f t="shared" ref="AA151:AL151" si="69">AA150</f>
        <v>0</v>
      </c>
      <c r="AB151" s="410">
        <f t="shared" si="69"/>
        <v>0</v>
      </c>
      <c r="AC151" s="410">
        <f t="shared" si="69"/>
        <v>0</v>
      </c>
      <c r="AD151" s="410">
        <f t="shared" si="69"/>
        <v>0</v>
      </c>
      <c r="AE151" s="410">
        <f t="shared" si="69"/>
        <v>0</v>
      </c>
      <c r="AF151" s="410">
        <f t="shared" si="69"/>
        <v>0</v>
      </c>
      <c r="AG151" s="410">
        <f t="shared" si="69"/>
        <v>0</v>
      </c>
      <c r="AH151" s="410">
        <f t="shared" si="69"/>
        <v>0</v>
      </c>
      <c r="AI151" s="410">
        <f t="shared" si="69"/>
        <v>0</v>
      </c>
      <c r="AJ151" s="410">
        <f t="shared" si="69"/>
        <v>0</v>
      </c>
      <c r="AK151" s="410">
        <f t="shared" si="69"/>
        <v>0</v>
      </c>
      <c r="AL151" s="410">
        <f t="shared" si="69"/>
        <v>0</v>
      </c>
      <c r="AM151" s="503"/>
    </row>
    <row r="152" spans="1:39" ht="15.75" outlineLevel="1">
      <c r="A152" s="509"/>
      <c r="B152" s="297"/>
      <c r="C152" s="298"/>
      <c r="D152" s="298"/>
      <c r="E152" s="298"/>
      <c r="F152" s="298"/>
      <c r="G152" s="298"/>
      <c r="H152" s="298"/>
      <c r="I152" s="298"/>
      <c r="J152" s="298"/>
      <c r="K152" s="298"/>
      <c r="L152" s="298"/>
      <c r="M152" s="298"/>
      <c r="N152" s="302"/>
      <c r="O152" s="298"/>
      <c r="P152" s="298"/>
      <c r="Q152" s="298"/>
      <c r="R152" s="298"/>
      <c r="S152" s="298"/>
      <c r="T152" s="298"/>
      <c r="U152" s="298"/>
      <c r="V152" s="298"/>
      <c r="W152" s="298"/>
      <c r="X152" s="298"/>
      <c r="Y152" s="411"/>
      <c r="Z152" s="412"/>
      <c r="AA152" s="412"/>
      <c r="AB152" s="412"/>
      <c r="AC152" s="412"/>
      <c r="AD152" s="412"/>
      <c r="AE152" s="412"/>
      <c r="AF152" s="412"/>
      <c r="AG152" s="412"/>
      <c r="AH152" s="412"/>
      <c r="AI152" s="412"/>
      <c r="AJ152" s="412"/>
      <c r="AK152" s="412"/>
      <c r="AL152" s="412"/>
      <c r="AM152" s="301"/>
    </row>
    <row r="153" spans="1:39" ht="15" outlineLevel="1">
      <c r="A153" s="507">
        <v>2</v>
      </c>
      <c r="B153" s="293" t="s">
        <v>2</v>
      </c>
      <c r="C153" s="290" t="s">
        <v>25</v>
      </c>
      <c r="D153" s="294">
        <f>SUMIFS('7.  Persistence Report'!AR$27:AR$500,'7.  Persistence Report'!$D$27:$D$500,$B153,'7.  Persistence Report'!$C$27:$C$500,"&lt;&gt;Pre-2011 Programs Completed in 2011",'7.  Persistence Report'!$J$27:$J$500,"&lt;&gt;Adjustment",'7.  Persistence Report'!$H$27:$H$500,"2012")</f>
        <v>43987</v>
      </c>
      <c r="E153" s="294">
        <f>SUMIFS('7.  Persistence Report'!AS$27:AS$500,'7.  Persistence Report'!$D$27:$D$500,$B153,'7.  Persistence Report'!$C$27:$C$500,"&lt;&gt;Pre-2011 Programs Completed in 2011",'7.  Persistence Report'!$J$27:$J$500,"&lt;&gt;Adjustment",'7.  Persistence Report'!$H$27:$H$500,"2012")</f>
        <v>43987</v>
      </c>
      <c r="F153" s="294">
        <f>SUMIFS('7.  Persistence Report'!AT$27:AT$500,'7.  Persistence Report'!$D$27:$D$500,$B153,'7.  Persistence Report'!$C$27:$C$500,"&lt;&gt;Pre-2011 Programs Completed in 2011",'7.  Persistence Report'!$J$27:$J$500,"&lt;&gt;Adjustment",'7.  Persistence Report'!$H$27:$H$500,"2012")</f>
        <v>43987</v>
      </c>
      <c r="G153" s="294">
        <f>SUMIFS('7.  Persistence Report'!AU$27:AU$500,'7.  Persistence Report'!$D$27:$D$500,$B153,'7.  Persistence Report'!$C$27:$C$500,"&lt;&gt;Pre-2011 Programs Completed in 2011",'7.  Persistence Report'!$J$27:$J$500,"&lt;&gt;Adjustment",'7.  Persistence Report'!$H$27:$H$500,"2012")</f>
        <v>42664</v>
      </c>
      <c r="H153" s="294">
        <f>SUMIFS('7.  Persistence Report'!AV$27:AV$500,'7.  Persistence Report'!$D$27:$D$500,$B153,'7.  Persistence Report'!$C$27:$C$500,"&lt;&gt;Pre-2011 Programs Completed in 2011",'7.  Persistence Report'!$J$27:$J$500,"&lt;&gt;Adjustment",'7.  Persistence Report'!$H$27:$H$500,"2012")</f>
        <v>0</v>
      </c>
      <c r="I153" s="294">
        <f>SUMIFS('7.  Persistence Report'!AW$27:AW$500,'7.  Persistence Report'!$D$27:$D$500,$B153,'7.  Persistence Report'!$C$27:$C$500,"&lt;&gt;Pre-2011 Programs Completed in 2011",'7.  Persistence Report'!$J$27:$J$500,"&lt;&gt;Adjustment",'7.  Persistence Report'!$H$27:$H$500,"2012")</f>
        <v>0</v>
      </c>
      <c r="J153" s="294">
        <f>SUMIFS('7.  Persistence Report'!AX$27:AX$500,'7.  Persistence Report'!$D$27:$D$500,$B153,'7.  Persistence Report'!$C$27:$C$500,"&lt;&gt;Pre-2011 Programs Completed in 2011",'7.  Persistence Report'!$J$27:$J$500,"&lt;&gt;Adjustment",'7.  Persistence Report'!$H$27:$H$500,"2012")</f>
        <v>0</v>
      </c>
      <c r="K153" s="294">
        <f>SUMIFS('7.  Persistence Report'!AY$27:AY$500,'7.  Persistence Report'!$D$27:$D$500,$B153,'7.  Persistence Report'!$C$27:$C$500,"&lt;&gt;Pre-2011 Programs Completed in 2011",'7.  Persistence Report'!$J$27:$J$500,"&lt;&gt;Adjustment",'7.  Persistence Report'!$H$27:$H$500,"2012")</f>
        <v>0</v>
      </c>
      <c r="L153" s="294">
        <f>SUMIFS('7.  Persistence Report'!AZ$27:AZ$500,'7.  Persistence Report'!$D$27:$D$500,$B153,'7.  Persistence Report'!$C$27:$C$500,"&lt;&gt;Pre-2011 Programs Completed in 2011",'7.  Persistence Report'!$J$27:$J$500,"&lt;&gt;Adjustment",'7.  Persistence Report'!$H$27:$H$500,"2012")</f>
        <v>0</v>
      </c>
      <c r="M153" s="294">
        <f>SUMIFS('7.  Persistence Report'!BA$27:BA$500,'7.  Persistence Report'!$D$27:$D$500,$B153,'7.  Persistence Report'!$C$27:$C$500,"&lt;&gt;Pre-2011 Programs Completed in 2011",'7.  Persistence Report'!$J$27:$J$500,"&lt;&gt;Adjustment",'7.  Persistence Report'!$H$27:$H$500,"2012")</f>
        <v>0</v>
      </c>
      <c r="N153" s="290"/>
      <c r="O153" s="294">
        <f>SUMIFS('7.  Persistence Report'!M$27:M$500,'7.  Persistence Report'!$D$27:$D$500,$B153,'7.  Persistence Report'!$C$27:$C$500,"&lt;&gt;Pre-2011 Programs Completed in 2011",'7.  Persistence Report'!$J$27:$J$500,"&lt;&gt;Adjustment",'7.  Persistence Report'!$H$27:$H$500,"2012")</f>
        <v>25</v>
      </c>
      <c r="P153" s="294">
        <f>SUMIFS('7.  Persistence Report'!N$27:N$500,'7.  Persistence Report'!$D$27:$D$500,$B153,'7.  Persistence Report'!$C$27:$C$500,"&lt;&gt;Pre-2011 Programs Completed in 2011",'7.  Persistence Report'!$J$27:$J$500,"&lt;&gt;Adjustment",'7.  Persistence Report'!$H$27:$H$500,"2012")</f>
        <v>25</v>
      </c>
      <c r="Q153" s="294">
        <f>SUMIFS('7.  Persistence Report'!O$27:O$500,'7.  Persistence Report'!$D$27:$D$500,$B153,'7.  Persistence Report'!$C$27:$C$500,"&lt;&gt;Pre-2011 Programs Completed in 2011",'7.  Persistence Report'!$J$27:$J$500,"&lt;&gt;Adjustment",'7.  Persistence Report'!$H$27:$H$500,"2012")</f>
        <v>25</v>
      </c>
      <c r="R153" s="294">
        <f>SUMIFS('7.  Persistence Report'!P$27:P$500,'7.  Persistence Report'!$D$27:$D$500,$B153,'7.  Persistence Report'!$C$27:$C$500,"&lt;&gt;Pre-2011 Programs Completed in 2011",'7.  Persistence Report'!$J$27:$J$500,"&lt;&gt;Adjustment",'7.  Persistence Report'!$H$27:$H$500,"2012")</f>
        <v>24</v>
      </c>
      <c r="S153" s="294">
        <f>SUMIFS('7.  Persistence Report'!Q$27:Q$500,'7.  Persistence Report'!$D$27:$D$500,$B153,'7.  Persistence Report'!$C$27:$C$500,"&lt;&gt;Pre-2011 Programs Completed in 2011",'7.  Persistence Report'!$J$27:$J$500,"&lt;&gt;Adjustment",'7.  Persistence Report'!$H$27:$H$500,"2012")</f>
        <v>0</v>
      </c>
      <c r="T153" s="294">
        <f>SUMIFS('7.  Persistence Report'!R$27:R$500,'7.  Persistence Report'!$D$27:$D$500,$B153,'7.  Persistence Report'!$C$27:$C$500,"&lt;&gt;Pre-2011 Programs Completed in 2011",'7.  Persistence Report'!$J$27:$J$500,"&lt;&gt;Adjustment",'7.  Persistence Report'!$H$27:$H$500,"2012")</f>
        <v>0</v>
      </c>
      <c r="U153" s="294">
        <f>SUMIFS('7.  Persistence Report'!S$27:S$500,'7.  Persistence Report'!$D$27:$D$500,$B153,'7.  Persistence Report'!$C$27:$C$500,"&lt;&gt;Pre-2011 Programs Completed in 2011",'7.  Persistence Report'!$J$27:$J$500,"&lt;&gt;Adjustment",'7.  Persistence Report'!$H$27:$H$500,"2012")</f>
        <v>0</v>
      </c>
      <c r="V153" s="294">
        <f>SUMIFS('7.  Persistence Report'!T$27:T$500,'7.  Persistence Report'!$D$27:$D$500,$B153,'7.  Persistence Report'!$C$27:$C$500,"&lt;&gt;Pre-2011 Programs Completed in 2011",'7.  Persistence Report'!$J$27:$J$500,"&lt;&gt;Adjustment",'7.  Persistence Report'!$H$27:$H$500,"2012")</f>
        <v>0</v>
      </c>
      <c r="W153" s="294">
        <f>SUMIFS('7.  Persistence Report'!U$27:U$500,'7.  Persistence Report'!$D$27:$D$500,$B153,'7.  Persistence Report'!$C$27:$C$500,"&lt;&gt;Pre-2011 Programs Completed in 2011",'7.  Persistence Report'!$J$27:$J$500,"&lt;&gt;Adjustment",'7.  Persistence Report'!$H$27:$H$500,"2012")</f>
        <v>0</v>
      </c>
      <c r="X153" s="294">
        <f>SUMIFS('7.  Persistence Report'!V$27:V$500,'7.  Persistence Report'!$D$27:$D$500,$B153,'7.  Persistence Report'!$C$27:$C$500,"&lt;&gt;Pre-2011 Programs Completed in 2011",'7.  Persistence Report'!$J$27:$J$500,"&lt;&gt;Adjustment",'7.  Persistence Report'!$H$27:$H$500,"2012")</f>
        <v>0</v>
      </c>
      <c r="Y153" s="409">
        <f>+Y282</f>
        <v>1</v>
      </c>
      <c r="Z153" s="409">
        <f t="shared" ref="Z153:AA153" si="70">+Z282</f>
        <v>0</v>
      </c>
      <c r="AA153" s="409">
        <f t="shared" si="70"/>
        <v>0</v>
      </c>
      <c r="AB153" s="409"/>
      <c r="AC153" s="409"/>
      <c r="AD153" s="409"/>
      <c r="AE153" s="409"/>
      <c r="AF153" s="409"/>
      <c r="AG153" s="409"/>
      <c r="AH153" s="409"/>
      <c r="AI153" s="409"/>
      <c r="AJ153" s="409"/>
      <c r="AK153" s="409"/>
      <c r="AL153" s="409"/>
      <c r="AM153" s="295">
        <f>SUM(Y153:AL153)</f>
        <v>1</v>
      </c>
    </row>
    <row r="154" spans="1:39" ht="15" outlineLevel="1">
      <c r="B154" s="293" t="s">
        <v>244</v>
      </c>
      <c r="C154" s="290" t="s">
        <v>163</v>
      </c>
      <c r="D154" s="294">
        <f>SUMIFS('7.  Persistence Report'!AR$27:AR$500,'7.  Persistence Report'!$D$27:$D$500,$B153,'7.  Persistence Report'!$C$27:$C$500,"&lt;&gt;Pre-2011 Programs Completed in 2011",'7.  Persistence Report'!$J$27:$J$500,"Adjustment",'7.  Persistence Report'!$H$27:$H$500,"2012")</f>
        <v>0</v>
      </c>
      <c r="E154" s="294">
        <f>SUMIFS('7.  Persistence Report'!AS$27:AS$500,'7.  Persistence Report'!$D$27:$D$500,$B153,'7.  Persistence Report'!$C$27:$C$500,"&lt;&gt;Pre-2011 Programs Completed in 2011",'7.  Persistence Report'!$J$27:$J$500,"Adjustment",'7.  Persistence Report'!$H$27:$H$500,"2012")</f>
        <v>0</v>
      </c>
      <c r="F154" s="294">
        <f>SUMIFS('7.  Persistence Report'!AT$27:AT$500,'7.  Persistence Report'!$D$27:$D$500,$B153,'7.  Persistence Report'!$C$27:$C$500,"&lt;&gt;Pre-2011 Programs Completed in 2011",'7.  Persistence Report'!$J$27:$J$500,"Adjustment",'7.  Persistence Report'!$H$27:$H$500,"2012")</f>
        <v>0</v>
      </c>
      <c r="G154" s="294">
        <f>SUMIFS('7.  Persistence Report'!AU$27:AU$500,'7.  Persistence Report'!$D$27:$D$500,$B153,'7.  Persistence Report'!$C$27:$C$500,"&lt;&gt;Pre-2011 Programs Completed in 2011",'7.  Persistence Report'!$J$27:$J$500,"Adjustment",'7.  Persistence Report'!$H$27:$H$500,"2012")</f>
        <v>0</v>
      </c>
      <c r="H154" s="294">
        <f>SUMIFS('7.  Persistence Report'!AV$27:AV$500,'7.  Persistence Report'!$D$27:$D$500,$B153,'7.  Persistence Report'!$C$27:$C$500,"&lt;&gt;Pre-2011 Programs Completed in 2011",'7.  Persistence Report'!$J$27:$J$500,"Adjustment",'7.  Persistence Report'!$H$27:$H$500,"2012")</f>
        <v>0</v>
      </c>
      <c r="I154" s="294">
        <f>SUMIFS('7.  Persistence Report'!AW$27:AW$500,'7.  Persistence Report'!$D$27:$D$500,$B153,'7.  Persistence Report'!$C$27:$C$500,"&lt;&gt;Pre-2011 Programs Completed in 2011",'7.  Persistence Report'!$J$27:$J$500,"Adjustment",'7.  Persistence Report'!$H$27:$H$500,"2012")</f>
        <v>0</v>
      </c>
      <c r="J154" s="294">
        <f>SUMIFS('7.  Persistence Report'!AX$27:AX$500,'7.  Persistence Report'!$D$27:$D$500,$B153,'7.  Persistence Report'!$C$27:$C$500,"&lt;&gt;Pre-2011 Programs Completed in 2011",'7.  Persistence Report'!$J$27:$J$500,"Adjustment",'7.  Persistence Report'!$H$27:$H$500,"2012")</f>
        <v>0</v>
      </c>
      <c r="K154" s="294">
        <f>SUMIFS('7.  Persistence Report'!AY$27:AY$500,'7.  Persistence Report'!$D$27:$D$500,$B153,'7.  Persistence Report'!$C$27:$C$500,"&lt;&gt;Pre-2011 Programs Completed in 2011",'7.  Persistence Report'!$J$27:$J$500,"Adjustment",'7.  Persistence Report'!$H$27:$H$500,"2012")</f>
        <v>0</v>
      </c>
      <c r="L154" s="294">
        <f>SUMIFS('7.  Persistence Report'!AZ$27:AZ$500,'7.  Persistence Report'!$D$27:$D$500,$B153,'7.  Persistence Report'!$C$27:$C$500,"&lt;&gt;Pre-2011 Programs Completed in 2011",'7.  Persistence Report'!$J$27:$J$500,"Adjustment",'7.  Persistence Report'!$H$27:$H$500,"2012")</f>
        <v>0</v>
      </c>
      <c r="M154" s="294">
        <f>SUMIFS('7.  Persistence Report'!BA$27:BA$500,'7.  Persistence Report'!$D$27:$D$500,$B153,'7.  Persistence Report'!$C$27:$C$500,"&lt;&gt;Pre-2011 Programs Completed in 2011",'7.  Persistence Report'!$J$27:$J$500,"Adjustment",'7.  Persistence Report'!$H$27:$H$500,"2012")</f>
        <v>0</v>
      </c>
      <c r="N154" s="466"/>
      <c r="O154" s="294">
        <f>SUMIFS('7.  Persistence Report'!M$27:M$500,'7.  Persistence Report'!$D$27:$D$500,$B153,'7.  Persistence Report'!$C$27:$C$500,"&lt;&gt;Pre-2011 Programs Completed in 2011",'7.  Persistence Report'!$J$27:$J$500,"Adjustment",'7.  Persistence Report'!$H$27:$H$500,"2012")</f>
        <v>0</v>
      </c>
      <c r="P154" s="294">
        <f>SUMIFS('7.  Persistence Report'!N$27:N$500,'7.  Persistence Report'!$D$27:$D$500,$B153,'7.  Persistence Report'!$C$27:$C$500,"&lt;&gt;Pre-2011 Programs Completed in 2011",'7.  Persistence Report'!$J$27:$J$500,"Adjustment",'7.  Persistence Report'!$H$27:$H$500,"2012")</f>
        <v>0</v>
      </c>
      <c r="Q154" s="294">
        <f>SUMIFS('7.  Persistence Report'!O$27:O$500,'7.  Persistence Report'!$D$27:$D$500,$B153,'7.  Persistence Report'!$C$27:$C$500,"&lt;&gt;Pre-2011 Programs Completed in 2011",'7.  Persistence Report'!$J$27:$J$500,"Adjustment",'7.  Persistence Report'!$H$27:$H$500,"2012")</f>
        <v>0</v>
      </c>
      <c r="R154" s="294">
        <f>SUMIFS('7.  Persistence Report'!P$27:P$500,'7.  Persistence Report'!$D$27:$D$500,$B153,'7.  Persistence Report'!$C$27:$C$500,"&lt;&gt;Pre-2011 Programs Completed in 2011",'7.  Persistence Report'!$J$27:$J$500,"Adjustment",'7.  Persistence Report'!$H$27:$H$500,"2012")</f>
        <v>0</v>
      </c>
      <c r="S154" s="294">
        <f>SUMIFS('7.  Persistence Report'!Q$27:Q$500,'7.  Persistence Report'!$D$27:$D$500,$B153,'7.  Persistence Report'!$C$27:$C$500,"&lt;&gt;Pre-2011 Programs Completed in 2011",'7.  Persistence Report'!$J$27:$J$500,"Adjustment",'7.  Persistence Report'!$H$27:$H$500,"2012")</f>
        <v>0</v>
      </c>
      <c r="T154" s="294">
        <f>SUMIFS('7.  Persistence Report'!R$27:R$500,'7.  Persistence Report'!$D$27:$D$500,$B153,'7.  Persistence Report'!$C$27:$C$500,"&lt;&gt;Pre-2011 Programs Completed in 2011",'7.  Persistence Report'!$J$27:$J$500,"Adjustment",'7.  Persistence Report'!$H$27:$H$500,"2012")</f>
        <v>0</v>
      </c>
      <c r="U154" s="294">
        <f>SUMIFS('7.  Persistence Report'!S$27:S$500,'7.  Persistence Report'!$D$27:$D$500,$B153,'7.  Persistence Report'!$C$27:$C$500,"&lt;&gt;Pre-2011 Programs Completed in 2011",'7.  Persistence Report'!$J$27:$J$500,"Adjustment",'7.  Persistence Report'!$H$27:$H$500,"2012")</f>
        <v>0</v>
      </c>
      <c r="V154" s="294">
        <f>SUMIFS('7.  Persistence Report'!T$27:T$500,'7.  Persistence Report'!$D$27:$D$500,$B153,'7.  Persistence Report'!$C$27:$C$500,"&lt;&gt;Pre-2011 Programs Completed in 2011",'7.  Persistence Report'!$J$27:$J$500,"Adjustment",'7.  Persistence Report'!$H$27:$H$500,"2012")</f>
        <v>0</v>
      </c>
      <c r="W154" s="294">
        <f>SUMIFS('7.  Persistence Report'!U$27:U$500,'7.  Persistence Report'!$D$27:$D$500,$B153,'7.  Persistence Report'!$C$27:$C$500,"&lt;&gt;Pre-2011 Programs Completed in 2011",'7.  Persistence Report'!$J$27:$J$500,"Adjustment",'7.  Persistence Report'!$H$27:$H$500,"2012")</f>
        <v>0</v>
      </c>
      <c r="X154" s="294">
        <f>SUMIFS('7.  Persistence Report'!V$27:V$500,'7.  Persistence Report'!$D$27:$D$500,$B153,'7.  Persistence Report'!$C$27:$C$500,"&lt;&gt;Pre-2011 Programs Completed in 2011",'7.  Persistence Report'!$J$27:$J$500,"Adjustment",'7.  Persistence Report'!$H$27:$H$500,"2012")</f>
        <v>0</v>
      </c>
      <c r="Y154" s="410">
        <f>Y153</f>
        <v>1</v>
      </c>
      <c r="Z154" s="410">
        <f>Z153</f>
        <v>0</v>
      </c>
      <c r="AA154" s="410">
        <f t="shared" ref="AA154:AL154" si="71">AA153</f>
        <v>0</v>
      </c>
      <c r="AB154" s="410">
        <f t="shared" si="71"/>
        <v>0</v>
      </c>
      <c r="AC154" s="410">
        <f t="shared" si="71"/>
        <v>0</v>
      </c>
      <c r="AD154" s="410">
        <f t="shared" si="71"/>
        <v>0</v>
      </c>
      <c r="AE154" s="410">
        <f t="shared" si="71"/>
        <v>0</v>
      </c>
      <c r="AF154" s="410">
        <f t="shared" si="71"/>
        <v>0</v>
      </c>
      <c r="AG154" s="410">
        <f t="shared" si="71"/>
        <v>0</v>
      </c>
      <c r="AH154" s="410">
        <f t="shared" si="71"/>
        <v>0</v>
      </c>
      <c r="AI154" s="410">
        <f t="shared" si="71"/>
        <v>0</v>
      </c>
      <c r="AJ154" s="410">
        <f t="shared" si="71"/>
        <v>0</v>
      </c>
      <c r="AK154" s="410">
        <f t="shared" si="71"/>
        <v>0</v>
      </c>
      <c r="AL154" s="410">
        <f t="shared" si="71"/>
        <v>0</v>
      </c>
      <c r="AM154" s="503"/>
    </row>
    <row r="155" spans="1:39" ht="15.75" outlineLevel="1">
      <c r="A155" s="509"/>
      <c r="B155" s="297"/>
      <c r="C155" s="298"/>
      <c r="D155" s="303"/>
      <c r="E155" s="303"/>
      <c r="F155" s="303"/>
      <c r="G155" s="303"/>
      <c r="H155" s="303"/>
      <c r="I155" s="303"/>
      <c r="J155" s="303"/>
      <c r="K155" s="303"/>
      <c r="L155" s="303"/>
      <c r="M155" s="303"/>
      <c r="N155" s="302"/>
      <c r="O155" s="303"/>
      <c r="P155" s="303"/>
      <c r="Q155" s="303"/>
      <c r="R155" s="303"/>
      <c r="S155" s="303"/>
      <c r="T155" s="303"/>
      <c r="U155" s="303"/>
      <c r="V155" s="303"/>
      <c r="W155" s="303"/>
      <c r="X155" s="303"/>
      <c r="Y155" s="411"/>
      <c r="Z155" s="412"/>
      <c r="AA155" s="412"/>
      <c r="AB155" s="412"/>
      <c r="AC155" s="412"/>
      <c r="AD155" s="412"/>
      <c r="AE155" s="412"/>
      <c r="AF155" s="412"/>
      <c r="AG155" s="412"/>
      <c r="AH155" s="412"/>
      <c r="AI155" s="412"/>
      <c r="AJ155" s="412"/>
      <c r="AK155" s="412"/>
      <c r="AL155" s="412"/>
      <c r="AM155" s="301"/>
    </row>
    <row r="156" spans="1:39" ht="15" outlineLevel="1">
      <c r="A156" s="507">
        <v>3</v>
      </c>
      <c r="B156" s="293" t="s">
        <v>3</v>
      </c>
      <c r="C156" s="290" t="s">
        <v>25</v>
      </c>
      <c r="D156" s="294">
        <f>SUMIFS('7.  Persistence Report'!AR$27:AR$500,'7.  Persistence Report'!$D$27:$D$500,$B156,'7.  Persistence Report'!$C$27:$C$500,"&lt;&gt;Pre-2011 Programs Completed in 2011",'7.  Persistence Report'!$J$27:$J$500,"&lt;&gt;Adjustment",'7.  Persistence Report'!$H$27:$H$500,"2012")</f>
        <v>2835583</v>
      </c>
      <c r="E156" s="294">
        <f>SUMIFS('7.  Persistence Report'!AS$27:AS$500,'7.  Persistence Report'!$D$27:$D$500,$B156,'7.  Persistence Report'!$C$27:$C$500,"&lt;&gt;Pre-2011 Programs Completed in 2011",'7.  Persistence Report'!$J$27:$J$500,"&lt;&gt;Adjustment",'7.  Persistence Report'!$H$27:$H$500,"2012")</f>
        <v>2835583</v>
      </c>
      <c r="F156" s="294">
        <f>SUMIFS('7.  Persistence Report'!AT$27:AT$500,'7.  Persistence Report'!$D$27:$D$500,$B156,'7.  Persistence Report'!$C$27:$C$500,"&lt;&gt;Pre-2011 Programs Completed in 2011",'7.  Persistence Report'!$J$27:$J$500,"&lt;&gt;Adjustment",'7.  Persistence Report'!$H$27:$H$500,"2012")</f>
        <v>2835583</v>
      </c>
      <c r="G156" s="294">
        <f>SUMIFS('7.  Persistence Report'!AU$27:AU$500,'7.  Persistence Report'!$D$27:$D$500,$B156,'7.  Persistence Report'!$C$27:$C$500,"&lt;&gt;Pre-2011 Programs Completed in 2011",'7.  Persistence Report'!$J$27:$J$500,"&lt;&gt;Adjustment",'7.  Persistence Report'!$H$27:$H$500,"2012")</f>
        <v>2835583</v>
      </c>
      <c r="H156" s="294">
        <f>SUMIFS('7.  Persistence Report'!AV$27:AV$500,'7.  Persistence Report'!$D$27:$D$500,$B156,'7.  Persistence Report'!$C$27:$C$500,"&lt;&gt;Pre-2011 Programs Completed in 2011",'7.  Persistence Report'!$J$27:$J$500,"&lt;&gt;Adjustment",'7.  Persistence Report'!$H$27:$H$500,"2012")</f>
        <v>2835583</v>
      </c>
      <c r="I156" s="294">
        <f>SUMIFS('7.  Persistence Report'!AW$27:AW$500,'7.  Persistence Report'!$D$27:$D$500,$B156,'7.  Persistence Report'!$C$27:$C$500,"&lt;&gt;Pre-2011 Programs Completed in 2011",'7.  Persistence Report'!$J$27:$J$500,"&lt;&gt;Adjustment",'7.  Persistence Report'!$H$27:$H$500,"2012")</f>
        <v>2835583</v>
      </c>
      <c r="J156" s="294">
        <f>SUMIFS('7.  Persistence Report'!AX$27:AX$500,'7.  Persistence Report'!$D$27:$D$500,$B156,'7.  Persistence Report'!$C$27:$C$500,"&lt;&gt;Pre-2011 Programs Completed in 2011",'7.  Persistence Report'!$J$27:$J$500,"&lt;&gt;Adjustment",'7.  Persistence Report'!$H$27:$H$500,"2012")</f>
        <v>2835583</v>
      </c>
      <c r="K156" s="294">
        <f>SUMIFS('7.  Persistence Report'!AY$27:AY$500,'7.  Persistence Report'!$D$27:$D$500,$B156,'7.  Persistence Report'!$C$27:$C$500,"&lt;&gt;Pre-2011 Programs Completed in 2011",'7.  Persistence Report'!$J$27:$J$500,"&lt;&gt;Adjustment",'7.  Persistence Report'!$H$27:$H$500,"2012")</f>
        <v>2835583</v>
      </c>
      <c r="L156" s="294">
        <f>SUMIFS('7.  Persistence Report'!AZ$27:AZ$500,'7.  Persistence Report'!$D$27:$D$500,$B156,'7.  Persistence Report'!$C$27:$C$500,"&lt;&gt;Pre-2011 Programs Completed in 2011",'7.  Persistence Report'!$J$27:$J$500,"&lt;&gt;Adjustment",'7.  Persistence Report'!$H$27:$H$500,"2012")</f>
        <v>2835583</v>
      </c>
      <c r="M156" s="294">
        <f>SUMIFS('7.  Persistence Report'!BA$27:BA$500,'7.  Persistence Report'!$D$27:$D$500,$B156,'7.  Persistence Report'!$C$27:$C$500,"&lt;&gt;Pre-2011 Programs Completed in 2011",'7.  Persistence Report'!$J$27:$J$500,"&lt;&gt;Adjustment",'7.  Persistence Report'!$H$27:$H$500,"2012")</f>
        <v>2835583</v>
      </c>
      <c r="N156" s="290"/>
      <c r="O156" s="294">
        <f>SUMIFS('7.  Persistence Report'!M$27:M$500,'7.  Persistence Report'!$D$27:$D$500,$B156,'7.  Persistence Report'!$C$27:$C$500,"&lt;&gt;Pre-2011 Programs Completed in 2011",'7.  Persistence Report'!$J$27:$J$500,"&lt;&gt;Adjustment",'7.  Persistence Report'!$H$27:$H$500,"2012")</f>
        <v>1606</v>
      </c>
      <c r="P156" s="294">
        <f>SUMIFS('7.  Persistence Report'!N$27:N$500,'7.  Persistence Report'!$D$27:$D$500,$B156,'7.  Persistence Report'!$C$27:$C$500,"&lt;&gt;Pre-2011 Programs Completed in 2011",'7.  Persistence Report'!$J$27:$J$500,"&lt;&gt;Adjustment",'7.  Persistence Report'!$H$27:$H$500,"2012")</f>
        <v>1606</v>
      </c>
      <c r="Q156" s="294">
        <f>SUMIFS('7.  Persistence Report'!O$27:O$500,'7.  Persistence Report'!$D$27:$D$500,$B156,'7.  Persistence Report'!$C$27:$C$500,"&lt;&gt;Pre-2011 Programs Completed in 2011",'7.  Persistence Report'!$J$27:$J$500,"&lt;&gt;Adjustment",'7.  Persistence Report'!$H$27:$H$500,"2012")</f>
        <v>1606</v>
      </c>
      <c r="R156" s="294">
        <f>SUMIFS('7.  Persistence Report'!P$27:P$500,'7.  Persistence Report'!$D$27:$D$500,$B156,'7.  Persistence Report'!$C$27:$C$500,"&lt;&gt;Pre-2011 Programs Completed in 2011",'7.  Persistence Report'!$J$27:$J$500,"&lt;&gt;Adjustment",'7.  Persistence Report'!$H$27:$H$500,"2012")</f>
        <v>1606</v>
      </c>
      <c r="S156" s="294">
        <f>SUMIFS('7.  Persistence Report'!Q$27:Q$500,'7.  Persistence Report'!$D$27:$D$500,$B156,'7.  Persistence Report'!$C$27:$C$500,"&lt;&gt;Pre-2011 Programs Completed in 2011",'7.  Persistence Report'!$J$27:$J$500,"&lt;&gt;Adjustment",'7.  Persistence Report'!$H$27:$H$500,"2012")</f>
        <v>1606</v>
      </c>
      <c r="T156" s="294">
        <f>SUMIFS('7.  Persistence Report'!R$27:R$500,'7.  Persistence Report'!$D$27:$D$500,$B156,'7.  Persistence Report'!$C$27:$C$500,"&lt;&gt;Pre-2011 Programs Completed in 2011",'7.  Persistence Report'!$J$27:$J$500,"&lt;&gt;Adjustment",'7.  Persistence Report'!$H$27:$H$500,"2012")</f>
        <v>1606</v>
      </c>
      <c r="U156" s="294">
        <f>SUMIFS('7.  Persistence Report'!S$27:S$500,'7.  Persistence Report'!$D$27:$D$500,$B156,'7.  Persistence Report'!$C$27:$C$500,"&lt;&gt;Pre-2011 Programs Completed in 2011",'7.  Persistence Report'!$J$27:$J$500,"&lt;&gt;Adjustment",'7.  Persistence Report'!$H$27:$H$500,"2012")</f>
        <v>1606</v>
      </c>
      <c r="V156" s="294">
        <f>SUMIFS('7.  Persistence Report'!T$27:T$500,'7.  Persistence Report'!$D$27:$D$500,$B156,'7.  Persistence Report'!$C$27:$C$500,"&lt;&gt;Pre-2011 Programs Completed in 2011",'7.  Persistence Report'!$J$27:$J$500,"&lt;&gt;Adjustment",'7.  Persistence Report'!$H$27:$H$500,"2012")</f>
        <v>1606</v>
      </c>
      <c r="W156" s="294">
        <f>SUMIFS('7.  Persistence Report'!U$27:U$500,'7.  Persistence Report'!$D$27:$D$500,$B156,'7.  Persistence Report'!$C$27:$C$500,"&lt;&gt;Pre-2011 Programs Completed in 2011",'7.  Persistence Report'!$J$27:$J$500,"&lt;&gt;Adjustment",'7.  Persistence Report'!$H$27:$H$500,"2012")</f>
        <v>1606</v>
      </c>
      <c r="X156" s="294">
        <f>SUMIFS('7.  Persistence Report'!V$27:V$500,'7.  Persistence Report'!$D$27:$D$500,$B156,'7.  Persistence Report'!$C$27:$C$500,"&lt;&gt;Pre-2011 Programs Completed in 2011",'7.  Persistence Report'!$J$27:$J$500,"&lt;&gt;Adjustment",'7.  Persistence Report'!$H$27:$H$500,"2012")</f>
        <v>1606</v>
      </c>
      <c r="Y156" s="409">
        <f>+Y285</f>
        <v>1</v>
      </c>
      <c r="Z156" s="409">
        <f t="shared" ref="Z156:AA156" si="72">+Z285</f>
        <v>0</v>
      </c>
      <c r="AA156" s="409">
        <f t="shared" si="72"/>
        <v>0</v>
      </c>
      <c r="AB156" s="409"/>
      <c r="AC156" s="409"/>
      <c r="AD156" s="409"/>
      <c r="AE156" s="409"/>
      <c r="AF156" s="409"/>
      <c r="AG156" s="409"/>
      <c r="AH156" s="409"/>
      <c r="AI156" s="409"/>
      <c r="AJ156" s="409"/>
      <c r="AK156" s="409"/>
      <c r="AL156" s="409"/>
      <c r="AM156" s="295">
        <f>SUM(Y156:AL156)</f>
        <v>1</v>
      </c>
    </row>
    <row r="157" spans="1:39" ht="15" outlineLevel="1">
      <c r="B157" s="293" t="s">
        <v>244</v>
      </c>
      <c r="C157" s="290" t="s">
        <v>163</v>
      </c>
      <c r="D157" s="294">
        <f>SUMIFS('7.  Persistence Report'!AR$27:AR$500,'7.  Persistence Report'!$D$27:$D$500,$B156,'7.  Persistence Report'!$C$27:$C$500,"&lt;&gt;Pre-2011 Programs Completed in 2011",'7.  Persistence Report'!$J$27:$J$500,"Adjustment",'7.  Persistence Report'!$H$27:$H$500,"2012")</f>
        <v>113735.57871099999</v>
      </c>
      <c r="E157" s="294">
        <f>SUMIFS('7.  Persistence Report'!AS$27:AS$500,'7.  Persistence Report'!$D$27:$D$500,$B156,'7.  Persistence Report'!$C$27:$C$500,"&lt;&gt;Pre-2011 Programs Completed in 2011",'7.  Persistence Report'!$J$27:$J$500,"Adjustment",'7.  Persistence Report'!$H$27:$H$500,"2012")</f>
        <v>113735.57871099999</v>
      </c>
      <c r="F157" s="294">
        <f>SUMIFS('7.  Persistence Report'!AT$27:AT$500,'7.  Persistence Report'!$D$27:$D$500,$B156,'7.  Persistence Report'!$C$27:$C$500,"&lt;&gt;Pre-2011 Programs Completed in 2011",'7.  Persistence Report'!$J$27:$J$500,"Adjustment",'7.  Persistence Report'!$H$27:$H$500,"2012")</f>
        <v>113735.57871099999</v>
      </c>
      <c r="G157" s="294">
        <f>SUMIFS('7.  Persistence Report'!AU$27:AU$500,'7.  Persistence Report'!$D$27:$D$500,$B156,'7.  Persistence Report'!$C$27:$C$500,"&lt;&gt;Pre-2011 Programs Completed in 2011",'7.  Persistence Report'!$J$27:$J$500,"Adjustment",'7.  Persistence Report'!$H$27:$H$500,"2012")</f>
        <v>113735.57871099999</v>
      </c>
      <c r="H157" s="294">
        <f>SUMIFS('7.  Persistence Report'!AV$27:AV$500,'7.  Persistence Report'!$D$27:$D$500,$B156,'7.  Persistence Report'!$C$27:$C$500,"&lt;&gt;Pre-2011 Programs Completed in 2011",'7.  Persistence Report'!$J$27:$J$500,"Adjustment",'7.  Persistence Report'!$H$27:$H$500,"2012")</f>
        <v>113735.57871099999</v>
      </c>
      <c r="I157" s="294">
        <f>SUMIFS('7.  Persistence Report'!AW$27:AW$500,'7.  Persistence Report'!$D$27:$D$500,$B156,'7.  Persistence Report'!$C$27:$C$500,"&lt;&gt;Pre-2011 Programs Completed in 2011",'7.  Persistence Report'!$J$27:$J$500,"Adjustment",'7.  Persistence Report'!$H$27:$H$500,"2012")</f>
        <v>113735.57871099999</v>
      </c>
      <c r="J157" s="294">
        <f>SUMIFS('7.  Persistence Report'!AX$27:AX$500,'7.  Persistence Report'!$D$27:$D$500,$B156,'7.  Persistence Report'!$C$27:$C$500,"&lt;&gt;Pre-2011 Programs Completed in 2011",'7.  Persistence Report'!$J$27:$J$500,"Adjustment",'7.  Persistence Report'!$H$27:$H$500,"2012")</f>
        <v>113735.57871099999</v>
      </c>
      <c r="K157" s="294">
        <f>SUMIFS('7.  Persistence Report'!AY$27:AY$500,'7.  Persistence Report'!$D$27:$D$500,$B156,'7.  Persistence Report'!$C$27:$C$500,"&lt;&gt;Pre-2011 Programs Completed in 2011",'7.  Persistence Report'!$J$27:$J$500,"Adjustment",'7.  Persistence Report'!$H$27:$H$500,"2012")</f>
        <v>113735.57871099999</v>
      </c>
      <c r="L157" s="294">
        <f>SUMIFS('7.  Persistence Report'!AZ$27:AZ$500,'7.  Persistence Report'!$D$27:$D$500,$B156,'7.  Persistence Report'!$C$27:$C$500,"&lt;&gt;Pre-2011 Programs Completed in 2011",'7.  Persistence Report'!$J$27:$J$500,"Adjustment",'7.  Persistence Report'!$H$27:$H$500,"2012")</f>
        <v>113735.57871099999</v>
      </c>
      <c r="M157" s="294">
        <f>SUMIFS('7.  Persistence Report'!BA$27:BA$500,'7.  Persistence Report'!$D$27:$D$500,$B156,'7.  Persistence Report'!$C$27:$C$500,"&lt;&gt;Pre-2011 Programs Completed in 2011",'7.  Persistence Report'!$J$27:$J$500,"Adjustment",'7.  Persistence Report'!$H$27:$H$500,"2012")</f>
        <v>113735.57871099999</v>
      </c>
      <c r="N157" s="466"/>
      <c r="O157" s="294">
        <f>SUMIFS('7.  Persistence Report'!M$27:M$500,'7.  Persistence Report'!$D$27:$D$500,$B156,'7.  Persistence Report'!$C$27:$C$500,"&lt;&gt;Pre-2011 Programs Completed in 2011",'7.  Persistence Report'!$J$27:$J$500,"Adjustment",'7.  Persistence Report'!$H$27:$H$500,"2012")</f>
        <v>55.501925528999998</v>
      </c>
      <c r="P157" s="294">
        <f>SUMIFS('7.  Persistence Report'!N$27:N$500,'7.  Persistence Report'!$D$27:$D$500,$B156,'7.  Persistence Report'!$C$27:$C$500,"&lt;&gt;Pre-2011 Programs Completed in 2011",'7.  Persistence Report'!$J$27:$J$500,"Adjustment",'7.  Persistence Report'!$H$27:$H$500,"2012")</f>
        <v>55.501925528999998</v>
      </c>
      <c r="Q157" s="294">
        <f>SUMIFS('7.  Persistence Report'!O$27:O$500,'7.  Persistence Report'!$D$27:$D$500,$B156,'7.  Persistence Report'!$C$27:$C$500,"&lt;&gt;Pre-2011 Programs Completed in 2011",'7.  Persistence Report'!$J$27:$J$500,"Adjustment",'7.  Persistence Report'!$H$27:$H$500,"2012")</f>
        <v>55.501925528999998</v>
      </c>
      <c r="R157" s="294">
        <f>SUMIFS('7.  Persistence Report'!P$27:P$500,'7.  Persistence Report'!$D$27:$D$500,$B156,'7.  Persistence Report'!$C$27:$C$500,"&lt;&gt;Pre-2011 Programs Completed in 2011",'7.  Persistence Report'!$J$27:$J$500,"Adjustment",'7.  Persistence Report'!$H$27:$H$500,"2012")</f>
        <v>55.501925528999998</v>
      </c>
      <c r="S157" s="294">
        <f>SUMIFS('7.  Persistence Report'!Q$27:Q$500,'7.  Persistence Report'!$D$27:$D$500,$B156,'7.  Persistence Report'!$C$27:$C$500,"&lt;&gt;Pre-2011 Programs Completed in 2011",'7.  Persistence Report'!$J$27:$J$500,"Adjustment",'7.  Persistence Report'!$H$27:$H$500,"2012")</f>
        <v>55.501925528999998</v>
      </c>
      <c r="T157" s="294">
        <f>SUMIFS('7.  Persistence Report'!R$27:R$500,'7.  Persistence Report'!$D$27:$D$500,$B156,'7.  Persistence Report'!$C$27:$C$500,"&lt;&gt;Pre-2011 Programs Completed in 2011",'7.  Persistence Report'!$J$27:$J$500,"Adjustment",'7.  Persistence Report'!$H$27:$H$500,"2012")</f>
        <v>55.501925528999998</v>
      </c>
      <c r="U157" s="294">
        <f>SUMIFS('7.  Persistence Report'!S$27:S$500,'7.  Persistence Report'!$D$27:$D$500,$B156,'7.  Persistence Report'!$C$27:$C$500,"&lt;&gt;Pre-2011 Programs Completed in 2011",'7.  Persistence Report'!$J$27:$J$500,"Adjustment",'7.  Persistence Report'!$H$27:$H$500,"2012")</f>
        <v>55.501925528999998</v>
      </c>
      <c r="V157" s="294">
        <f>SUMIFS('7.  Persistence Report'!T$27:T$500,'7.  Persistence Report'!$D$27:$D$500,$B156,'7.  Persistence Report'!$C$27:$C$500,"&lt;&gt;Pre-2011 Programs Completed in 2011",'7.  Persistence Report'!$J$27:$J$500,"Adjustment",'7.  Persistence Report'!$H$27:$H$500,"2012")</f>
        <v>55.501925528999998</v>
      </c>
      <c r="W157" s="294">
        <f>SUMIFS('7.  Persistence Report'!U$27:U$500,'7.  Persistence Report'!$D$27:$D$500,$B156,'7.  Persistence Report'!$C$27:$C$500,"&lt;&gt;Pre-2011 Programs Completed in 2011",'7.  Persistence Report'!$J$27:$J$500,"Adjustment",'7.  Persistence Report'!$H$27:$H$500,"2012")</f>
        <v>55.501925528999998</v>
      </c>
      <c r="X157" s="294">
        <f>SUMIFS('7.  Persistence Report'!V$27:V$500,'7.  Persistence Report'!$D$27:$D$500,$B156,'7.  Persistence Report'!$C$27:$C$500,"&lt;&gt;Pre-2011 Programs Completed in 2011",'7.  Persistence Report'!$J$27:$J$500,"Adjustment",'7.  Persistence Report'!$H$27:$H$500,"2012")</f>
        <v>55.501925528999998</v>
      </c>
      <c r="Y157" s="410">
        <f>Y156</f>
        <v>1</v>
      </c>
      <c r="Z157" s="410">
        <f>Z156</f>
        <v>0</v>
      </c>
      <c r="AA157" s="410">
        <f t="shared" ref="AA157:AL157" si="73">AA156</f>
        <v>0</v>
      </c>
      <c r="AB157" s="410">
        <f t="shared" si="73"/>
        <v>0</v>
      </c>
      <c r="AC157" s="410">
        <f t="shared" si="73"/>
        <v>0</v>
      </c>
      <c r="AD157" s="410">
        <f t="shared" si="73"/>
        <v>0</v>
      </c>
      <c r="AE157" s="410">
        <f t="shared" si="73"/>
        <v>0</v>
      </c>
      <c r="AF157" s="410">
        <f t="shared" si="73"/>
        <v>0</v>
      </c>
      <c r="AG157" s="410">
        <f t="shared" si="73"/>
        <v>0</v>
      </c>
      <c r="AH157" s="410">
        <f t="shared" si="73"/>
        <v>0</v>
      </c>
      <c r="AI157" s="410">
        <f t="shared" si="73"/>
        <v>0</v>
      </c>
      <c r="AJ157" s="410">
        <f t="shared" si="73"/>
        <v>0</v>
      </c>
      <c r="AK157" s="410">
        <f t="shared" si="73"/>
        <v>0</v>
      </c>
      <c r="AL157" s="410">
        <f t="shared" si="73"/>
        <v>0</v>
      </c>
      <c r="AM157" s="503"/>
    </row>
    <row r="158" spans="1:39" ht="15" outlineLevel="1">
      <c r="B158" s="293"/>
      <c r="C158" s="304"/>
      <c r="D158" s="290"/>
      <c r="E158" s="290"/>
      <c r="F158" s="290"/>
      <c r="G158" s="290"/>
      <c r="H158" s="290"/>
      <c r="I158" s="290"/>
      <c r="J158" s="290"/>
      <c r="K158" s="290"/>
      <c r="L158" s="290"/>
      <c r="M158" s="290"/>
      <c r="N158" s="282"/>
      <c r="O158" s="290"/>
      <c r="P158" s="290"/>
      <c r="Q158" s="290"/>
      <c r="R158" s="290"/>
      <c r="S158" s="290"/>
      <c r="T158" s="290"/>
      <c r="U158" s="290"/>
      <c r="V158" s="290"/>
      <c r="W158" s="290"/>
      <c r="X158" s="290"/>
      <c r="Y158" s="411"/>
      <c r="Z158" s="411"/>
      <c r="AA158" s="411"/>
      <c r="AB158" s="411"/>
      <c r="AC158" s="411"/>
      <c r="AD158" s="411"/>
      <c r="AE158" s="411"/>
      <c r="AF158" s="411"/>
      <c r="AG158" s="411"/>
      <c r="AH158" s="411"/>
      <c r="AI158" s="411"/>
      <c r="AJ158" s="411"/>
      <c r="AK158" s="411"/>
      <c r="AL158" s="411"/>
      <c r="AM158" s="305"/>
    </row>
    <row r="159" spans="1:39" ht="15" outlineLevel="1">
      <c r="A159" s="507">
        <v>4</v>
      </c>
      <c r="B159" s="293" t="s">
        <v>4</v>
      </c>
      <c r="C159" s="290" t="s">
        <v>25</v>
      </c>
      <c r="D159" s="294">
        <f>SUMIFS('7.  Persistence Report'!AR$27:AR$500,'7.  Persistence Report'!$D$27:$D$500,$B159,'7.  Persistence Report'!$C$27:$C$500,"&lt;&gt;Pre-2011 Programs Completed in 2011",'7.  Persistence Report'!$J$27:$J$500,"&lt;&gt;Adjustment",'7.  Persistence Report'!$H$27:$H$500,"2012")</f>
        <v>78235</v>
      </c>
      <c r="E159" s="294">
        <f>SUMIFS('7.  Persistence Report'!AS$27:AS$500,'7.  Persistence Report'!$D$27:$D$500,$B159,'7.  Persistence Report'!$C$27:$C$500,"&lt;&gt;Pre-2011 Programs Completed in 2011",'7.  Persistence Report'!$J$27:$J$500,"&lt;&gt;Adjustment",'7.  Persistence Report'!$H$27:$H$500,"2012")</f>
        <v>78235</v>
      </c>
      <c r="F159" s="294">
        <f>SUMIFS('7.  Persistence Report'!AT$27:AT$500,'7.  Persistence Report'!$D$27:$D$500,$B159,'7.  Persistence Report'!$C$27:$C$500,"&lt;&gt;Pre-2011 Programs Completed in 2011",'7.  Persistence Report'!$J$27:$J$500,"&lt;&gt;Adjustment",'7.  Persistence Report'!$H$27:$H$500,"2012")</f>
        <v>78235</v>
      </c>
      <c r="G159" s="294">
        <f>SUMIFS('7.  Persistence Report'!AU$27:AU$500,'7.  Persistence Report'!$D$27:$D$500,$B159,'7.  Persistence Report'!$C$27:$C$500,"&lt;&gt;Pre-2011 Programs Completed in 2011",'7.  Persistence Report'!$J$27:$J$500,"&lt;&gt;Adjustment",'7.  Persistence Report'!$H$27:$H$500,"2012")</f>
        <v>78235</v>
      </c>
      <c r="H159" s="294">
        <f>SUMIFS('7.  Persistence Report'!AV$27:AV$500,'7.  Persistence Report'!$D$27:$D$500,$B159,'7.  Persistence Report'!$C$27:$C$500,"&lt;&gt;Pre-2011 Programs Completed in 2011",'7.  Persistence Report'!$J$27:$J$500,"&lt;&gt;Adjustment",'7.  Persistence Report'!$H$27:$H$500,"2012")</f>
        <v>77059</v>
      </c>
      <c r="I159" s="294">
        <f>SUMIFS('7.  Persistence Report'!AW$27:AW$500,'7.  Persistence Report'!$D$27:$D$500,$B159,'7.  Persistence Report'!$C$27:$C$500,"&lt;&gt;Pre-2011 Programs Completed in 2011",'7.  Persistence Report'!$J$27:$J$500,"&lt;&gt;Adjustment",'7.  Persistence Report'!$H$27:$H$500,"2012")</f>
        <v>77059</v>
      </c>
      <c r="J159" s="294">
        <f>SUMIFS('7.  Persistence Report'!AX$27:AX$500,'7.  Persistence Report'!$D$27:$D$500,$B159,'7.  Persistence Report'!$C$27:$C$500,"&lt;&gt;Pre-2011 Programs Completed in 2011",'7.  Persistence Report'!$J$27:$J$500,"&lt;&gt;Adjustment",'7.  Persistence Report'!$H$27:$H$500,"2012")</f>
        <v>36287</v>
      </c>
      <c r="K159" s="294">
        <f>SUMIFS('7.  Persistence Report'!AY$27:AY$500,'7.  Persistence Report'!$D$27:$D$500,$B159,'7.  Persistence Report'!$C$27:$C$500,"&lt;&gt;Pre-2011 Programs Completed in 2011",'7.  Persistence Report'!$J$27:$J$500,"&lt;&gt;Adjustment",'7.  Persistence Report'!$H$27:$H$500,"2012")</f>
        <v>36087</v>
      </c>
      <c r="L159" s="294">
        <f>SUMIFS('7.  Persistence Report'!AZ$27:AZ$500,'7.  Persistence Report'!$D$27:$D$500,$B159,'7.  Persistence Report'!$C$27:$C$500,"&lt;&gt;Pre-2011 Programs Completed in 2011",'7.  Persistence Report'!$J$27:$J$500,"&lt;&gt;Adjustment",'7.  Persistence Report'!$H$27:$H$500,"2012")</f>
        <v>36087</v>
      </c>
      <c r="M159" s="294">
        <f>SUMIFS('7.  Persistence Report'!BA$27:BA$500,'7.  Persistence Report'!$D$27:$D$500,$B159,'7.  Persistence Report'!$C$27:$C$500,"&lt;&gt;Pre-2011 Programs Completed in 2011",'7.  Persistence Report'!$J$27:$J$500,"&lt;&gt;Adjustment",'7.  Persistence Report'!$H$27:$H$500,"2012")</f>
        <v>36087</v>
      </c>
      <c r="N159" s="290"/>
      <c r="O159" s="294">
        <f>SUMIFS('7.  Persistence Report'!M$27:M$500,'7.  Persistence Report'!$D$27:$D$500,$B159,'7.  Persistence Report'!$C$27:$C$500,"&lt;&gt;Pre-2011 Programs Completed in 2011",'7.  Persistence Report'!$J$27:$J$500,"&lt;&gt;Adjustment",'7.  Persistence Report'!$H$27:$H$500,"2012")</f>
        <v>13</v>
      </c>
      <c r="P159" s="294">
        <f>SUMIFS('7.  Persistence Report'!N$27:N$500,'7.  Persistence Report'!$D$27:$D$500,$B159,'7.  Persistence Report'!$C$27:$C$500,"&lt;&gt;Pre-2011 Programs Completed in 2011",'7.  Persistence Report'!$J$27:$J$500,"&lt;&gt;Adjustment",'7.  Persistence Report'!$H$27:$H$500,"2012")</f>
        <v>13</v>
      </c>
      <c r="Q159" s="294">
        <f>SUMIFS('7.  Persistence Report'!O$27:O$500,'7.  Persistence Report'!$D$27:$D$500,$B159,'7.  Persistence Report'!$C$27:$C$500,"&lt;&gt;Pre-2011 Programs Completed in 2011",'7.  Persistence Report'!$J$27:$J$500,"&lt;&gt;Adjustment",'7.  Persistence Report'!$H$27:$H$500,"2012")</f>
        <v>13</v>
      </c>
      <c r="R159" s="294">
        <f>SUMIFS('7.  Persistence Report'!P$27:P$500,'7.  Persistence Report'!$D$27:$D$500,$B159,'7.  Persistence Report'!$C$27:$C$500,"&lt;&gt;Pre-2011 Programs Completed in 2011",'7.  Persistence Report'!$J$27:$J$500,"&lt;&gt;Adjustment",'7.  Persistence Report'!$H$27:$H$500,"2012")</f>
        <v>13</v>
      </c>
      <c r="S159" s="294">
        <f>SUMIFS('7.  Persistence Report'!Q$27:Q$500,'7.  Persistence Report'!$D$27:$D$500,$B159,'7.  Persistence Report'!$C$27:$C$500,"&lt;&gt;Pre-2011 Programs Completed in 2011",'7.  Persistence Report'!$J$27:$J$500,"&lt;&gt;Adjustment",'7.  Persistence Report'!$H$27:$H$500,"2012")</f>
        <v>13</v>
      </c>
      <c r="T159" s="294">
        <f>SUMIFS('7.  Persistence Report'!R$27:R$500,'7.  Persistence Report'!$D$27:$D$500,$B159,'7.  Persistence Report'!$C$27:$C$500,"&lt;&gt;Pre-2011 Programs Completed in 2011",'7.  Persistence Report'!$J$27:$J$500,"&lt;&gt;Adjustment",'7.  Persistence Report'!$H$27:$H$500,"2012")</f>
        <v>13</v>
      </c>
      <c r="U159" s="294">
        <f>SUMIFS('7.  Persistence Report'!S$27:S$500,'7.  Persistence Report'!$D$27:$D$500,$B159,'7.  Persistence Report'!$C$27:$C$500,"&lt;&gt;Pre-2011 Programs Completed in 2011",'7.  Persistence Report'!$J$27:$J$500,"&lt;&gt;Adjustment",'7.  Persistence Report'!$H$27:$H$500,"2012")</f>
        <v>11</v>
      </c>
      <c r="V159" s="294">
        <f>SUMIFS('7.  Persistence Report'!T$27:T$500,'7.  Persistence Report'!$D$27:$D$500,$B159,'7.  Persistence Report'!$C$27:$C$500,"&lt;&gt;Pre-2011 Programs Completed in 2011",'7.  Persistence Report'!$J$27:$J$500,"&lt;&gt;Adjustment",'7.  Persistence Report'!$H$27:$H$500,"2012")</f>
        <v>11</v>
      </c>
      <c r="W159" s="294">
        <f>SUMIFS('7.  Persistence Report'!U$27:U$500,'7.  Persistence Report'!$D$27:$D$500,$B159,'7.  Persistence Report'!$C$27:$C$500,"&lt;&gt;Pre-2011 Programs Completed in 2011",'7.  Persistence Report'!$J$27:$J$500,"&lt;&gt;Adjustment",'7.  Persistence Report'!$H$27:$H$500,"2012")</f>
        <v>11</v>
      </c>
      <c r="X159" s="294">
        <f>SUMIFS('7.  Persistence Report'!V$27:V$500,'7.  Persistence Report'!$D$27:$D$500,$B159,'7.  Persistence Report'!$C$27:$C$500,"&lt;&gt;Pre-2011 Programs Completed in 2011",'7.  Persistence Report'!$J$27:$J$500,"&lt;&gt;Adjustment",'7.  Persistence Report'!$H$27:$H$500,"2012")</f>
        <v>11</v>
      </c>
      <c r="Y159" s="409">
        <f>+Y288</f>
        <v>1</v>
      </c>
      <c r="Z159" s="409">
        <f t="shared" ref="Z159:AA159" si="74">+Z288</f>
        <v>0</v>
      </c>
      <c r="AA159" s="409">
        <f t="shared" si="74"/>
        <v>0</v>
      </c>
      <c r="AB159" s="409"/>
      <c r="AC159" s="409"/>
      <c r="AD159" s="409"/>
      <c r="AE159" s="409"/>
      <c r="AF159" s="409"/>
      <c r="AG159" s="409"/>
      <c r="AH159" s="409"/>
      <c r="AI159" s="409"/>
      <c r="AJ159" s="409"/>
      <c r="AK159" s="409"/>
      <c r="AL159" s="409"/>
      <c r="AM159" s="295">
        <f>SUM(Y159:AL159)</f>
        <v>1</v>
      </c>
    </row>
    <row r="160" spans="1:39" ht="15" outlineLevel="1">
      <c r="B160" s="293" t="s">
        <v>244</v>
      </c>
      <c r="C160" s="290" t="s">
        <v>163</v>
      </c>
      <c r="D160" s="294">
        <f>SUMIFS('7.  Persistence Report'!AR$27:AR$500,'7.  Persistence Report'!$D$27:$D$500,$B159,'7.  Persistence Report'!$C$27:$C$500,"&lt;&gt;Pre-2011 Programs Completed in 2011",'7.  Persistence Report'!$J$27:$J$500,"Adjustment",'7.  Persistence Report'!$H$27:$H$500,"2012")</f>
        <v>0</v>
      </c>
      <c r="E160" s="294">
        <f>SUMIFS('7.  Persistence Report'!AS$27:AS$500,'7.  Persistence Report'!$D$27:$D$500,$B159,'7.  Persistence Report'!$C$27:$C$500,"&lt;&gt;Pre-2011 Programs Completed in 2011",'7.  Persistence Report'!$J$27:$J$500,"Adjustment",'7.  Persistence Report'!$H$27:$H$500,"2012")</f>
        <v>0</v>
      </c>
      <c r="F160" s="294">
        <f>SUMIFS('7.  Persistence Report'!AT$27:AT$500,'7.  Persistence Report'!$D$27:$D$500,$B159,'7.  Persistence Report'!$C$27:$C$500,"&lt;&gt;Pre-2011 Programs Completed in 2011",'7.  Persistence Report'!$J$27:$J$500,"Adjustment",'7.  Persistence Report'!$H$27:$H$500,"2012")</f>
        <v>0</v>
      </c>
      <c r="G160" s="294">
        <f>SUMIFS('7.  Persistence Report'!AU$27:AU$500,'7.  Persistence Report'!$D$27:$D$500,$B159,'7.  Persistence Report'!$C$27:$C$500,"&lt;&gt;Pre-2011 Programs Completed in 2011",'7.  Persistence Report'!$J$27:$J$500,"Adjustment",'7.  Persistence Report'!$H$27:$H$500,"2012")</f>
        <v>0</v>
      </c>
      <c r="H160" s="294">
        <f>SUMIFS('7.  Persistence Report'!AV$27:AV$500,'7.  Persistence Report'!$D$27:$D$500,$B159,'7.  Persistence Report'!$C$27:$C$500,"&lt;&gt;Pre-2011 Programs Completed in 2011",'7.  Persistence Report'!$J$27:$J$500,"Adjustment",'7.  Persistence Report'!$H$27:$H$500,"2012")</f>
        <v>0</v>
      </c>
      <c r="I160" s="294">
        <f>SUMIFS('7.  Persistence Report'!AW$27:AW$500,'7.  Persistence Report'!$D$27:$D$500,$B159,'7.  Persistence Report'!$C$27:$C$500,"&lt;&gt;Pre-2011 Programs Completed in 2011",'7.  Persistence Report'!$J$27:$J$500,"Adjustment",'7.  Persistence Report'!$H$27:$H$500,"2012")</f>
        <v>0</v>
      </c>
      <c r="J160" s="294">
        <f>SUMIFS('7.  Persistence Report'!AX$27:AX$500,'7.  Persistence Report'!$D$27:$D$500,$B159,'7.  Persistence Report'!$C$27:$C$500,"&lt;&gt;Pre-2011 Programs Completed in 2011",'7.  Persistence Report'!$J$27:$J$500,"Adjustment",'7.  Persistence Report'!$H$27:$H$500,"2012")</f>
        <v>0</v>
      </c>
      <c r="K160" s="294">
        <f>SUMIFS('7.  Persistence Report'!AY$27:AY$500,'7.  Persistence Report'!$D$27:$D$500,$B159,'7.  Persistence Report'!$C$27:$C$500,"&lt;&gt;Pre-2011 Programs Completed in 2011",'7.  Persistence Report'!$J$27:$J$500,"Adjustment",'7.  Persistence Report'!$H$27:$H$500,"2012")</f>
        <v>0</v>
      </c>
      <c r="L160" s="294">
        <f>SUMIFS('7.  Persistence Report'!AZ$27:AZ$500,'7.  Persistence Report'!$D$27:$D$500,$B159,'7.  Persistence Report'!$C$27:$C$500,"&lt;&gt;Pre-2011 Programs Completed in 2011",'7.  Persistence Report'!$J$27:$J$500,"Adjustment",'7.  Persistence Report'!$H$27:$H$500,"2012")</f>
        <v>0</v>
      </c>
      <c r="M160" s="294">
        <f>SUMIFS('7.  Persistence Report'!BA$27:BA$500,'7.  Persistence Report'!$D$27:$D$500,$B159,'7.  Persistence Report'!$C$27:$C$500,"&lt;&gt;Pre-2011 Programs Completed in 2011",'7.  Persistence Report'!$J$27:$J$500,"Adjustment",'7.  Persistence Report'!$H$27:$H$500,"2012")</f>
        <v>0</v>
      </c>
      <c r="N160" s="466"/>
      <c r="O160" s="294">
        <f>SUMIFS('7.  Persistence Report'!M$27:M$500,'7.  Persistence Report'!$D$27:$D$500,$B159,'7.  Persistence Report'!$C$27:$C$500,"&lt;&gt;Pre-2011 Programs Completed in 2011",'7.  Persistence Report'!$J$27:$J$500,"Adjustment",'7.  Persistence Report'!$H$27:$H$500,"2012")</f>
        <v>0</v>
      </c>
      <c r="P160" s="294">
        <f>SUMIFS('7.  Persistence Report'!N$27:N$500,'7.  Persistence Report'!$D$27:$D$500,$B159,'7.  Persistence Report'!$C$27:$C$500,"&lt;&gt;Pre-2011 Programs Completed in 2011",'7.  Persistence Report'!$J$27:$J$500,"Adjustment",'7.  Persistence Report'!$H$27:$H$500,"2012")</f>
        <v>0</v>
      </c>
      <c r="Q160" s="294">
        <f>SUMIFS('7.  Persistence Report'!O$27:O$500,'7.  Persistence Report'!$D$27:$D$500,$B159,'7.  Persistence Report'!$C$27:$C$500,"&lt;&gt;Pre-2011 Programs Completed in 2011",'7.  Persistence Report'!$J$27:$J$500,"Adjustment",'7.  Persistence Report'!$H$27:$H$500,"2012")</f>
        <v>0</v>
      </c>
      <c r="R160" s="294">
        <f>SUMIFS('7.  Persistence Report'!P$27:P$500,'7.  Persistence Report'!$D$27:$D$500,$B159,'7.  Persistence Report'!$C$27:$C$500,"&lt;&gt;Pre-2011 Programs Completed in 2011",'7.  Persistence Report'!$J$27:$J$500,"Adjustment",'7.  Persistence Report'!$H$27:$H$500,"2012")</f>
        <v>0</v>
      </c>
      <c r="S160" s="294">
        <f>SUMIFS('7.  Persistence Report'!Q$27:Q$500,'7.  Persistence Report'!$D$27:$D$500,$B159,'7.  Persistence Report'!$C$27:$C$500,"&lt;&gt;Pre-2011 Programs Completed in 2011",'7.  Persistence Report'!$J$27:$J$500,"Adjustment",'7.  Persistence Report'!$H$27:$H$500,"2012")</f>
        <v>0</v>
      </c>
      <c r="T160" s="294">
        <f>SUMIFS('7.  Persistence Report'!R$27:R$500,'7.  Persistence Report'!$D$27:$D$500,$B159,'7.  Persistence Report'!$C$27:$C$500,"&lt;&gt;Pre-2011 Programs Completed in 2011",'7.  Persistence Report'!$J$27:$J$500,"Adjustment",'7.  Persistence Report'!$H$27:$H$500,"2012")</f>
        <v>0</v>
      </c>
      <c r="U160" s="294">
        <f>SUMIFS('7.  Persistence Report'!S$27:S$500,'7.  Persistence Report'!$D$27:$D$500,$B159,'7.  Persistence Report'!$C$27:$C$500,"&lt;&gt;Pre-2011 Programs Completed in 2011",'7.  Persistence Report'!$J$27:$J$500,"Adjustment",'7.  Persistence Report'!$H$27:$H$500,"2012")</f>
        <v>0</v>
      </c>
      <c r="V160" s="294">
        <f>SUMIFS('7.  Persistence Report'!T$27:T$500,'7.  Persistence Report'!$D$27:$D$500,$B159,'7.  Persistence Report'!$C$27:$C$500,"&lt;&gt;Pre-2011 Programs Completed in 2011",'7.  Persistence Report'!$J$27:$J$500,"Adjustment",'7.  Persistence Report'!$H$27:$H$500,"2012")</f>
        <v>0</v>
      </c>
      <c r="W160" s="294">
        <f>SUMIFS('7.  Persistence Report'!U$27:U$500,'7.  Persistence Report'!$D$27:$D$500,$B159,'7.  Persistence Report'!$C$27:$C$500,"&lt;&gt;Pre-2011 Programs Completed in 2011",'7.  Persistence Report'!$J$27:$J$500,"Adjustment",'7.  Persistence Report'!$H$27:$H$500,"2012")</f>
        <v>0</v>
      </c>
      <c r="X160" s="294">
        <f>SUMIFS('7.  Persistence Report'!V$27:V$500,'7.  Persistence Report'!$D$27:$D$500,$B159,'7.  Persistence Report'!$C$27:$C$500,"&lt;&gt;Pre-2011 Programs Completed in 2011",'7.  Persistence Report'!$J$27:$J$500,"Adjustment",'7.  Persistence Report'!$H$27:$H$500,"2012")</f>
        <v>0</v>
      </c>
      <c r="Y160" s="410">
        <f>Y159</f>
        <v>1</v>
      </c>
      <c r="Z160" s="410">
        <f>Z159</f>
        <v>0</v>
      </c>
      <c r="AA160" s="410">
        <f t="shared" ref="AA160:AL160" si="75">AA159</f>
        <v>0</v>
      </c>
      <c r="AB160" s="410">
        <f t="shared" si="75"/>
        <v>0</v>
      </c>
      <c r="AC160" s="410">
        <f t="shared" si="75"/>
        <v>0</v>
      </c>
      <c r="AD160" s="410">
        <f t="shared" si="75"/>
        <v>0</v>
      </c>
      <c r="AE160" s="410">
        <f t="shared" si="75"/>
        <v>0</v>
      </c>
      <c r="AF160" s="410">
        <f t="shared" si="75"/>
        <v>0</v>
      </c>
      <c r="AG160" s="410">
        <f t="shared" si="75"/>
        <v>0</v>
      </c>
      <c r="AH160" s="410">
        <f t="shared" si="75"/>
        <v>0</v>
      </c>
      <c r="AI160" s="410">
        <f t="shared" si="75"/>
        <v>0</v>
      </c>
      <c r="AJ160" s="410">
        <f t="shared" si="75"/>
        <v>0</v>
      </c>
      <c r="AK160" s="410">
        <f t="shared" si="75"/>
        <v>0</v>
      </c>
      <c r="AL160" s="410">
        <f t="shared" si="75"/>
        <v>0</v>
      </c>
      <c r="AM160" s="503"/>
    </row>
    <row r="161" spans="1:39" ht="15" outlineLevel="1">
      <c r="B161" s="293"/>
      <c r="C161" s="304"/>
      <c r="D161" s="303"/>
      <c r="E161" s="303"/>
      <c r="F161" s="303"/>
      <c r="G161" s="303"/>
      <c r="H161" s="303"/>
      <c r="I161" s="303"/>
      <c r="J161" s="303"/>
      <c r="K161" s="303"/>
      <c r="L161" s="303"/>
      <c r="M161" s="303"/>
      <c r="N161" s="290"/>
      <c r="O161" s="303"/>
      <c r="P161" s="303"/>
      <c r="Q161" s="303"/>
      <c r="R161" s="303"/>
      <c r="S161" s="303"/>
      <c r="T161" s="303"/>
      <c r="U161" s="303"/>
      <c r="V161" s="303"/>
      <c r="W161" s="303"/>
      <c r="X161" s="303"/>
      <c r="Y161" s="411"/>
      <c r="Z161" s="411"/>
      <c r="AA161" s="411"/>
      <c r="AB161" s="411"/>
      <c r="AC161" s="411"/>
      <c r="AD161" s="411"/>
      <c r="AE161" s="411"/>
      <c r="AF161" s="411"/>
      <c r="AG161" s="411"/>
      <c r="AH161" s="411"/>
      <c r="AI161" s="411"/>
      <c r="AJ161" s="411"/>
      <c r="AK161" s="411"/>
      <c r="AL161" s="411"/>
      <c r="AM161" s="305"/>
    </row>
    <row r="162" spans="1:39" ht="15" outlineLevel="1">
      <c r="A162" s="507">
        <v>5</v>
      </c>
      <c r="B162" s="293" t="s">
        <v>5</v>
      </c>
      <c r="C162" s="290" t="s">
        <v>25</v>
      </c>
      <c r="D162" s="294">
        <f>SUMIFS('7.  Persistence Report'!AR$27:AR$500,'7.  Persistence Report'!$D$27:$D$500,$B162,'7.  Persistence Report'!$C$27:$C$500,"&lt;&gt;Pre-2011 Programs Completed in 2011",'7.  Persistence Report'!$J$27:$J$500,"&lt;&gt;Adjustment",'7.  Persistence Report'!$H$27:$H$500,"2012")</f>
        <v>1498537</v>
      </c>
      <c r="E162" s="294">
        <f>SUMIFS('7.  Persistence Report'!AS$27:AS$500,'7.  Persistence Report'!$D$27:$D$500,$B162,'7.  Persistence Report'!$C$27:$C$500,"&lt;&gt;Pre-2011 Programs Completed in 2011",'7.  Persistence Report'!$J$27:$J$500,"&lt;&gt;Adjustment",'7.  Persistence Report'!$H$27:$H$500,"2012")</f>
        <v>1498537</v>
      </c>
      <c r="F162" s="294">
        <f>SUMIFS('7.  Persistence Report'!AT$27:AT$500,'7.  Persistence Report'!$D$27:$D$500,$B162,'7.  Persistence Report'!$C$27:$C$500,"&lt;&gt;Pre-2011 Programs Completed in 2011",'7.  Persistence Report'!$J$27:$J$500,"&lt;&gt;Adjustment",'7.  Persistence Report'!$H$27:$H$500,"2012")</f>
        <v>1498537</v>
      </c>
      <c r="G162" s="294">
        <f>SUMIFS('7.  Persistence Report'!AU$27:AU$500,'7.  Persistence Report'!$D$27:$D$500,$B162,'7.  Persistence Report'!$C$27:$C$500,"&lt;&gt;Pre-2011 Programs Completed in 2011",'7.  Persistence Report'!$J$27:$J$500,"&lt;&gt;Adjustment",'7.  Persistence Report'!$H$27:$H$500,"2012")</f>
        <v>1498537</v>
      </c>
      <c r="H162" s="294">
        <f>SUMIFS('7.  Persistence Report'!AV$27:AV$500,'7.  Persistence Report'!$D$27:$D$500,$B162,'7.  Persistence Report'!$C$27:$C$500,"&lt;&gt;Pre-2011 Programs Completed in 2011",'7.  Persistence Report'!$J$27:$J$500,"&lt;&gt;Adjustment",'7.  Persistence Report'!$H$27:$H$500,"2012")</f>
        <v>1347090</v>
      </c>
      <c r="I162" s="294">
        <f>SUMIFS('7.  Persistence Report'!AW$27:AW$500,'7.  Persistence Report'!$D$27:$D$500,$B162,'7.  Persistence Report'!$C$27:$C$500,"&lt;&gt;Pre-2011 Programs Completed in 2011",'7.  Persistence Report'!$J$27:$J$500,"&lt;&gt;Adjustment",'7.  Persistence Report'!$H$27:$H$500,"2012")</f>
        <v>1095376</v>
      </c>
      <c r="J162" s="294">
        <f>SUMIFS('7.  Persistence Report'!AX$27:AX$500,'7.  Persistence Report'!$D$27:$D$500,$B162,'7.  Persistence Report'!$C$27:$C$500,"&lt;&gt;Pre-2011 Programs Completed in 2011",'7.  Persistence Report'!$J$27:$J$500,"&lt;&gt;Adjustment",'7.  Persistence Report'!$H$27:$H$500,"2012")</f>
        <v>747159</v>
      </c>
      <c r="K162" s="294">
        <f>SUMIFS('7.  Persistence Report'!AY$27:AY$500,'7.  Persistence Report'!$D$27:$D$500,$B162,'7.  Persistence Report'!$C$27:$C$500,"&lt;&gt;Pre-2011 Programs Completed in 2011",'7.  Persistence Report'!$J$27:$J$500,"&lt;&gt;Adjustment",'7.  Persistence Report'!$H$27:$H$500,"2012")</f>
        <v>745606</v>
      </c>
      <c r="L162" s="294">
        <f>SUMIFS('7.  Persistence Report'!AZ$27:AZ$500,'7.  Persistence Report'!$D$27:$D$500,$B162,'7.  Persistence Report'!$C$27:$C$500,"&lt;&gt;Pre-2011 Programs Completed in 2011",'7.  Persistence Report'!$J$27:$J$500,"&lt;&gt;Adjustment",'7.  Persistence Report'!$H$27:$H$500,"2012")</f>
        <v>745606</v>
      </c>
      <c r="M162" s="294">
        <f>SUMIFS('7.  Persistence Report'!BA$27:BA$500,'7.  Persistence Report'!$D$27:$D$500,$B162,'7.  Persistence Report'!$C$27:$C$500,"&lt;&gt;Pre-2011 Programs Completed in 2011",'7.  Persistence Report'!$J$27:$J$500,"&lt;&gt;Adjustment",'7.  Persistence Report'!$H$27:$H$500,"2012")</f>
        <v>378711</v>
      </c>
      <c r="N162" s="290"/>
      <c r="O162" s="294">
        <f>SUMIFS('7.  Persistence Report'!M$27:M$500,'7.  Persistence Report'!$D$27:$D$500,$B162,'7.  Persistence Report'!$C$27:$C$500,"&lt;&gt;Pre-2011 Programs Completed in 2011",'7.  Persistence Report'!$J$27:$J$500,"&lt;&gt;Adjustment",'7.  Persistence Report'!$H$27:$H$500,"2012")</f>
        <v>83</v>
      </c>
      <c r="P162" s="294">
        <f>SUMIFS('7.  Persistence Report'!N$27:N$500,'7.  Persistence Report'!$D$27:$D$500,$B162,'7.  Persistence Report'!$C$27:$C$500,"&lt;&gt;Pre-2011 Programs Completed in 2011",'7.  Persistence Report'!$J$27:$J$500,"&lt;&gt;Adjustment",'7.  Persistence Report'!$H$27:$H$500,"2012")</f>
        <v>83</v>
      </c>
      <c r="Q162" s="294">
        <f>SUMIFS('7.  Persistence Report'!O$27:O$500,'7.  Persistence Report'!$D$27:$D$500,$B162,'7.  Persistence Report'!$C$27:$C$500,"&lt;&gt;Pre-2011 Programs Completed in 2011",'7.  Persistence Report'!$J$27:$J$500,"&lt;&gt;Adjustment",'7.  Persistence Report'!$H$27:$H$500,"2012")</f>
        <v>83</v>
      </c>
      <c r="R162" s="294">
        <f>SUMIFS('7.  Persistence Report'!P$27:P$500,'7.  Persistence Report'!$D$27:$D$500,$B162,'7.  Persistence Report'!$C$27:$C$500,"&lt;&gt;Pre-2011 Programs Completed in 2011",'7.  Persistence Report'!$J$27:$J$500,"&lt;&gt;Adjustment",'7.  Persistence Report'!$H$27:$H$500,"2012")</f>
        <v>83</v>
      </c>
      <c r="S162" s="294">
        <f>SUMIFS('7.  Persistence Report'!Q$27:Q$500,'7.  Persistence Report'!$D$27:$D$500,$B162,'7.  Persistence Report'!$C$27:$C$500,"&lt;&gt;Pre-2011 Programs Completed in 2011",'7.  Persistence Report'!$J$27:$J$500,"&lt;&gt;Adjustment",'7.  Persistence Report'!$H$27:$H$500,"2012")</f>
        <v>76</v>
      </c>
      <c r="T162" s="294">
        <f>SUMIFS('7.  Persistence Report'!R$27:R$500,'7.  Persistence Report'!$D$27:$D$500,$B162,'7.  Persistence Report'!$C$27:$C$500,"&lt;&gt;Pre-2011 Programs Completed in 2011",'7.  Persistence Report'!$J$27:$J$500,"&lt;&gt;Adjustment",'7.  Persistence Report'!$H$27:$H$500,"2012")</f>
        <v>64</v>
      </c>
      <c r="U162" s="294">
        <f>SUMIFS('7.  Persistence Report'!S$27:S$500,'7.  Persistence Report'!$D$27:$D$500,$B162,'7.  Persistence Report'!$C$27:$C$500,"&lt;&gt;Pre-2011 Programs Completed in 2011",'7.  Persistence Report'!$J$27:$J$500,"&lt;&gt;Adjustment",'7.  Persistence Report'!$H$27:$H$500,"2012")</f>
        <v>48</v>
      </c>
      <c r="V162" s="294">
        <f>SUMIFS('7.  Persistence Report'!T$27:T$500,'7.  Persistence Report'!$D$27:$D$500,$B162,'7.  Persistence Report'!$C$27:$C$500,"&lt;&gt;Pre-2011 Programs Completed in 2011",'7.  Persistence Report'!$J$27:$J$500,"&lt;&gt;Adjustment",'7.  Persistence Report'!$H$27:$H$500,"2012")</f>
        <v>48</v>
      </c>
      <c r="W162" s="294">
        <f>SUMIFS('7.  Persistence Report'!U$27:U$500,'7.  Persistence Report'!$D$27:$D$500,$B162,'7.  Persistence Report'!$C$27:$C$500,"&lt;&gt;Pre-2011 Programs Completed in 2011",'7.  Persistence Report'!$J$27:$J$500,"&lt;&gt;Adjustment",'7.  Persistence Report'!$H$27:$H$500,"2012")</f>
        <v>48</v>
      </c>
      <c r="X162" s="294">
        <f>SUMIFS('7.  Persistence Report'!V$27:V$500,'7.  Persistence Report'!$D$27:$D$500,$B162,'7.  Persistence Report'!$C$27:$C$500,"&lt;&gt;Pre-2011 Programs Completed in 2011",'7.  Persistence Report'!$J$27:$J$500,"&lt;&gt;Adjustment",'7.  Persistence Report'!$H$27:$H$500,"2012")</f>
        <v>31</v>
      </c>
      <c r="Y162" s="409">
        <f>+Y291</f>
        <v>1</v>
      </c>
      <c r="Z162" s="409">
        <f t="shared" ref="Z162:AA162" si="76">+Z291</f>
        <v>0</v>
      </c>
      <c r="AA162" s="409">
        <f t="shared" si="76"/>
        <v>0</v>
      </c>
      <c r="AB162" s="409"/>
      <c r="AC162" s="409"/>
      <c r="AD162" s="409"/>
      <c r="AE162" s="409"/>
      <c r="AF162" s="409"/>
      <c r="AG162" s="409"/>
      <c r="AH162" s="409"/>
      <c r="AI162" s="409"/>
      <c r="AJ162" s="409"/>
      <c r="AK162" s="409"/>
      <c r="AL162" s="409"/>
      <c r="AM162" s="295">
        <f>SUM(Y162:AL162)</f>
        <v>1</v>
      </c>
    </row>
    <row r="163" spans="1:39" ht="15" outlineLevel="1">
      <c r="B163" s="293" t="s">
        <v>244</v>
      </c>
      <c r="C163" s="290" t="s">
        <v>163</v>
      </c>
      <c r="D163" s="294">
        <f>SUMIFS('7.  Persistence Report'!AR$27:AR$500,'7.  Persistence Report'!$D$27:$D$500,$B162,'7.  Persistence Report'!$C$27:$C$500,"&lt;&gt;Pre-2011 Programs Completed in 2011",'7.  Persistence Report'!$J$27:$J$500,"Adjustment",'7.  Persistence Report'!$H$27:$H$500,"2012")</f>
        <v>0</v>
      </c>
      <c r="E163" s="294">
        <f>SUMIFS('7.  Persistence Report'!AS$27:AS$500,'7.  Persistence Report'!$D$27:$D$500,$B162,'7.  Persistence Report'!$C$27:$C$500,"&lt;&gt;Pre-2011 Programs Completed in 2011",'7.  Persistence Report'!$J$27:$J$500,"Adjustment",'7.  Persistence Report'!$H$27:$H$500,"2012")</f>
        <v>0</v>
      </c>
      <c r="F163" s="294">
        <f>SUMIFS('7.  Persistence Report'!AT$27:AT$500,'7.  Persistence Report'!$D$27:$D$500,$B162,'7.  Persistence Report'!$C$27:$C$500,"&lt;&gt;Pre-2011 Programs Completed in 2011",'7.  Persistence Report'!$J$27:$J$500,"Adjustment",'7.  Persistence Report'!$H$27:$H$500,"2012")</f>
        <v>0</v>
      </c>
      <c r="G163" s="294">
        <f>SUMIFS('7.  Persistence Report'!AU$27:AU$500,'7.  Persistence Report'!$D$27:$D$500,$B162,'7.  Persistence Report'!$C$27:$C$500,"&lt;&gt;Pre-2011 Programs Completed in 2011",'7.  Persistence Report'!$J$27:$J$500,"Adjustment",'7.  Persistence Report'!$H$27:$H$500,"2012")</f>
        <v>0</v>
      </c>
      <c r="H163" s="294">
        <f>SUMIFS('7.  Persistence Report'!AV$27:AV$500,'7.  Persistence Report'!$D$27:$D$500,$B162,'7.  Persistence Report'!$C$27:$C$500,"&lt;&gt;Pre-2011 Programs Completed in 2011",'7.  Persistence Report'!$J$27:$J$500,"Adjustment",'7.  Persistence Report'!$H$27:$H$500,"2012")</f>
        <v>0</v>
      </c>
      <c r="I163" s="294">
        <f>SUMIFS('7.  Persistence Report'!AW$27:AW$500,'7.  Persistence Report'!$D$27:$D$500,$B162,'7.  Persistence Report'!$C$27:$C$500,"&lt;&gt;Pre-2011 Programs Completed in 2011",'7.  Persistence Report'!$J$27:$J$500,"Adjustment",'7.  Persistence Report'!$H$27:$H$500,"2012")</f>
        <v>0</v>
      </c>
      <c r="J163" s="294">
        <f>SUMIFS('7.  Persistence Report'!AX$27:AX$500,'7.  Persistence Report'!$D$27:$D$500,$B162,'7.  Persistence Report'!$C$27:$C$500,"&lt;&gt;Pre-2011 Programs Completed in 2011",'7.  Persistence Report'!$J$27:$J$500,"Adjustment",'7.  Persistence Report'!$H$27:$H$500,"2012")</f>
        <v>0</v>
      </c>
      <c r="K163" s="294">
        <f>SUMIFS('7.  Persistence Report'!AY$27:AY$500,'7.  Persistence Report'!$D$27:$D$500,$B162,'7.  Persistence Report'!$C$27:$C$500,"&lt;&gt;Pre-2011 Programs Completed in 2011",'7.  Persistence Report'!$J$27:$J$500,"Adjustment",'7.  Persistence Report'!$H$27:$H$500,"2012")</f>
        <v>0</v>
      </c>
      <c r="L163" s="294">
        <f>SUMIFS('7.  Persistence Report'!AZ$27:AZ$500,'7.  Persistence Report'!$D$27:$D$500,$B162,'7.  Persistence Report'!$C$27:$C$500,"&lt;&gt;Pre-2011 Programs Completed in 2011",'7.  Persistence Report'!$J$27:$J$500,"Adjustment",'7.  Persistence Report'!$H$27:$H$500,"2012")</f>
        <v>0</v>
      </c>
      <c r="M163" s="294">
        <f>SUMIFS('7.  Persistence Report'!BA$27:BA$500,'7.  Persistence Report'!$D$27:$D$500,$B162,'7.  Persistence Report'!$C$27:$C$500,"&lt;&gt;Pre-2011 Programs Completed in 2011",'7.  Persistence Report'!$J$27:$J$500,"Adjustment",'7.  Persistence Report'!$H$27:$H$500,"2012")</f>
        <v>0</v>
      </c>
      <c r="N163" s="466"/>
      <c r="O163" s="294">
        <f>SUMIFS('7.  Persistence Report'!M$27:M$500,'7.  Persistence Report'!$D$27:$D$500,$B162,'7.  Persistence Report'!$C$27:$C$500,"&lt;&gt;Pre-2011 Programs Completed in 2011",'7.  Persistence Report'!$J$27:$J$500,"Adjustment",'7.  Persistence Report'!$H$27:$H$500,"2012")</f>
        <v>0</v>
      </c>
      <c r="P163" s="294">
        <f>SUMIFS('7.  Persistence Report'!N$27:N$500,'7.  Persistence Report'!$D$27:$D$500,$B162,'7.  Persistence Report'!$C$27:$C$500,"&lt;&gt;Pre-2011 Programs Completed in 2011",'7.  Persistence Report'!$J$27:$J$500,"Adjustment",'7.  Persistence Report'!$H$27:$H$500,"2012")</f>
        <v>0</v>
      </c>
      <c r="Q163" s="294">
        <f>SUMIFS('7.  Persistence Report'!O$27:O$500,'7.  Persistence Report'!$D$27:$D$500,$B162,'7.  Persistence Report'!$C$27:$C$500,"&lt;&gt;Pre-2011 Programs Completed in 2011",'7.  Persistence Report'!$J$27:$J$500,"Adjustment",'7.  Persistence Report'!$H$27:$H$500,"2012")</f>
        <v>0</v>
      </c>
      <c r="R163" s="294">
        <f>SUMIFS('7.  Persistence Report'!P$27:P$500,'7.  Persistence Report'!$D$27:$D$500,$B162,'7.  Persistence Report'!$C$27:$C$500,"&lt;&gt;Pre-2011 Programs Completed in 2011",'7.  Persistence Report'!$J$27:$J$500,"Adjustment",'7.  Persistence Report'!$H$27:$H$500,"2012")</f>
        <v>0</v>
      </c>
      <c r="S163" s="294">
        <f>SUMIFS('7.  Persistence Report'!Q$27:Q$500,'7.  Persistence Report'!$D$27:$D$500,$B162,'7.  Persistence Report'!$C$27:$C$500,"&lt;&gt;Pre-2011 Programs Completed in 2011",'7.  Persistence Report'!$J$27:$J$500,"Adjustment",'7.  Persistence Report'!$H$27:$H$500,"2012")</f>
        <v>0</v>
      </c>
      <c r="T163" s="294">
        <f>SUMIFS('7.  Persistence Report'!R$27:R$500,'7.  Persistence Report'!$D$27:$D$500,$B162,'7.  Persistence Report'!$C$27:$C$500,"&lt;&gt;Pre-2011 Programs Completed in 2011",'7.  Persistence Report'!$J$27:$J$500,"Adjustment",'7.  Persistence Report'!$H$27:$H$500,"2012")</f>
        <v>0</v>
      </c>
      <c r="U163" s="294">
        <f>SUMIFS('7.  Persistence Report'!S$27:S$500,'7.  Persistence Report'!$D$27:$D$500,$B162,'7.  Persistence Report'!$C$27:$C$500,"&lt;&gt;Pre-2011 Programs Completed in 2011",'7.  Persistence Report'!$J$27:$J$500,"Adjustment",'7.  Persistence Report'!$H$27:$H$500,"2012")</f>
        <v>0</v>
      </c>
      <c r="V163" s="294">
        <f>SUMIFS('7.  Persistence Report'!T$27:T$500,'7.  Persistence Report'!$D$27:$D$500,$B162,'7.  Persistence Report'!$C$27:$C$500,"&lt;&gt;Pre-2011 Programs Completed in 2011",'7.  Persistence Report'!$J$27:$J$500,"Adjustment",'7.  Persistence Report'!$H$27:$H$500,"2012")</f>
        <v>0</v>
      </c>
      <c r="W163" s="294">
        <f>SUMIFS('7.  Persistence Report'!U$27:U$500,'7.  Persistence Report'!$D$27:$D$500,$B162,'7.  Persistence Report'!$C$27:$C$500,"&lt;&gt;Pre-2011 Programs Completed in 2011",'7.  Persistence Report'!$J$27:$J$500,"Adjustment",'7.  Persistence Report'!$H$27:$H$500,"2012")</f>
        <v>0</v>
      </c>
      <c r="X163" s="294">
        <f>SUMIFS('7.  Persistence Report'!V$27:V$500,'7.  Persistence Report'!$D$27:$D$500,$B162,'7.  Persistence Report'!$C$27:$C$500,"&lt;&gt;Pre-2011 Programs Completed in 2011",'7.  Persistence Report'!$J$27:$J$500,"Adjustment",'7.  Persistence Report'!$H$27:$H$500,"2012")</f>
        <v>0</v>
      </c>
      <c r="Y163" s="410">
        <f>Y162</f>
        <v>1</v>
      </c>
      <c r="Z163" s="410">
        <f>Z162</f>
        <v>0</v>
      </c>
      <c r="AA163" s="410">
        <f t="shared" ref="AA163:AL163" si="77">AA162</f>
        <v>0</v>
      </c>
      <c r="AB163" s="410">
        <f t="shared" si="77"/>
        <v>0</v>
      </c>
      <c r="AC163" s="410">
        <f t="shared" si="77"/>
        <v>0</v>
      </c>
      <c r="AD163" s="410">
        <f t="shared" si="77"/>
        <v>0</v>
      </c>
      <c r="AE163" s="410">
        <f t="shared" si="77"/>
        <v>0</v>
      </c>
      <c r="AF163" s="410">
        <f t="shared" si="77"/>
        <v>0</v>
      </c>
      <c r="AG163" s="410">
        <f t="shared" si="77"/>
        <v>0</v>
      </c>
      <c r="AH163" s="410">
        <f t="shared" si="77"/>
        <v>0</v>
      </c>
      <c r="AI163" s="410">
        <f t="shared" si="77"/>
        <v>0</v>
      </c>
      <c r="AJ163" s="410">
        <f t="shared" si="77"/>
        <v>0</v>
      </c>
      <c r="AK163" s="410">
        <f t="shared" si="77"/>
        <v>0</v>
      </c>
      <c r="AL163" s="410">
        <f t="shared" si="77"/>
        <v>0</v>
      </c>
      <c r="AM163" s="503"/>
    </row>
    <row r="164" spans="1:39" ht="15" outlineLevel="1">
      <c r="B164" s="293"/>
      <c r="C164" s="304"/>
      <c r="D164" s="303"/>
      <c r="E164" s="303"/>
      <c r="F164" s="303"/>
      <c r="G164" s="303"/>
      <c r="H164" s="303"/>
      <c r="I164" s="303"/>
      <c r="J164" s="303"/>
      <c r="K164" s="303"/>
      <c r="L164" s="303"/>
      <c r="M164" s="303"/>
      <c r="N164" s="290"/>
      <c r="O164" s="303"/>
      <c r="P164" s="303"/>
      <c r="Q164" s="303"/>
      <c r="R164" s="303"/>
      <c r="S164" s="303"/>
      <c r="T164" s="303"/>
      <c r="U164" s="303"/>
      <c r="V164" s="303"/>
      <c r="W164" s="303"/>
      <c r="X164" s="303"/>
      <c r="Y164" s="411"/>
      <c r="Z164" s="411"/>
      <c r="AA164" s="411"/>
      <c r="AB164" s="411"/>
      <c r="AC164" s="411"/>
      <c r="AD164" s="411"/>
      <c r="AE164" s="411"/>
      <c r="AF164" s="411"/>
      <c r="AG164" s="411"/>
      <c r="AH164" s="411"/>
      <c r="AI164" s="411"/>
      <c r="AJ164" s="411"/>
      <c r="AK164" s="411"/>
      <c r="AL164" s="411"/>
      <c r="AM164" s="305"/>
    </row>
    <row r="165" spans="1:39" ht="15" outlineLevel="1">
      <c r="A165" s="507">
        <v>6</v>
      </c>
      <c r="B165" s="293" t="s">
        <v>6</v>
      </c>
      <c r="C165" s="290" t="s">
        <v>25</v>
      </c>
      <c r="D165" s="294">
        <f>SUMIFS('7.  Persistence Report'!AR$27:AR$500,'7.  Persistence Report'!$D$27:$D$500,$B165,'7.  Persistence Report'!$C$27:$C$500,"&lt;&gt;Pre-2011 Programs Completed in 2011",'7.  Persistence Report'!$J$27:$J$500,"&lt;&gt;Adjustment",'7.  Persistence Report'!$H$27:$H$500,"2012")</f>
        <v>0</v>
      </c>
      <c r="E165" s="294">
        <f>SUMIFS('7.  Persistence Report'!AS$27:AS$500,'7.  Persistence Report'!$D$27:$D$500,$B165,'7.  Persistence Report'!$C$27:$C$500,"&lt;&gt;Pre-2011 Programs Completed in 2011",'7.  Persistence Report'!$J$27:$J$500,"&lt;&gt;Adjustment",'7.  Persistence Report'!$H$27:$H$500,"2012")</f>
        <v>0</v>
      </c>
      <c r="F165" s="294">
        <f>SUMIFS('7.  Persistence Report'!AT$27:AT$500,'7.  Persistence Report'!$D$27:$D$500,$B165,'7.  Persistence Report'!$C$27:$C$500,"&lt;&gt;Pre-2011 Programs Completed in 2011",'7.  Persistence Report'!$J$27:$J$500,"&lt;&gt;Adjustment",'7.  Persistence Report'!$H$27:$H$500,"2012")</f>
        <v>0</v>
      </c>
      <c r="G165" s="294">
        <f>SUMIFS('7.  Persistence Report'!AU$27:AU$500,'7.  Persistence Report'!$D$27:$D$500,$B165,'7.  Persistence Report'!$C$27:$C$500,"&lt;&gt;Pre-2011 Programs Completed in 2011",'7.  Persistence Report'!$J$27:$J$500,"&lt;&gt;Adjustment",'7.  Persistence Report'!$H$27:$H$500,"2012")</f>
        <v>0</v>
      </c>
      <c r="H165" s="294">
        <f>SUMIFS('7.  Persistence Report'!AV$27:AV$500,'7.  Persistence Report'!$D$27:$D$500,$B165,'7.  Persistence Report'!$C$27:$C$500,"&lt;&gt;Pre-2011 Programs Completed in 2011",'7.  Persistence Report'!$J$27:$J$500,"&lt;&gt;Adjustment",'7.  Persistence Report'!$H$27:$H$500,"2012")</f>
        <v>0</v>
      </c>
      <c r="I165" s="294">
        <f>SUMIFS('7.  Persistence Report'!AW$27:AW$500,'7.  Persistence Report'!$D$27:$D$500,$B165,'7.  Persistence Report'!$C$27:$C$500,"&lt;&gt;Pre-2011 Programs Completed in 2011",'7.  Persistence Report'!$J$27:$J$500,"&lt;&gt;Adjustment",'7.  Persistence Report'!$H$27:$H$500,"2012")</f>
        <v>0</v>
      </c>
      <c r="J165" s="294">
        <f>SUMIFS('7.  Persistence Report'!AX$27:AX$500,'7.  Persistence Report'!$D$27:$D$500,$B165,'7.  Persistence Report'!$C$27:$C$500,"&lt;&gt;Pre-2011 Programs Completed in 2011",'7.  Persistence Report'!$J$27:$J$500,"&lt;&gt;Adjustment",'7.  Persistence Report'!$H$27:$H$500,"2012")</f>
        <v>0</v>
      </c>
      <c r="K165" s="294">
        <f>SUMIFS('7.  Persistence Report'!AY$27:AY$500,'7.  Persistence Report'!$D$27:$D$500,$B165,'7.  Persistence Report'!$C$27:$C$500,"&lt;&gt;Pre-2011 Programs Completed in 2011",'7.  Persistence Report'!$J$27:$J$500,"&lt;&gt;Adjustment",'7.  Persistence Report'!$H$27:$H$500,"2012")</f>
        <v>0</v>
      </c>
      <c r="L165" s="294">
        <f>SUMIFS('7.  Persistence Report'!AZ$27:AZ$500,'7.  Persistence Report'!$D$27:$D$500,$B165,'7.  Persistence Report'!$C$27:$C$500,"&lt;&gt;Pre-2011 Programs Completed in 2011",'7.  Persistence Report'!$J$27:$J$500,"&lt;&gt;Adjustment",'7.  Persistence Report'!$H$27:$H$500,"2012")</f>
        <v>0</v>
      </c>
      <c r="M165" s="294">
        <f>SUMIFS('7.  Persistence Report'!BA$27:BA$500,'7.  Persistence Report'!$D$27:$D$500,$B165,'7.  Persistence Report'!$C$27:$C$500,"&lt;&gt;Pre-2011 Programs Completed in 2011",'7.  Persistence Report'!$J$27:$J$500,"&lt;&gt;Adjustment",'7.  Persistence Report'!$H$27:$H$500,"2012")</f>
        <v>0</v>
      </c>
      <c r="N165" s="290"/>
      <c r="O165" s="294">
        <f>SUMIFS('7.  Persistence Report'!M$27:M$500,'7.  Persistence Report'!$D$27:$D$500,$B165,'7.  Persistence Report'!$C$27:$C$500,"&lt;&gt;Pre-2011 Programs Completed in 2011",'7.  Persistence Report'!$J$27:$J$500,"&lt;&gt;Adjustment",'7.  Persistence Report'!$H$27:$H$500,"2012")</f>
        <v>0</v>
      </c>
      <c r="P165" s="294">
        <f>SUMIFS('7.  Persistence Report'!N$27:N$500,'7.  Persistence Report'!$D$27:$D$500,$B165,'7.  Persistence Report'!$C$27:$C$500,"&lt;&gt;Pre-2011 Programs Completed in 2011",'7.  Persistence Report'!$J$27:$J$500,"&lt;&gt;Adjustment",'7.  Persistence Report'!$H$27:$H$500,"2012")</f>
        <v>0</v>
      </c>
      <c r="Q165" s="294">
        <f>SUMIFS('7.  Persistence Report'!O$27:O$500,'7.  Persistence Report'!$D$27:$D$500,$B165,'7.  Persistence Report'!$C$27:$C$500,"&lt;&gt;Pre-2011 Programs Completed in 2011",'7.  Persistence Report'!$J$27:$J$500,"&lt;&gt;Adjustment",'7.  Persistence Report'!$H$27:$H$500,"2012")</f>
        <v>0</v>
      </c>
      <c r="R165" s="294">
        <f>SUMIFS('7.  Persistence Report'!P$27:P$500,'7.  Persistence Report'!$D$27:$D$500,$B165,'7.  Persistence Report'!$C$27:$C$500,"&lt;&gt;Pre-2011 Programs Completed in 2011",'7.  Persistence Report'!$J$27:$J$500,"&lt;&gt;Adjustment",'7.  Persistence Report'!$H$27:$H$500,"2012")</f>
        <v>0</v>
      </c>
      <c r="S165" s="294">
        <f>SUMIFS('7.  Persistence Report'!Q$27:Q$500,'7.  Persistence Report'!$D$27:$D$500,$B165,'7.  Persistence Report'!$C$27:$C$500,"&lt;&gt;Pre-2011 Programs Completed in 2011",'7.  Persistence Report'!$J$27:$J$500,"&lt;&gt;Adjustment",'7.  Persistence Report'!$H$27:$H$500,"2012")</f>
        <v>0</v>
      </c>
      <c r="T165" s="294">
        <f>SUMIFS('7.  Persistence Report'!R$27:R$500,'7.  Persistence Report'!$D$27:$D$500,$B165,'7.  Persistence Report'!$C$27:$C$500,"&lt;&gt;Pre-2011 Programs Completed in 2011",'7.  Persistence Report'!$J$27:$J$500,"&lt;&gt;Adjustment",'7.  Persistence Report'!$H$27:$H$500,"2012")</f>
        <v>0</v>
      </c>
      <c r="U165" s="294">
        <f>SUMIFS('7.  Persistence Report'!S$27:S$500,'7.  Persistence Report'!$D$27:$D$500,$B165,'7.  Persistence Report'!$C$27:$C$500,"&lt;&gt;Pre-2011 Programs Completed in 2011",'7.  Persistence Report'!$J$27:$J$500,"&lt;&gt;Adjustment",'7.  Persistence Report'!$H$27:$H$500,"2012")</f>
        <v>0</v>
      </c>
      <c r="V165" s="294">
        <f>SUMIFS('7.  Persistence Report'!T$27:T$500,'7.  Persistence Report'!$D$27:$D$500,$B165,'7.  Persistence Report'!$C$27:$C$500,"&lt;&gt;Pre-2011 Programs Completed in 2011",'7.  Persistence Report'!$J$27:$J$500,"&lt;&gt;Adjustment",'7.  Persistence Report'!$H$27:$H$500,"2012")</f>
        <v>0</v>
      </c>
      <c r="W165" s="294">
        <f>SUMIFS('7.  Persistence Report'!U$27:U$500,'7.  Persistence Report'!$D$27:$D$500,$B165,'7.  Persistence Report'!$C$27:$C$500,"&lt;&gt;Pre-2011 Programs Completed in 2011",'7.  Persistence Report'!$J$27:$J$500,"&lt;&gt;Adjustment",'7.  Persistence Report'!$H$27:$H$500,"2012")</f>
        <v>0</v>
      </c>
      <c r="X165" s="294">
        <f>SUMIFS('7.  Persistence Report'!V$27:V$500,'7.  Persistence Report'!$D$27:$D$500,$B165,'7.  Persistence Report'!$C$27:$C$500,"&lt;&gt;Pre-2011 Programs Completed in 2011",'7.  Persistence Report'!$J$27:$J$500,"&lt;&gt;Adjustment",'7.  Persistence Report'!$H$27:$H$500,"2012")</f>
        <v>0</v>
      </c>
      <c r="Y165" s="409">
        <f>+Y294</f>
        <v>1</v>
      </c>
      <c r="Z165" s="409">
        <f t="shared" ref="Z165:AA165" si="78">+Z294</f>
        <v>0</v>
      </c>
      <c r="AA165" s="409">
        <f t="shared" si="78"/>
        <v>0</v>
      </c>
      <c r="AB165" s="409"/>
      <c r="AC165" s="409"/>
      <c r="AD165" s="409"/>
      <c r="AE165" s="409"/>
      <c r="AF165" s="409"/>
      <c r="AG165" s="409"/>
      <c r="AH165" s="409"/>
      <c r="AI165" s="409"/>
      <c r="AJ165" s="409"/>
      <c r="AK165" s="409"/>
      <c r="AL165" s="409"/>
      <c r="AM165" s="295">
        <f>SUM(Y165:AL165)</f>
        <v>1</v>
      </c>
    </row>
    <row r="166" spans="1:39" ht="15" outlineLevel="1">
      <c r="B166" s="293" t="s">
        <v>244</v>
      </c>
      <c r="C166" s="290" t="s">
        <v>163</v>
      </c>
      <c r="D166" s="294">
        <f>SUMIFS('7.  Persistence Report'!AR$27:AR$500,'7.  Persistence Report'!$D$27:$D$500,$B165,'7.  Persistence Report'!$C$27:$C$500,"&lt;&gt;Pre-2011 Programs Completed in 2011",'7.  Persistence Report'!$J$27:$J$500,"Adjustment",'7.  Persistence Report'!$H$27:$H$500,"2012")</f>
        <v>0</v>
      </c>
      <c r="E166" s="294">
        <f>SUMIFS('7.  Persistence Report'!AS$27:AS$500,'7.  Persistence Report'!$D$27:$D$500,$B165,'7.  Persistence Report'!$C$27:$C$500,"&lt;&gt;Pre-2011 Programs Completed in 2011",'7.  Persistence Report'!$J$27:$J$500,"Adjustment",'7.  Persistence Report'!$H$27:$H$500,"2012")</f>
        <v>0</v>
      </c>
      <c r="F166" s="294">
        <f>SUMIFS('7.  Persistence Report'!AT$27:AT$500,'7.  Persistence Report'!$D$27:$D$500,$B165,'7.  Persistence Report'!$C$27:$C$500,"&lt;&gt;Pre-2011 Programs Completed in 2011",'7.  Persistence Report'!$J$27:$J$500,"Adjustment",'7.  Persistence Report'!$H$27:$H$500,"2012")</f>
        <v>0</v>
      </c>
      <c r="G166" s="294">
        <f>SUMIFS('7.  Persistence Report'!AU$27:AU$500,'7.  Persistence Report'!$D$27:$D$500,$B165,'7.  Persistence Report'!$C$27:$C$500,"&lt;&gt;Pre-2011 Programs Completed in 2011",'7.  Persistence Report'!$J$27:$J$500,"Adjustment",'7.  Persistence Report'!$H$27:$H$500,"2012")</f>
        <v>0</v>
      </c>
      <c r="H166" s="294">
        <f>SUMIFS('7.  Persistence Report'!AV$27:AV$500,'7.  Persistence Report'!$D$27:$D$500,$B165,'7.  Persistence Report'!$C$27:$C$500,"&lt;&gt;Pre-2011 Programs Completed in 2011",'7.  Persistence Report'!$J$27:$J$500,"Adjustment",'7.  Persistence Report'!$H$27:$H$500,"2012")</f>
        <v>0</v>
      </c>
      <c r="I166" s="294">
        <f>SUMIFS('7.  Persistence Report'!AW$27:AW$500,'7.  Persistence Report'!$D$27:$D$500,$B165,'7.  Persistence Report'!$C$27:$C$500,"&lt;&gt;Pre-2011 Programs Completed in 2011",'7.  Persistence Report'!$J$27:$J$500,"Adjustment",'7.  Persistence Report'!$H$27:$H$500,"2012")</f>
        <v>0</v>
      </c>
      <c r="J166" s="294">
        <f>SUMIFS('7.  Persistence Report'!AX$27:AX$500,'7.  Persistence Report'!$D$27:$D$500,$B165,'7.  Persistence Report'!$C$27:$C$500,"&lt;&gt;Pre-2011 Programs Completed in 2011",'7.  Persistence Report'!$J$27:$J$500,"Adjustment",'7.  Persistence Report'!$H$27:$H$500,"2012")</f>
        <v>0</v>
      </c>
      <c r="K166" s="294">
        <f>SUMIFS('7.  Persistence Report'!AY$27:AY$500,'7.  Persistence Report'!$D$27:$D$500,$B165,'7.  Persistence Report'!$C$27:$C$500,"&lt;&gt;Pre-2011 Programs Completed in 2011",'7.  Persistence Report'!$J$27:$J$500,"Adjustment",'7.  Persistence Report'!$H$27:$H$500,"2012")</f>
        <v>0</v>
      </c>
      <c r="L166" s="294">
        <f>SUMIFS('7.  Persistence Report'!AZ$27:AZ$500,'7.  Persistence Report'!$D$27:$D$500,$B165,'7.  Persistence Report'!$C$27:$C$500,"&lt;&gt;Pre-2011 Programs Completed in 2011",'7.  Persistence Report'!$J$27:$J$500,"Adjustment",'7.  Persistence Report'!$H$27:$H$500,"2012")</f>
        <v>0</v>
      </c>
      <c r="M166" s="294">
        <f>SUMIFS('7.  Persistence Report'!BA$27:BA$500,'7.  Persistence Report'!$D$27:$D$500,$B165,'7.  Persistence Report'!$C$27:$C$500,"&lt;&gt;Pre-2011 Programs Completed in 2011",'7.  Persistence Report'!$J$27:$J$500,"Adjustment",'7.  Persistence Report'!$H$27:$H$500,"2012")</f>
        <v>0</v>
      </c>
      <c r="N166" s="466"/>
      <c r="O166" s="294">
        <f>SUMIFS('7.  Persistence Report'!M$27:M$500,'7.  Persistence Report'!$D$27:$D$500,$B165,'7.  Persistence Report'!$C$27:$C$500,"&lt;&gt;Pre-2011 Programs Completed in 2011",'7.  Persistence Report'!$J$27:$J$500,"Adjustment",'7.  Persistence Report'!$H$27:$H$500,"2012")</f>
        <v>0</v>
      </c>
      <c r="P166" s="294">
        <f>SUMIFS('7.  Persistence Report'!N$27:N$500,'7.  Persistence Report'!$D$27:$D$500,$B165,'7.  Persistence Report'!$C$27:$C$500,"&lt;&gt;Pre-2011 Programs Completed in 2011",'7.  Persistence Report'!$J$27:$J$500,"Adjustment",'7.  Persistence Report'!$H$27:$H$500,"2012")</f>
        <v>0</v>
      </c>
      <c r="Q166" s="294">
        <f>SUMIFS('7.  Persistence Report'!O$27:O$500,'7.  Persistence Report'!$D$27:$D$500,$B165,'7.  Persistence Report'!$C$27:$C$500,"&lt;&gt;Pre-2011 Programs Completed in 2011",'7.  Persistence Report'!$J$27:$J$500,"Adjustment",'7.  Persistence Report'!$H$27:$H$500,"2012")</f>
        <v>0</v>
      </c>
      <c r="R166" s="294">
        <f>SUMIFS('7.  Persistence Report'!P$27:P$500,'7.  Persistence Report'!$D$27:$D$500,$B165,'7.  Persistence Report'!$C$27:$C$500,"&lt;&gt;Pre-2011 Programs Completed in 2011",'7.  Persistence Report'!$J$27:$J$500,"Adjustment",'7.  Persistence Report'!$H$27:$H$500,"2012")</f>
        <v>0</v>
      </c>
      <c r="S166" s="294">
        <f>SUMIFS('7.  Persistence Report'!Q$27:Q$500,'7.  Persistence Report'!$D$27:$D$500,$B165,'7.  Persistence Report'!$C$27:$C$500,"&lt;&gt;Pre-2011 Programs Completed in 2011",'7.  Persistence Report'!$J$27:$J$500,"Adjustment",'7.  Persistence Report'!$H$27:$H$500,"2012")</f>
        <v>0</v>
      </c>
      <c r="T166" s="294">
        <f>SUMIFS('7.  Persistence Report'!R$27:R$500,'7.  Persistence Report'!$D$27:$D$500,$B165,'7.  Persistence Report'!$C$27:$C$500,"&lt;&gt;Pre-2011 Programs Completed in 2011",'7.  Persistence Report'!$J$27:$J$500,"Adjustment",'7.  Persistence Report'!$H$27:$H$500,"2012")</f>
        <v>0</v>
      </c>
      <c r="U166" s="294">
        <f>SUMIFS('7.  Persistence Report'!S$27:S$500,'7.  Persistence Report'!$D$27:$D$500,$B165,'7.  Persistence Report'!$C$27:$C$500,"&lt;&gt;Pre-2011 Programs Completed in 2011",'7.  Persistence Report'!$J$27:$J$500,"Adjustment",'7.  Persistence Report'!$H$27:$H$500,"2012")</f>
        <v>0</v>
      </c>
      <c r="V166" s="294">
        <f>SUMIFS('7.  Persistence Report'!T$27:T$500,'7.  Persistence Report'!$D$27:$D$500,$B165,'7.  Persistence Report'!$C$27:$C$500,"&lt;&gt;Pre-2011 Programs Completed in 2011",'7.  Persistence Report'!$J$27:$J$500,"Adjustment",'7.  Persistence Report'!$H$27:$H$500,"2012")</f>
        <v>0</v>
      </c>
      <c r="W166" s="294">
        <f>SUMIFS('7.  Persistence Report'!U$27:U$500,'7.  Persistence Report'!$D$27:$D$500,$B165,'7.  Persistence Report'!$C$27:$C$500,"&lt;&gt;Pre-2011 Programs Completed in 2011",'7.  Persistence Report'!$J$27:$J$500,"Adjustment",'7.  Persistence Report'!$H$27:$H$500,"2012")</f>
        <v>0</v>
      </c>
      <c r="X166" s="294">
        <f>SUMIFS('7.  Persistence Report'!V$27:V$500,'7.  Persistence Report'!$D$27:$D$500,$B165,'7.  Persistence Report'!$C$27:$C$500,"&lt;&gt;Pre-2011 Programs Completed in 2011",'7.  Persistence Report'!$J$27:$J$500,"Adjustment",'7.  Persistence Report'!$H$27:$H$500,"2012")</f>
        <v>0</v>
      </c>
      <c r="Y166" s="410">
        <f>Y165</f>
        <v>1</v>
      </c>
      <c r="Z166" s="410">
        <f>Z165</f>
        <v>0</v>
      </c>
      <c r="AA166" s="410">
        <f t="shared" ref="AA166:AL166" si="79">AA165</f>
        <v>0</v>
      </c>
      <c r="AB166" s="410">
        <f t="shared" si="79"/>
        <v>0</v>
      </c>
      <c r="AC166" s="410">
        <f t="shared" si="79"/>
        <v>0</v>
      </c>
      <c r="AD166" s="410">
        <f t="shared" si="79"/>
        <v>0</v>
      </c>
      <c r="AE166" s="410">
        <f t="shared" si="79"/>
        <v>0</v>
      </c>
      <c r="AF166" s="410">
        <f t="shared" si="79"/>
        <v>0</v>
      </c>
      <c r="AG166" s="410">
        <f t="shared" si="79"/>
        <v>0</v>
      </c>
      <c r="AH166" s="410">
        <f t="shared" si="79"/>
        <v>0</v>
      </c>
      <c r="AI166" s="410">
        <f t="shared" si="79"/>
        <v>0</v>
      </c>
      <c r="AJ166" s="410">
        <f t="shared" si="79"/>
        <v>0</v>
      </c>
      <c r="AK166" s="410">
        <f t="shared" si="79"/>
        <v>0</v>
      </c>
      <c r="AL166" s="410">
        <f t="shared" si="79"/>
        <v>0</v>
      </c>
      <c r="AM166" s="503"/>
    </row>
    <row r="167" spans="1:39" ht="15" outlineLevel="1">
      <c r="B167" s="293"/>
      <c r="C167" s="304"/>
      <c r="D167" s="303"/>
      <c r="E167" s="303"/>
      <c r="F167" s="303"/>
      <c r="G167" s="303"/>
      <c r="H167" s="303"/>
      <c r="I167" s="303"/>
      <c r="J167" s="303"/>
      <c r="K167" s="303"/>
      <c r="L167" s="303"/>
      <c r="M167" s="303"/>
      <c r="N167" s="290"/>
      <c r="O167" s="303"/>
      <c r="P167" s="303"/>
      <c r="Q167" s="303"/>
      <c r="R167" s="303"/>
      <c r="S167" s="303"/>
      <c r="T167" s="303"/>
      <c r="U167" s="303"/>
      <c r="V167" s="303"/>
      <c r="W167" s="303"/>
      <c r="X167" s="303"/>
      <c r="Y167" s="411"/>
      <c r="Z167" s="411"/>
      <c r="AA167" s="411"/>
      <c r="AB167" s="411"/>
      <c r="AC167" s="411"/>
      <c r="AD167" s="411"/>
      <c r="AE167" s="411"/>
      <c r="AF167" s="411"/>
      <c r="AG167" s="411"/>
      <c r="AH167" s="411"/>
      <c r="AI167" s="411"/>
      <c r="AJ167" s="411"/>
      <c r="AK167" s="411"/>
      <c r="AL167" s="411"/>
      <c r="AM167" s="305"/>
    </row>
    <row r="168" spans="1:39" ht="15" outlineLevel="1">
      <c r="A168" s="507">
        <v>7</v>
      </c>
      <c r="B168" s="293" t="s">
        <v>42</v>
      </c>
      <c r="C168" s="290" t="s">
        <v>25</v>
      </c>
      <c r="D168" s="294">
        <f>SUMIFS('7.  Persistence Report'!AR$27:AR$500,'7.  Persistence Report'!$D$27:$D$500,$B168,'7.  Persistence Report'!$C$27:$C$500,"&lt;&gt;Pre-2011 Programs Completed in 2011",'7.  Persistence Report'!$J$27:$J$500,"&lt;&gt;Adjustment",'7.  Persistence Report'!$H$27:$H$500,"2012")</f>
        <v>55891</v>
      </c>
      <c r="E168" s="294">
        <f>SUMIFS('7.  Persistence Report'!AS$27:AS$500,'7.  Persistence Report'!$D$27:$D$500,$B168,'7.  Persistence Report'!$C$27:$C$500,"&lt;&gt;Pre-2011 Programs Completed in 2011",'7.  Persistence Report'!$J$27:$J$500,"&lt;&gt;Adjustment",'7.  Persistence Report'!$H$27:$H$500,"2012")</f>
        <v>0</v>
      </c>
      <c r="F168" s="294">
        <f>SUMIFS('7.  Persistence Report'!AT$27:AT$500,'7.  Persistence Report'!$D$27:$D$500,$B168,'7.  Persistence Report'!$C$27:$C$500,"&lt;&gt;Pre-2011 Programs Completed in 2011",'7.  Persistence Report'!$J$27:$J$500,"&lt;&gt;Adjustment",'7.  Persistence Report'!$H$27:$H$500,"2012")</f>
        <v>0</v>
      </c>
      <c r="G168" s="294">
        <f>SUMIFS('7.  Persistence Report'!AU$27:AU$500,'7.  Persistence Report'!$D$27:$D$500,$B168,'7.  Persistence Report'!$C$27:$C$500,"&lt;&gt;Pre-2011 Programs Completed in 2011",'7.  Persistence Report'!$J$27:$J$500,"&lt;&gt;Adjustment",'7.  Persistence Report'!$H$27:$H$500,"2012")</f>
        <v>0</v>
      </c>
      <c r="H168" s="294">
        <f>SUMIFS('7.  Persistence Report'!AV$27:AV$500,'7.  Persistence Report'!$D$27:$D$500,$B168,'7.  Persistence Report'!$C$27:$C$500,"&lt;&gt;Pre-2011 Programs Completed in 2011",'7.  Persistence Report'!$J$27:$J$500,"&lt;&gt;Adjustment",'7.  Persistence Report'!$H$27:$H$500,"2012")</f>
        <v>0</v>
      </c>
      <c r="I168" s="294">
        <f>SUMIFS('7.  Persistence Report'!AW$27:AW$500,'7.  Persistence Report'!$D$27:$D$500,$B168,'7.  Persistence Report'!$C$27:$C$500,"&lt;&gt;Pre-2011 Programs Completed in 2011",'7.  Persistence Report'!$J$27:$J$500,"&lt;&gt;Adjustment",'7.  Persistence Report'!$H$27:$H$500,"2012")</f>
        <v>0</v>
      </c>
      <c r="J168" s="294">
        <f>SUMIFS('7.  Persistence Report'!AX$27:AX$500,'7.  Persistence Report'!$D$27:$D$500,$B168,'7.  Persistence Report'!$C$27:$C$500,"&lt;&gt;Pre-2011 Programs Completed in 2011",'7.  Persistence Report'!$J$27:$J$500,"&lt;&gt;Adjustment",'7.  Persistence Report'!$H$27:$H$500,"2012")</f>
        <v>0</v>
      </c>
      <c r="K168" s="294">
        <f>SUMIFS('7.  Persistence Report'!AY$27:AY$500,'7.  Persistence Report'!$D$27:$D$500,$B168,'7.  Persistence Report'!$C$27:$C$500,"&lt;&gt;Pre-2011 Programs Completed in 2011",'7.  Persistence Report'!$J$27:$J$500,"&lt;&gt;Adjustment",'7.  Persistence Report'!$H$27:$H$500,"2012")</f>
        <v>0</v>
      </c>
      <c r="L168" s="294">
        <f>SUMIFS('7.  Persistence Report'!AZ$27:AZ$500,'7.  Persistence Report'!$D$27:$D$500,$B168,'7.  Persistence Report'!$C$27:$C$500,"&lt;&gt;Pre-2011 Programs Completed in 2011",'7.  Persistence Report'!$J$27:$J$500,"&lt;&gt;Adjustment",'7.  Persistence Report'!$H$27:$H$500,"2012")</f>
        <v>0</v>
      </c>
      <c r="M168" s="294">
        <f>SUMIFS('7.  Persistence Report'!BA$27:BA$500,'7.  Persistence Report'!$D$27:$D$500,$B168,'7.  Persistence Report'!$C$27:$C$500,"&lt;&gt;Pre-2011 Programs Completed in 2011",'7.  Persistence Report'!$J$27:$J$500,"&lt;&gt;Adjustment",'7.  Persistence Report'!$H$27:$H$500,"2012")</f>
        <v>0</v>
      </c>
      <c r="N168" s="290"/>
      <c r="O168" s="294">
        <f>SUMIFS('7.  Persistence Report'!M$27:M$500,'7.  Persistence Report'!$D$27:$D$500,$B168,'7.  Persistence Report'!$C$27:$C$500,"&lt;&gt;Pre-2011 Programs Completed in 2011",'7.  Persistence Report'!$J$27:$J$500,"&lt;&gt;Adjustment",'7.  Persistence Report'!$H$27:$H$500,"2012")</f>
        <v>7249</v>
      </c>
      <c r="P168" s="294">
        <f>SUMIFS('7.  Persistence Report'!N$27:N$500,'7.  Persistence Report'!$D$27:$D$500,$B168,'7.  Persistence Report'!$C$27:$C$500,"&lt;&gt;Pre-2011 Programs Completed in 2011",'7.  Persistence Report'!$J$27:$J$500,"&lt;&gt;Adjustment",'7.  Persistence Report'!$H$27:$H$500,"2012")</f>
        <v>0</v>
      </c>
      <c r="Q168" s="294">
        <f>SUMIFS('7.  Persistence Report'!O$27:O$500,'7.  Persistence Report'!$D$27:$D$500,$B168,'7.  Persistence Report'!$C$27:$C$500,"&lt;&gt;Pre-2011 Programs Completed in 2011",'7.  Persistence Report'!$J$27:$J$500,"&lt;&gt;Adjustment",'7.  Persistence Report'!$H$27:$H$500,"2012")</f>
        <v>0</v>
      </c>
      <c r="R168" s="294">
        <f>SUMIFS('7.  Persistence Report'!P$27:P$500,'7.  Persistence Report'!$D$27:$D$500,$B168,'7.  Persistence Report'!$C$27:$C$500,"&lt;&gt;Pre-2011 Programs Completed in 2011",'7.  Persistence Report'!$J$27:$J$500,"&lt;&gt;Adjustment",'7.  Persistence Report'!$H$27:$H$500,"2012")</f>
        <v>0</v>
      </c>
      <c r="S168" s="294">
        <f>SUMIFS('7.  Persistence Report'!Q$27:Q$500,'7.  Persistence Report'!$D$27:$D$500,$B168,'7.  Persistence Report'!$C$27:$C$500,"&lt;&gt;Pre-2011 Programs Completed in 2011",'7.  Persistence Report'!$J$27:$J$500,"&lt;&gt;Adjustment",'7.  Persistence Report'!$H$27:$H$500,"2012")</f>
        <v>0</v>
      </c>
      <c r="T168" s="294">
        <f>SUMIFS('7.  Persistence Report'!R$27:R$500,'7.  Persistence Report'!$D$27:$D$500,$B168,'7.  Persistence Report'!$C$27:$C$500,"&lt;&gt;Pre-2011 Programs Completed in 2011",'7.  Persistence Report'!$J$27:$J$500,"&lt;&gt;Adjustment",'7.  Persistence Report'!$H$27:$H$500,"2012")</f>
        <v>0</v>
      </c>
      <c r="U168" s="294">
        <f>SUMIFS('7.  Persistence Report'!S$27:S$500,'7.  Persistence Report'!$D$27:$D$500,$B168,'7.  Persistence Report'!$C$27:$C$500,"&lt;&gt;Pre-2011 Programs Completed in 2011",'7.  Persistence Report'!$J$27:$J$500,"&lt;&gt;Adjustment",'7.  Persistence Report'!$H$27:$H$500,"2012")</f>
        <v>0</v>
      </c>
      <c r="V168" s="294">
        <f>SUMIFS('7.  Persistence Report'!T$27:T$500,'7.  Persistence Report'!$D$27:$D$500,$B168,'7.  Persistence Report'!$C$27:$C$500,"&lt;&gt;Pre-2011 Programs Completed in 2011",'7.  Persistence Report'!$J$27:$J$500,"&lt;&gt;Adjustment",'7.  Persistence Report'!$H$27:$H$500,"2012")</f>
        <v>0</v>
      </c>
      <c r="W168" s="294">
        <f>SUMIFS('7.  Persistence Report'!U$27:U$500,'7.  Persistence Report'!$D$27:$D$500,$B168,'7.  Persistence Report'!$C$27:$C$500,"&lt;&gt;Pre-2011 Programs Completed in 2011",'7.  Persistence Report'!$J$27:$J$500,"&lt;&gt;Adjustment",'7.  Persistence Report'!$H$27:$H$500,"2012")</f>
        <v>0</v>
      </c>
      <c r="X168" s="294">
        <f>SUMIFS('7.  Persistence Report'!V$27:V$500,'7.  Persistence Report'!$D$27:$D$500,$B168,'7.  Persistence Report'!$C$27:$C$500,"&lt;&gt;Pre-2011 Programs Completed in 2011",'7.  Persistence Report'!$J$27:$J$500,"&lt;&gt;Adjustment",'7.  Persistence Report'!$H$27:$H$500,"2012")</f>
        <v>0</v>
      </c>
      <c r="Y168" s="409">
        <f>+Y297</f>
        <v>1</v>
      </c>
      <c r="Z168" s="409">
        <f t="shared" ref="Z168:AA168" si="80">+Z297</f>
        <v>0</v>
      </c>
      <c r="AA168" s="409">
        <f t="shared" si="80"/>
        <v>0</v>
      </c>
      <c r="AB168" s="409"/>
      <c r="AC168" s="409"/>
      <c r="AD168" s="409"/>
      <c r="AE168" s="409"/>
      <c r="AF168" s="409"/>
      <c r="AG168" s="409"/>
      <c r="AH168" s="409"/>
      <c r="AI168" s="409"/>
      <c r="AJ168" s="409"/>
      <c r="AK168" s="409"/>
      <c r="AL168" s="409"/>
      <c r="AM168" s="295">
        <f>SUM(Y168:AL168)</f>
        <v>1</v>
      </c>
    </row>
    <row r="169" spans="1:39" ht="15" outlineLevel="1">
      <c r="B169" s="293" t="s">
        <v>244</v>
      </c>
      <c r="C169" s="290" t="s">
        <v>163</v>
      </c>
      <c r="D169" s="294">
        <f>SUMIFS('7.  Persistence Report'!AR$27:AR$500,'7.  Persistence Report'!$D$27:$D$500,$B168,'7.  Persistence Report'!$C$27:$C$500,"&lt;&gt;Pre-2011 Programs Completed in 2011",'7.  Persistence Report'!$J$27:$J$500,"Adjustment",'7.  Persistence Report'!$H$27:$H$500,"2012")</f>
        <v>0</v>
      </c>
      <c r="E169" s="294">
        <f>SUMIFS('7.  Persistence Report'!AS$27:AS$500,'7.  Persistence Report'!$D$27:$D$500,$B168,'7.  Persistence Report'!$C$27:$C$500,"&lt;&gt;Pre-2011 Programs Completed in 2011",'7.  Persistence Report'!$J$27:$J$500,"Adjustment",'7.  Persistence Report'!$H$27:$H$500,"2012")</f>
        <v>0</v>
      </c>
      <c r="F169" s="294">
        <f>SUMIFS('7.  Persistence Report'!AT$27:AT$500,'7.  Persistence Report'!$D$27:$D$500,$B168,'7.  Persistence Report'!$C$27:$C$500,"&lt;&gt;Pre-2011 Programs Completed in 2011",'7.  Persistence Report'!$J$27:$J$500,"Adjustment",'7.  Persistence Report'!$H$27:$H$500,"2012")</f>
        <v>0</v>
      </c>
      <c r="G169" s="294">
        <f>SUMIFS('7.  Persistence Report'!AU$27:AU$500,'7.  Persistence Report'!$D$27:$D$500,$B168,'7.  Persistence Report'!$C$27:$C$500,"&lt;&gt;Pre-2011 Programs Completed in 2011",'7.  Persistence Report'!$J$27:$J$500,"Adjustment",'7.  Persistence Report'!$H$27:$H$500,"2012")</f>
        <v>0</v>
      </c>
      <c r="H169" s="294">
        <f>SUMIFS('7.  Persistence Report'!AV$27:AV$500,'7.  Persistence Report'!$D$27:$D$500,$B168,'7.  Persistence Report'!$C$27:$C$500,"&lt;&gt;Pre-2011 Programs Completed in 2011",'7.  Persistence Report'!$J$27:$J$500,"Adjustment",'7.  Persistence Report'!$H$27:$H$500,"2012")</f>
        <v>0</v>
      </c>
      <c r="I169" s="294">
        <f>SUMIFS('7.  Persistence Report'!AW$27:AW$500,'7.  Persistence Report'!$D$27:$D$500,$B168,'7.  Persistence Report'!$C$27:$C$500,"&lt;&gt;Pre-2011 Programs Completed in 2011",'7.  Persistence Report'!$J$27:$J$500,"Adjustment",'7.  Persistence Report'!$H$27:$H$500,"2012")</f>
        <v>0</v>
      </c>
      <c r="J169" s="294">
        <f>SUMIFS('7.  Persistence Report'!AX$27:AX$500,'7.  Persistence Report'!$D$27:$D$500,$B168,'7.  Persistence Report'!$C$27:$C$500,"&lt;&gt;Pre-2011 Programs Completed in 2011",'7.  Persistence Report'!$J$27:$J$500,"Adjustment",'7.  Persistence Report'!$H$27:$H$500,"2012")</f>
        <v>0</v>
      </c>
      <c r="K169" s="294">
        <f>SUMIFS('7.  Persistence Report'!AY$27:AY$500,'7.  Persistence Report'!$D$27:$D$500,$B168,'7.  Persistence Report'!$C$27:$C$500,"&lt;&gt;Pre-2011 Programs Completed in 2011",'7.  Persistence Report'!$J$27:$J$500,"Adjustment",'7.  Persistence Report'!$H$27:$H$500,"2012")</f>
        <v>0</v>
      </c>
      <c r="L169" s="294">
        <f>SUMIFS('7.  Persistence Report'!AZ$27:AZ$500,'7.  Persistence Report'!$D$27:$D$500,$B168,'7.  Persistence Report'!$C$27:$C$500,"&lt;&gt;Pre-2011 Programs Completed in 2011",'7.  Persistence Report'!$J$27:$J$500,"Adjustment",'7.  Persistence Report'!$H$27:$H$500,"2012")</f>
        <v>0</v>
      </c>
      <c r="M169" s="294">
        <f>SUMIFS('7.  Persistence Report'!BA$27:BA$500,'7.  Persistence Report'!$D$27:$D$500,$B168,'7.  Persistence Report'!$C$27:$C$500,"&lt;&gt;Pre-2011 Programs Completed in 2011",'7.  Persistence Report'!$J$27:$J$500,"Adjustment",'7.  Persistence Report'!$H$27:$H$500,"2012")</f>
        <v>0</v>
      </c>
      <c r="N169" s="290"/>
      <c r="O169" s="294">
        <f>SUMIFS('7.  Persistence Report'!M$27:M$500,'7.  Persistence Report'!$D$27:$D$500,$B168,'7.  Persistence Report'!$C$27:$C$500,"&lt;&gt;Pre-2011 Programs Completed in 2011",'7.  Persistence Report'!$J$27:$J$500,"Adjustment",'7.  Persistence Report'!$H$27:$H$500,"2012")</f>
        <v>0</v>
      </c>
      <c r="P169" s="294">
        <f>SUMIFS('7.  Persistence Report'!N$27:N$500,'7.  Persistence Report'!$D$27:$D$500,$B168,'7.  Persistence Report'!$C$27:$C$500,"&lt;&gt;Pre-2011 Programs Completed in 2011",'7.  Persistence Report'!$J$27:$J$500,"Adjustment",'7.  Persistence Report'!$H$27:$H$500,"2012")</f>
        <v>0</v>
      </c>
      <c r="Q169" s="294">
        <f>SUMIFS('7.  Persistence Report'!O$27:O$500,'7.  Persistence Report'!$D$27:$D$500,$B168,'7.  Persistence Report'!$C$27:$C$500,"&lt;&gt;Pre-2011 Programs Completed in 2011",'7.  Persistence Report'!$J$27:$J$500,"Adjustment",'7.  Persistence Report'!$H$27:$H$500,"2012")</f>
        <v>2049.2260000000001</v>
      </c>
      <c r="R169" s="294">
        <f>SUMIFS('7.  Persistence Report'!P$27:P$500,'7.  Persistence Report'!$D$27:$D$500,$B168,'7.  Persistence Report'!$C$27:$C$500,"&lt;&gt;Pre-2011 Programs Completed in 2011",'7.  Persistence Report'!$J$27:$J$500,"Adjustment",'7.  Persistence Report'!$H$27:$H$500,"2012")</f>
        <v>0</v>
      </c>
      <c r="S169" s="294">
        <f>SUMIFS('7.  Persistence Report'!Q$27:Q$500,'7.  Persistence Report'!$D$27:$D$500,$B168,'7.  Persistence Report'!$C$27:$C$500,"&lt;&gt;Pre-2011 Programs Completed in 2011",'7.  Persistence Report'!$J$27:$J$500,"Adjustment",'7.  Persistence Report'!$H$27:$H$500,"2012")</f>
        <v>0</v>
      </c>
      <c r="T169" s="294">
        <f>SUMIFS('7.  Persistence Report'!R$27:R$500,'7.  Persistence Report'!$D$27:$D$500,$B168,'7.  Persistence Report'!$C$27:$C$500,"&lt;&gt;Pre-2011 Programs Completed in 2011",'7.  Persistence Report'!$J$27:$J$500,"Adjustment",'7.  Persistence Report'!$H$27:$H$500,"2012")</f>
        <v>0</v>
      </c>
      <c r="U169" s="294">
        <f>SUMIFS('7.  Persistence Report'!S$27:S$500,'7.  Persistence Report'!$D$27:$D$500,$B168,'7.  Persistence Report'!$C$27:$C$500,"&lt;&gt;Pre-2011 Programs Completed in 2011",'7.  Persistence Report'!$J$27:$J$500,"Adjustment",'7.  Persistence Report'!$H$27:$H$500,"2012")</f>
        <v>0</v>
      </c>
      <c r="V169" s="294">
        <f>SUMIFS('7.  Persistence Report'!T$27:T$500,'7.  Persistence Report'!$D$27:$D$500,$B168,'7.  Persistence Report'!$C$27:$C$500,"&lt;&gt;Pre-2011 Programs Completed in 2011",'7.  Persistence Report'!$J$27:$J$500,"Adjustment",'7.  Persistence Report'!$H$27:$H$500,"2012")</f>
        <v>0</v>
      </c>
      <c r="W169" s="294">
        <f>SUMIFS('7.  Persistence Report'!U$27:U$500,'7.  Persistence Report'!$D$27:$D$500,$B168,'7.  Persistence Report'!$C$27:$C$500,"&lt;&gt;Pre-2011 Programs Completed in 2011",'7.  Persistence Report'!$J$27:$J$500,"Adjustment",'7.  Persistence Report'!$H$27:$H$500,"2012")</f>
        <v>0</v>
      </c>
      <c r="X169" s="294">
        <f>SUMIFS('7.  Persistence Report'!V$27:V$500,'7.  Persistence Report'!$D$27:$D$500,$B168,'7.  Persistence Report'!$C$27:$C$500,"&lt;&gt;Pre-2011 Programs Completed in 2011",'7.  Persistence Report'!$J$27:$J$500,"Adjustment",'7.  Persistence Report'!$H$27:$H$500,"2012")</f>
        <v>0</v>
      </c>
      <c r="Y169" s="410">
        <f>Y168</f>
        <v>1</v>
      </c>
      <c r="Z169" s="410">
        <f>Z168</f>
        <v>0</v>
      </c>
      <c r="AA169" s="410">
        <f t="shared" ref="AA169:AL169" si="81">AA168</f>
        <v>0</v>
      </c>
      <c r="AB169" s="410">
        <f t="shared" si="81"/>
        <v>0</v>
      </c>
      <c r="AC169" s="410">
        <f t="shared" si="81"/>
        <v>0</v>
      </c>
      <c r="AD169" s="410">
        <f t="shared" si="81"/>
        <v>0</v>
      </c>
      <c r="AE169" s="410">
        <f t="shared" si="81"/>
        <v>0</v>
      </c>
      <c r="AF169" s="410">
        <f t="shared" si="81"/>
        <v>0</v>
      </c>
      <c r="AG169" s="410">
        <f t="shared" si="81"/>
        <v>0</v>
      </c>
      <c r="AH169" s="410">
        <f t="shared" si="81"/>
        <v>0</v>
      </c>
      <c r="AI169" s="410">
        <f t="shared" si="81"/>
        <v>0</v>
      </c>
      <c r="AJ169" s="410">
        <f t="shared" si="81"/>
        <v>0</v>
      </c>
      <c r="AK169" s="410">
        <f t="shared" si="81"/>
        <v>0</v>
      </c>
      <c r="AL169" s="410">
        <f t="shared" si="81"/>
        <v>0</v>
      </c>
      <c r="AM169" s="503"/>
    </row>
    <row r="170" spans="1:39" ht="15" outlineLevel="1">
      <c r="B170" s="293"/>
      <c r="C170" s="304"/>
      <c r="D170" s="303"/>
      <c r="E170" s="303"/>
      <c r="F170" s="303"/>
      <c r="G170" s="303"/>
      <c r="H170" s="303"/>
      <c r="I170" s="303"/>
      <c r="J170" s="303"/>
      <c r="K170" s="303"/>
      <c r="L170" s="303"/>
      <c r="M170" s="303"/>
      <c r="N170" s="290"/>
      <c r="O170" s="303"/>
      <c r="P170" s="303"/>
      <c r="Q170" s="303"/>
      <c r="R170" s="303"/>
      <c r="S170" s="303"/>
      <c r="T170" s="303"/>
      <c r="U170" s="303"/>
      <c r="V170" s="303"/>
      <c r="W170" s="303"/>
      <c r="X170" s="303"/>
      <c r="Y170" s="411"/>
      <c r="Z170" s="411"/>
      <c r="AA170" s="411"/>
      <c r="AB170" s="411"/>
      <c r="AC170" s="411"/>
      <c r="AD170" s="411"/>
      <c r="AE170" s="411"/>
      <c r="AF170" s="411"/>
      <c r="AG170" s="411"/>
      <c r="AH170" s="411"/>
      <c r="AI170" s="411"/>
      <c r="AJ170" s="411"/>
      <c r="AK170" s="411"/>
      <c r="AL170" s="411"/>
      <c r="AM170" s="305"/>
    </row>
    <row r="171" spans="1:39" s="282" customFormat="1" ht="15" outlineLevel="1">
      <c r="A171" s="507">
        <v>8</v>
      </c>
      <c r="B171" s="293" t="s">
        <v>485</v>
      </c>
      <c r="C171" s="290" t="s">
        <v>25</v>
      </c>
      <c r="D171" s="294">
        <f>SUMIFS('7.  Persistence Report'!AR$27:AR$500,'7.  Persistence Report'!$D$27:$D$500,$B171,'7.  Persistence Report'!$C$27:$C$500,"&lt;&gt;Pre-2011 Programs Completed in 2011",'7.  Persistence Report'!$J$27:$J$500,"&lt;&gt;Adjustment",'7.  Persistence Report'!$H$27:$H$500,"2012")</f>
        <v>0</v>
      </c>
      <c r="E171" s="294">
        <f>SUMIFS('7.  Persistence Report'!AS$27:AS$500,'7.  Persistence Report'!$D$27:$D$500,$B171,'7.  Persistence Report'!$C$27:$C$500,"&lt;&gt;Pre-2011 Programs Completed in 2011",'7.  Persistence Report'!$J$27:$J$500,"&lt;&gt;Adjustment",'7.  Persistence Report'!$H$27:$H$500,"2012")</f>
        <v>0</v>
      </c>
      <c r="F171" s="294">
        <f>SUMIFS('7.  Persistence Report'!AT$27:AT$500,'7.  Persistence Report'!$D$27:$D$500,$B171,'7.  Persistence Report'!$C$27:$C$500,"&lt;&gt;Pre-2011 Programs Completed in 2011",'7.  Persistence Report'!$J$27:$J$500,"&lt;&gt;Adjustment",'7.  Persistence Report'!$H$27:$H$500,"2012")</f>
        <v>0</v>
      </c>
      <c r="G171" s="294">
        <f>SUMIFS('7.  Persistence Report'!AU$27:AU$500,'7.  Persistence Report'!$D$27:$D$500,$B171,'7.  Persistence Report'!$C$27:$C$500,"&lt;&gt;Pre-2011 Programs Completed in 2011",'7.  Persistence Report'!$J$27:$J$500,"&lt;&gt;Adjustment",'7.  Persistence Report'!$H$27:$H$500,"2012")</f>
        <v>0</v>
      </c>
      <c r="H171" s="294">
        <f>SUMIFS('7.  Persistence Report'!AV$27:AV$500,'7.  Persistence Report'!$D$27:$D$500,$B171,'7.  Persistence Report'!$C$27:$C$500,"&lt;&gt;Pre-2011 Programs Completed in 2011",'7.  Persistence Report'!$J$27:$J$500,"&lt;&gt;Adjustment",'7.  Persistence Report'!$H$27:$H$500,"2012")</f>
        <v>0</v>
      </c>
      <c r="I171" s="294">
        <f>SUMIFS('7.  Persistence Report'!AW$27:AW$500,'7.  Persistence Report'!$D$27:$D$500,$B171,'7.  Persistence Report'!$C$27:$C$500,"&lt;&gt;Pre-2011 Programs Completed in 2011",'7.  Persistence Report'!$J$27:$J$500,"&lt;&gt;Adjustment",'7.  Persistence Report'!$H$27:$H$500,"2012")</f>
        <v>0</v>
      </c>
      <c r="J171" s="294">
        <f>SUMIFS('7.  Persistence Report'!AX$27:AX$500,'7.  Persistence Report'!$D$27:$D$500,$B171,'7.  Persistence Report'!$C$27:$C$500,"&lt;&gt;Pre-2011 Programs Completed in 2011",'7.  Persistence Report'!$J$27:$J$500,"&lt;&gt;Adjustment",'7.  Persistence Report'!$H$27:$H$500,"2012")</f>
        <v>0</v>
      </c>
      <c r="K171" s="294">
        <f>SUMIFS('7.  Persistence Report'!AY$27:AY$500,'7.  Persistence Report'!$D$27:$D$500,$B171,'7.  Persistence Report'!$C$27:$C$500,"&lt;&gt;Pre-2011 Programs Completed in 2011",'7.  Persistence Report'!$J$27:$J$500,"&lt;&gt;Adjustment",'7.  Persistence Report'!$H$27:$H$500,"2012")</f>
        <v>0</v>
      </c>
      <c r="L171" s="294">
        <f>SUMIFS('7.  Persistence Report'!AZ$27:AZ$500,'7.  Persistence Report'!$D$27:$D$500,$B171,'7.  Persistence Report'!$C$27:$C$500,"&lt;&gt;Pre-2011 Programs Completed in 2011",'7.  Persistence Report'!$J$27:$J$500,"&lt;&gt;Adjustment",'7.  Persistence Report'!$H$27:$H$500,"2012")</f>
        <v>0</v>
      </c>
      <c r="M171" s="294">
        <f>SUMIFS('7.  Persistence Report'!BA$27:BA$500,'7.  Persistence Report'!$D$27:$D$500,$B171,'7.  Persistence Report'!$C$27:$C$500,"&lt;&gt;Pre-2011 Programs Completed in 2011",'7.  Persistence Report'!$J$27:$J$500,"&lt;&gt;Adjustment",'7.  Persistence Report'!$H$27:$H$500,"2012")</f>
        <v>0</v>
      </c>
      <c r="N171" s="290"/>
      <c r="O171" s="294">
        <f>SUMIFS('7.  Persistence Report'!M$27:M$500,'7.  Persistence Report'!$D$27:$D$500,$B171,'7.  Persistence Report'!$C$27:$C$500,"&lt;&gt;Pre-2011 Programs Completed in 2011",'7.  Persistence Report'!$J$27:$J$500,"&lt;&gt;Adjustment",'7.  Persistence Report'!$H$27:$H$500,"2012")</f>
        <v>0</v>
      </c>
      <c r="P171" s="294">
        <f>SUMIFS('7.  Persistence Report'!N$27:N$500,'7.  Persistence Report'!$D$27:$D$500,$B171,'7.  Persistence Report'!$C$27:$C$500,"&lt;&gt;Pre-2011 Programs Completed in 2011",'7.  Persistence Report'!$J$27:$J$500,"&lt;&gt;Adjustment",'7.  Persistence Report'!$H$27:$H$500,"2012")</f>
        <v>0</v>
      </c>
      <c r="Q171" s="294">
        <f>SUMIFS('7.  Persistence Report'!O$27:O$500,'7.  Persistence Report'!$D$27:$D$500,$B171,'7.  Persistence Report'!$C$27:$C$500,"&lt;&gt;Pre-2011 Programs Completed in 2011",'7.  Persistence Report'!$J$27:$J$500,"&lt;&gt;Adjustment",'7.  Persistence Report'!$H$27:$H$500,"2012")</f>
        <v>0</v>
      </c>
      <c r="R171" s="294">
        <f>SUMIFS('7.  Persistence Report'!P$27:P$500,'7.  Persistence Report'!$D$27:$D$500,$B171,'7.  Persistence Report'!$C$27:$C$500,"&lt;&gt;Pre-2011 Programs Completed in 2011",'7.  Persistence Report'!$J$27:$J$500,"&lt;&gt;Adjustment",'7.  Persistence Report'!$H$27:$H$500,"2012")</f>
        <v>0</v>
      </c>
      <c r="S171" s="294">
        <f>SUMIFS('7.  Persistence Report'!Q$27:Q$500,'7.  Persistence Report'!$D$27:$D$500,$B171,'7.  Persistence Report'!$C$27:$C$500,"&lt;&gt;Pre-2011 Programs Completed in 2011",'7.  Persistence Report'!$J$27:$J$500,"&lt;&gt;Adjustment",'7.  Persistence Report'!$H$27:$H$500,"2012")</f>
        <v>0</v>
      </c>
      <c r="T171" s="294">
        <f>SUMIFS('7.  Persistence Report'!R$27:R$500,'7.  Persistence Report'!$D$27:$D$500,$B171,'7.  Persistence Report'!$C$27:$C$500,"&lt;&gt;Pre-2011 Programs Completed in 2011",'7.  Persistence Report'!$J$27:$J$500,"&lt;&gt;Adjustment",'7.  Persistence Report'!$H$27:$H$500,"2012")</f>
        <v>0</v>
      </c>
      <c r="U171" s="294">
        <f>SUMIFS('7.  Persistence Report'!S$27:S$500,'7.  Persistence Report'!$D$27:$D$500,$B171,'7.  Persistence Report'!$C$27:$C$500,"&lt;&gt;Pre-2011 Programs Completed in 2011",'7.  Persistence Report'!$J$27:$J$500,"&lt;&gt;Adjustment",'7.  Persistence Report'!$H$27:$H$500,"2012")</f>
        <v>0</v>
      </c>
      <c r="V171" s="294">
        <f>SUMIFS('7.  Persistence Report'!T$27:T$500,'7.  Persistence Report'!$D$27:$D$500,$B171,'7.  Persistence Report'!$C$27:$C$500,"&lt;&gt;Pre-2011 Programs Completed in 2011",'7.  Persistence Report'!$J$27:$J$500,"&lt;&gt;Adjustment",'7.  Persistence Report'!$H$27:$H$500,"2012")</f>
        <v>0</v>
      </c>
      <c r="W171" s="294">
        <f>SUMIFS('7.  Persistence Report'!U$27:U$500,'7.  Persistence Report'!$D$27:$D$500,$B171,'7.  Persistence Report'!$C$27:$C$500,"&lt;&gt;Pre-2011 Programs Completed in 2011",'7.  Persistence Report'!$J$27:$J$500,"&lt;&gt;Adjustment",'7.  Persistence Report'!$H$27:$H$500,"2012")</f>
        <v>0</v>
      </c>
      <c r="X171" s="294">
        <f>SUMIFS('7.  Persistence Report'!V$27:V$500,'7.  Persistence Report'!$D$27:$D$500,$B171,'7.  Persistence Report'!$C$27:$C$500,"&lt;&gt;Pre-2011 Programs Completed in 2011",'7.  Persistence Report'!$J$27:$J$500,"&lt;&gt;Adjustment",'7.  Persistence Report'!$H$27:$H$500,"2012")</f>
        <v>0</v>
      </c>
      <c r="Y171" s="409">
        <f>+Y300</f>
        <v>1</v>
      </c>
      <c r="Z171" s="409">
        <f t="shared" ref="Z171:AA171" si="82">+Z300</f>
        <v>0</v>
      </c>
      <c r="AA171" s="409">
        <f t="shared" si="82"/>
        <v>0</v>
      </c>
      <c r="AB171" s="409"/>
      <c r="AC171" s="409"/>
      <c r="AD171" s="409"/>
      <c r="AE171" s="409"/>
      <c r="AF171" s="409"/>
      <c r="AG171" s="409"/>
      <c r="AH171" s="409"/>
      <c r="AI171" s="409"/>
      <c r="AJ171" s="409"/>
      <c r="AK171" s="409"/>
      <c r="AL171" s="409"/>
      <c r="AM171" s="295">
        <f>SUM(Y171:AL171)</f>
        <v>1</v>
      </c>
    </row>
    <row r="172" spans="1:39" s="282" customFormat="1" ht="15" outlineLevel="1">
      <c r="A172" s="507"/>
      <c r="B172" s="293" t="s">
        <v>244</v>
      </c>
      <c r="C172" s="290" t="s">
        <v>163</v>
      </c>
      <c r="D172" s="294">
        <f>SUMIFS('7.  Persistence Report'!AR$27:AR$500,'7.  Persistence Report'!$D$27:$D$500,$B171,'7.  Persistence Report'!$C$27:$C$500,"&lt;&gt;Pre-2011 Programs Completed in 2011",'7.  Persistence Report'!$J$27:$J$500,"Adjustment",'7.  Persistence Report'!$H$27:$H$500,"2012")</f>
        <v>0</v>
      </c>
      <c r="E172" s="294">
        <f>SUMIFS('7.  Persistence Report'!AS$27:AS$500,'7.  Persistence Report'!$D$27:$D$500,$B171,'7.  Persistence Report'!$C$27:$C$500,"&lt;&gt;Pre-2011 Programs Completed in 2011",'7.  Persistence Report'!$J$27:$J$500,"Adjustment",'7.  Persistence Report'!$H$27:$H$500,"2012")</f>
        <v>0</v>
      </c>
      <c r="F172" s="294">
        <f>SUMIFS('7.  Persistence Report'!AT$27:AT$500,'7.  Persistence Report'!$D$27:$D$500,$B171,'7.  Persistence Report'!$C$27:$C$500,"&lt;&gt;Pre-2011 Programs Completed in 2011",'7.  Persistence Report'!$J$27:$J$500,"Adjustment",'7.  Persistence Report'!$H$27:$H$500,"2012")</f>
        <v>0</v>
      </c>
      <c r="G172" s="294">
        <f>SUMIFS('7.  Persistence Report'!AU$27:AU$500,'7.  Persistence Report'!$D$27:$D$500,$B171,'7.  Persistence Report'!$C$27:$C$500,"&lt;&gt;Pre-2011 Programs Completed in 2011",'7.  Persistence Report'!$J$27:$J$500,"Adjustment",'7.  Persistence Report'!$H$27:$H$500,"2012")</f>
        <v>0</v>
      </c>
      <c r="H172" s="294">
        <f>SUMIFS('7.  Persistence Report'!AV$27:AV$500,'7.  Persistence Report'!$D$27:$D$500,$B171,'7.  Persistence Report'!$C$27:$C$500,"&lt;&gt;Pre-2011 Programs Completed in 2011",'7.  Persistence Report'!$J$27:$J$500,"Adjustment",'7.  Persistence Report'!$H$27:$H$500,"2012")</f>
        <v>0</v>
      </c>
      <c r="I172" s="294">
        <f>SUMIFS('7.  Persistence Report'!AW$27:AW$500,'7.  Persistence Report'!$D$27:$D$500,$B171,'7.  Persistence Report'!$C$27:$C$500,"&lt;&gt;Pre-2011 Programs Completed in 2011",'7.  Persistence Report'!$J$27:$J$500,"Adjustment",'7.  Persistence Report'!$H$27:$H$500,"2012")</f>
        <v>0</v>
      </c>
      <c r="J172" s="294">
        <f>SUMIFS('7.  Persistence Report'!AX$27:AX$500,'7.  Persistence Report'!$D$27:$D$500,$B171,'7.  Persistence Report'!$C$27:$C$500,"&lt;&gt;Pre-2011 Programs Completed in 2011",'7.  Persistence Report'!$J$27:$J$500,"Adjustment",'7.  Persistence Report'!$H$27:$H$500,"2012")</f>
        <v>0</v>
      </c>
      <c r="K172" s="294">
        <f>SUMIFS('7.  Persistence Report'!AY$27:AY$500,'7.  Persistence Report'!$D$27:$D$500,$B171,'7.  Persistence Report'!$C$27:$C$500,"&lt;&gt;Pre-2011 Programs Completed in 2011",'7.  Persistence Report'!$J$27:$J$500,"Adjustment",'7.  Persistence Report'!$H$27:$H$500,"2012")</f>
        <v>0</v>
      </c>
      <c r="L172" s="294">
        <f>SUMIFS('7.  Persistence Report'!AZ$27:AZ$500,'7.  Persistence Report'!$D$27:$D$500,$B171,'7.  Persistence Report'!$C$27:$C$500,"&lt;&gt;Pre-2011 Programs Completed in 2011",'7.  Persistence Report'!$J$27:$J$500,"Adjustment",'7.  Persistence Report'!$H$27:$H$500,"2012")</f>
        <v>0</v>
      </c>
      <c r="M172" s="294">
        <f>SUMIFS('7.  Persistence Report'!BA$27:BA$500,'7.  Persistence Report'!$D$27:$D$500,$B171,'7.  Persistence Report'!$C$27:$C$500,"&lt;&gt;Pre-2011 Programs Completed in 2011",'7.  Persistence Report'!$J$27:$J$500,"Adjustment",'7.  Persistence Report'!$H$27:$H$500,"2012")</f>
        <v>0</v>
      </c>
      <c r="N172" s="290"/>
      <c r="O172" s="294">
        <f>SUMIFS('7.  Persistence Report'!M$27:M$500,'7.  Persistence Report'!$D$27:$D$500,$B171,'7.  Persistence Report'!$C$27:$C$500,"&lt;&gt;Pre-2011 Programs Completed in 2011",'7.  Persistence Report'!$J$27:$J$500,"Adjustment",'7.  Persistence Report'!$H$27:$H$500,"2012")</f>
        <v>0</v>
      </c>
      <c r="P172" s="294">
        <f>SUMIFS('7.  Persistence Report'!N$27:N$500,'7.  Persistence Report'!$D$27:$D$500,$B171,'7.  Persistence Report'!$C$27:$C$500,"&lt;&gt;Pre-2011 Programs Completed in 2011",'7.  Persistence Report'!$J$27:$J$500,"Adjustment",'7.  Persistence Report'!$H$27:$H$500,"2012")</f>
        <v>0</v>
      </c>
      <c r="Q172" s="294">
        <f>SUMIFS('7.  Persistence Report'!O$27:O$500,'7.  Persistence Report'!$D$27:$D$500,$B171,'7.  Persistence Report'!$C$27:$C$500,"&lt;&gt;Pre-2011 Programs Completed in 2011",'7.  Persistence Report'!$J$27:$J$500,"Adjustment",'7.  Persistence Report'!$H$27:$H$500,"2012")</f>
        <v>0</v>
      </c>
      <c r="R172" s="294">
        <f>SUMIFS('7.  Persistence Report'!P$27:P$500,'7.  Persistence Report'!$D$27:$D$500,$B171,'7.  Persistence Report'!$C$27:$C$500,"&lt;&gt;Pre-2011 Programs Completed in 2011",'7.  Persistence Report'!$J$27:$J$500,"Adjustment",'7.  Persistence Report'!$H$27:$H$500,"2012")</f>
        <v>0</v>
      </c>
      <c r="S172" s="294">
        <f>SUMIFS('7.  Persistence Report'!Q$27:Q$500,'7.  Persistence Report'!$D$27:$D$500,$B171,'7.  Persistence Report'!$C$27:$C$500,"&lt;&gt;Pre-2011 Programs Completed in 2011",'7.  Persistence Report'!$J$27:$J$500,"Adjustment",'7.  Persistence Report'!$H$27:$H$500,"2012")</f>
        <v>0</v>
      </c>
      <c r="T172" s="294">
        <f>SUMIFS('7.  Persistence Report'!R$27:R$500,'7.  Persistence Report'!$D$27:$D$500,$B171,'7.  Persistence Report'!$C$27:$C$500,"&lt;&gt;Pre-2011 Programs Completed in 2011",'7.  Persistence Report'!$J$27:$J$500,"Adjustment",'7.  Persistence Report'!$H$27:$H$500,"2012")</f>
        <v>0</v>
      </c>
      <c r="U172" s="294">
        <f>SUMIFS('7.  Persistence Report'!S$27:S$500,'7.  Persistence Report'!$D$27:$D$500,$B171,'7.  Persistence Report'!$C$27:$C$500,"&lt;&gt;Pre-2011 Programs Completed in 2011",'7.  Persistence Report'!$J$27:$J$500,"Adjustment",'7.  Persistence Report'!$H$27:$H$500,"2012")</f>
        <v>0</v>
      </c>
      <c r="V172" s="294">
        <f>SUMIFS('7.  Persistence Report'!T$27:T$500,'7.  Persistence Report'!$D$27:$D$500,$B171,'7.  Persistence Report'!$C$27:$C$500,"&lt;&gt;Pre-2011 Programs Completed in 2011",'7.  Persistence Report'!$J$27:$J$500,"Adjustment",'7.  Persistence Report'!$H$27:$H$500,"2012")</f>
        <v>0</v>
      </c>
      <c r="W172" s="294">
        <f>SUMIFS('7.  Persistence Report'!U$27:U$500,'7.  Persistence Report'!$D$27:$D$500,$B171,'7.  Persistence Report'!$C$27:$C$500,"&lt;&gt;Pre-2011 Programs Completed in 2011",'7.  Persistence Report'!$J$27:$J$500,"Adjustment",'7.  Persistence Report'!$H$27:$H$500,"2012")</f>
        <v>0</v>
      </c>
      <c r="X172" s="294">
        <f>SUMIFS('7.  Persistence Report'!V$27:V$500,'7.  Persistence Report'!$D$27:$D$500,$B171,'7.  Persistence Report'!$C$27:$C$500,"&lt;&gt;Pre-2011 Programs Completed in 2011",'7.  Persistence Report'!$J$27:$J$500,"Adjustment",'7.  Persistence Report'!$H$27:$H$500,"2012")</f>
        <v>0</v>
      </c>
      <c r="Y172" s="410">
        <f>Y171</f>
        <v>1</v>
      </c>
      <c r="Z172" s="410">
        <f>Z171</f>
        <v>0</v>
      </c>
      <c r="AA172" s="410">
        <f t="shared" ref="AA172:AL172" si="83">AA171</f>
        <v>0</v>
      </c>
      <c r="AB172" s="410">
        <f t="shared" si="83"/>
        <v>0</v>
      </c>
      <c r="AC172" s="410">
        <f t="shared" si="83"/>
        <v>0</v>
      </c>
      <c r="AD172" s="410">
        <f t="shared" si="83"/>
        <v>0</v>
      </c>
      <c r="AE172" s="410">
        <f t="shared" si="83"/>
        <v>0</v>
      </c>
      <c r="AF172" s="410">
        <f t="shared" si="83"/>
        <v>0</v>
      </c>
      <c r="AG172" s="410">
        <f t="shared" si="83"/>
        <v>0</v>
      </c>
      <c r="AH172" s="410">
        <f t="shared" si="83"/>
        <v>0</v>
      </c>
      <c r="AI172" s="410">
        <f t="shared" si="83"/>
        <v>0</v>
      </c>
      <c r="AJ172" s="410">
        <f t="shared" si="83"/>
        <v>0</v>
      </c>
      <c r="AK172" s="410">
        <f t="shared" si="83"/>
        <v>0</v>
      </c>
      <c r="AL172" s="410">
        <f t="shared" si="83"/>
        <v>0</v>
      </c>
      <c r="AM172" s="503"/>
    </row>
    <row r="173" spans="1:39" s="282" customFormat="1" ht="15" outlineLevel="1">
      <c r="A173" s="507"/>
      <c r="B173" s="293"/>
      <c r="C173" s="304"/>
      <c r="D173" s="303"/>
      <c r="E173" s="303"/>
      <c r="F173" s="303"/>
      <c r="G173" s="303"/>
      <c r="H173" s="303"/>
      <c r="I173" s="303"/>
      <c r="J173" s="303"/>
      <c r="K173" s="303"/>
      <c r="L173" s="303"/>
      <c r="M173" s="303"/>
      <c r="N173" s="290"/>
      <c r="O173" s="303"/>
      <c r="P173" s="303"/>
      <c r="Q173" s="303"/>
      <c r="R173" s="303"/>
      <c r="S173" s="303"/>
      <c r="T173" s="303"/>
      <c r="U173" s="303"/>
      <c r="V173" s="303"/>
      <c r="W173" s="303"/>
      <c r="X173" s="303"/>
      <c r="Y173" s="411"/>
      <c r="Z173" s="411"/>
      <c r="AA173" s="411"/>
      <c r="AB173" s="411"/>
      <c r="AC173" s="411"/>
      <c r="AD173" s="411"/>
      <c r="AE173" s="411"/>
      <c r="AF173" s="411"/>
      <c r="AG173" s="411"/>
      <c r="AH173" s="411"/>
      <c r="AI173" s="411"/>
      <c r="AJ173" s="411"/>
      <c r="AK173" s="411"/>
      <c r="AL173" s="411"/>
      <c r="AM173" s="305"/>
    </row>
    <row r="174" spans="1:39" ht="15" outlineLevel="1">
      <c r="A174" s="507">
        <v>9</v>
      </c>
      <c r="B174" s="293" t="s">
        <v>7</v>
      </c>
      <c r="C174" s="290" t="s">
        <v>25</v>
      </c>
      <c r="D174" s="294">
        <f>SUMIFS('7.  Persistence Report'!AR$27:AR$500,'7.  Persistence Report'!$D$27:$D$500,$B174,'7.  Persistence Report'!$C$27:$C$500,"&lt;&gt;Pre-2011 Programs Completed in 2011",'7.  Persistence Report'!$J$27:$J$500,"&lt;&gt;Adjustment",'7.  Persistence Report'!$H$27:$H$500,"2012")</f>
        <v>0</v>
      </c>
      <c r="E174" s="294">
        <f>SUMIFS('7.  Persistence Report'!AS$27:AS$500,'7.  Persistence Report'!$D$27:$D$500,$B174,'7.  Persistence Report'!$C$27:$C$500,"&lt;&gt;Pre-2011 Programs Completed in 2011",'7.  Persistence Report'!$J$27:$J$500,"&lt;&gt;Adjustment",'7.  Persistence Report'!$H$27:$H$500,"2012")</f>
        <v>0</v>
      </c>
      <c r="F174" s="294">
        <f>SUMIFS('7.  Persistence Report'!AT$27:AT$500,'7.  Persistence Report'!$D$27:$D$500,$B174,'7.  Persistence Report'!$C$27:$C$500,"&lt;&gt;Pre-2011 Programs Completed in 2011",'7.  Persistence Report'!$J$27:$J$500,"&lt;&gt;Adjustment",'7.  Persistence Report'!$H$27:$H$500,"2012")</f>
        <v>0</v>
      </c>
      <c r="G174" s="294">
        <f>SUMIFS('7.  Persistence Report'!AU$27:AU$500,'7.  Persistence Report'!$D$27:$D$500,$B174,'7.  Persistence Report'!$C$27:$C$500,"&lt;&gt;Pre-2011 Programs Completed in 2011",'7.  Persistence Report'!$J$27:$J$500,"&lt;&gt;Adjustment",'7.  Persistence Report'!$H$27:$H$500,"2012")</f>
        <v>0</v>
      </c>
      <c r="H174" s="294">
        <f>SUMIFS('7.  Persistence Report'!AV$27:AV$500,'7.  Persistence Report'!$D$27:$D$500,$B174,'7.  Persistence Report'!$C$27:$C$500,"&lt;&gt;Pre-2011 Programs Completed in 2011",'7.  Persistence Report'!$J$27:$J$500,"&lt;&gt;Adjustment",'7.  Persistence Report'!$H$27:$H$500,"2012")</f>
        <v>0</v>
      </c>
      <c r="I174" s="294">
        <f>SUMIFS('7.  Persistence Report'!AW$27:AW$500,'7.  Persistence Report'!$D$27:$D$500,$B174,'7.  Persistence Report'!$C$27:$C$500,"&lt;&gt;Pre-2011 Programs Completed in 2011",'7.  Persistence Report'!$J$27:$J$500,"&lt;&gt;Adjustment",'7.  Persistence Report'!$H$27:$H$500,"2012")</f>
        <v>0</v>
      </c>
      <c r="J174" s="294">
        <f>SUMIFS('7.  Persistence Report'!AX$27:AX$500,'7.  Persistence Report'!$D$27:$D$500,$B174,'7.  Persistence Report'!$C$27:$C$500,"&lt;&gt;Pre-2011 Programs Completed in 2011",'7.  Persistence Report'!$J$27:$J$500,"&lt;&gt;Adjustment",'7.  Persistence Report'!$H$27:$H$500,"2012")</f>
        <v>0</v>
      </c>
      <c r="K174" s="294">
        <f>SUMIFS('7.  Persistence Report'!AY$27:AY$500,'7.  Persistence Report'!$D$27:$D$500,$B174,'7.  Persistence Report'!$C$27:$C$500,"&lt;&gt;Pre-2011 Programs Completed in 2011",'7.  Persistence Report'!$J$27:$J$500,"&lt;&gt;Adjustment",'7.  Persistence Report'!$H$27:$H$500,"2012")</f>
        <v>0</v>
      </c>
      <c r="L174" s="294">
        <f>SUMIFS('7.  Persistence Report'!AZ$27:AZ$500,'7.  Persistence Report'!$D$27:$D$500,$B174,'7.  Persistence Report'!$C$27:$C$500,"&lt;&gt;Pre-2011 Programs Completed in 2011",'7.  Persistence Report'!$J$27:$J$500,"&lt;&gt;Adjustment",'7.  Persistence Report'!$H$27:$H$500,"2012")</f>
        <v>0</v>
      </c>
      <c r="M174" s="294">
        <f>SUMIFS('7.  Persistence Report'!BA$27:BA$500,'7.  Persistence Report'!$D$27:$D$500,$B174,'7.  Persistence Report'!$C$27:$C$500,"&lt;&gt;Pre-2011 Programs Completed in 2011",'7.  Persistence Report'!$J$27:$J$500,"&lt;&gt;Adjustment",'7.  Persistence Report'!$H$27:$H$500,"2012")</f>
        <v>0</v>
      </c>
      <c r="N174" s="290"/>
      <c r="O174" s="294">
        <f>SUMIFS('7.  Persistence Report'!M$27:M$500,'7.  Persistence Report'!$D$27:$D$500,$B174,'7.  Persistence Report'!$C$27:$C$500,"&lt;&gt;Pre-2011 Programs Completed in 2011",'7.  Persistence Report'!$J$27:$J$500,"&lt;&gt;Adjustment",'7.  Persistence Report'!$H$27:$H$500,"2012")</f>
        <v>0</v>
      </c>
      <c r="P174" s="294">
        <f>SUMIFS('7.  Persistence Report'!N$27:N$500,'7.  Persistence Report'!$D$27:$D$500,$B174,'7.  Persistence Report'!$C$27:$C$500,"&lt;&gt;Pre-2011 Programs Completed in 2011",'7.  Persistence Report'!$J$27:$J$500,"&lt;&gt;Adjustment",'7.  Persistence Report'!$H$27:$H$500,"2012")</f>
        <v>0</v>
      </c>
      <c r="Q174" s="294">
        <f>SUMIFS('7.  Persistence Report'!O$27:O$500,'7.  Persistence Report'!$D$27:$D$500,$B174,'7.  Persistence Report'!$C$27:$C$500,"&lt;&gt;Pre-2011 Programs Completed in 2011",'7.  Persistence Report'!$J$27:$J$500,"&lt;&gt;Adjustment",'7.  Persistence Report'!$H$27:$H$500,"2012")</f>
        <v>0</v>
      </c>
      <c r="R174" s="294">
        <f>SUMIFS('7.  Persistence Report'!P$27:P$500,'7.  Persistence Report'!$D$27:$D$500,$B174,'7.  Persistence Report'!$C$27:$C$500,"&lt;&gt;Pre-2011 Programs Completed in 2011",'7.  Persistence Report'!$J$27:$J$500,"&lt;&gt;Adjustment",'7.  Persistence Report'!$H$27:$H$500,"2012")</f>
        <v>0</v>
      </c>
      <c r="S174" s="294">
        <f>SUMIFS('7.  Persistence Report'!Q$27:Q$500,'7.  Persistence Report'!$D$27:$D$500,$B174,'7.  Persistence Report'!$C$27:$C$500,"&lt;&gt;Pre-2011 Programs Completed in 2011",'7.  Persistence Report'!$J$27:$J$500,"&lt;&gt;Adjustment",'7.  Persistence Report'!$H$27:$H$500,"2012")</f>
        <v>0</v>
      </c>
      <c r="T174" s="294">
        <f>SUMIFS('7.  Persistence Report'!R$27:R$500,'7.  Persistence Report'!$D$27:$D$500,$B174,'7.  Persistence Report'!$C$27:$C$500,"&lt;&gt;Pre-2011 Programs Completed in 2011",'7.  Persistence Report'!$J$27:$J$500,"&lt;&gt;Adjustment",'7.  Persistence Report'!$H$27:$H$500,"2012")</f>
        <v>0</v>
      </c>
      <c r="U174" s="294">
        <f>SUMIFS('7.  Persistence Report'!S$27:S$500,'7.  Persistence Report'!$D$27:$D$500,$B174,'7.  Persistence Report'!$C$27:$C$500,"&lt;&gt;Pre-2011 Programs Completed in 2011",'7.  Persistence Report'!$J$27:$J$500,"&lt;&gt;Adjustment",'7.  Persistence Report'!$H$27:$H$500,"2012")</f>
        <v>0</v>
      </c>
      <c r="V174" s="294">
        <f>SUMIFS('7.  Persistence Report'!T$27:T$500,'7.  Persistence Report'!$D$27:$D$500,$B174,'7.  Persistence Report'!$C$27:$C$500,"&lt;&gt;Pre-2011 Programs Completed in 2011",'7.  Persistence Report'!$J$27:$J$500,"&lt;&gt;Adjustment",'7.  Persistence Report'!$H$27:$H$500,"2012")</f>
        <v>0</v>
      </c>
      <c r="W174" s="294">
        <f>SUMIFS('7.  Persistence Report'!U$27:U$500,'7.  Persistence Report'!$D$27:$D$500,$B174,'7.  Persistence Report'!$C$27:$C$500,"&lt;&gt;Pre-2011 Programs Completed in 2011",'7.  Persistence Report'!$J$27:$J$500,"&lt;&gt;Adjustment",'7.  Persistence Report'!$H$27:$H$500,"2012")</f>
        <v>0</v>
      </c>
      <c r="X174" s="294">
        <f>SUMIFS('7.  Persistence Report'!V$27:V$500,'7.  Persistence Report'!$D$27:$D$500,$B174,'7.  Persistence Report'!$C$27:$C$500,"&lt;&gt;Pre-2011 Programs Completed in 2011",'7.  Persistence Report'!$J$27:$J$500,"&lt;&gt;Adjustment",'7.  Persistence Report'!$H$27:$H$500,"2012")</f>
        <v>0</v>
      </c>
      <c r="Y174" s="409">
        <f>+Y303</f>
        <v>1</v>
      </c>
      <c r="Z174" s="409">
        <f t="shared" ref="Z174:AA174" si="84">+Z303</f>
        <v>0</v>
      </c>
      <c r="AA174" s="409">
        <f t="shared" si="84"/>
        <v>0</v>
      </c>
      <c r="AB174" s="409"/>
      <c r="AC174" s="409"/>
      <c r="AD174" s="409"/>
      <c r="AE174" s="409"/>
      <c r="AF174" s="409"/>
      <c r="AG174" s="409"/>
      <c r="AH174" s="409"/>
      <c r="AI174" s="409"/>
      <c r="AJ174" s="409"/>
      <c r="AK174" s="409"/>
      <c r="AL174" s="409"/>
      <c r="AM174" s="295">
        <f>SUM(Y174:AL174)</f>
        <v>1</v>
      </c>
    </row>
    <row r="175" spans="1:39" ht="15" outlineLevel="1">
      <c r="B175" s="293" t="s">
        <v>244</v>
      </c>
      <c r="C175" s="290" t="s">
        <v>163</v>
      </c>
      <c r="D175" s="294">
        <f>SUMIFS('7.  Persistence Report'!AR$27:AR$500,'7.  Persistence Report'!$D$27:$D$500,$B174,'7.  Persistence Report'!$C$27:$C$500,"&lt;&gt;Pre-2011 Programs Completed in 2011",'7.  Persistence Report'!$J$27:$J$500,"Adjustment",'7.  Persistence Report'!$H$27:$H$500,"2012")</f>
        <v>0</v>
      </c>
      <c r="E175" s="294">
        <f>SUMIFS('7.  Persistence Report'!AS$27:AS$500,'7.  Persistence Report'!$D$27:$D$500,$B174,'7.  Persistence Report'!$C$27:$C$500,"&lt;&gt;Pre-2011 Programs Completed in 2011",'7.  Persistence Report'!$J$27:$J$500,"Adjustment",'7.  Persistence Report'!$H$27:$H$500,"2012")</f>
        <v>0</v>
      </c>
      <c r="F175" s="294">
        <f>SUMIFS('7.  Persistence Report'!AT$27:AT$500,'7.  Persistence Report'!$D$27:$D$500,$B174,'7.  Persistence Report'!$C$27:$C$500,"&lt;&gt;Pre-2011 Programs Completed in 2011",'7.  Persistence Report'!$J$27:$J$500,"Adjustment",'7.  Persistence Report'!$H$27:$H$500,"2012")</f>
        <v>0</v>
      </c>
      <c r="G175" s="294">
        <f>SUMIFS('7.  Persistence Report'!AU$27:AU$500,'7.  Persistence Report'!$D$27:$D$500,$B174,'7.  Persistence Report'!$C$27:$C$500,"&lt;&gt;Pre-2011 Programs Completed in 2011",'7.  Persistence Report'!$J$27:$J$500,"Adjustment",'7.  Persistence Report'!$H$27:$H$500,"2012")</f>
        <v>0</v>
      </c>
      <c r="H175" s="294">
        <f>SUMIFS('7.  Persistence Report'!AV$27:AV$500,'7.  Persistence Report'!$D$27:$D$500,$B174,'7.  Persistence Report'!$C$27:$C$500,"&lt;&gt;Pre-2011 Programs Completed in 2011",'7.  Persistence Report'!$J$27:$J$500,"Adjustment",'7.  Persistence Report'!$H$27:$H$500,"2012")</f>
        <v>0</v>
      </c>
      <c r="I175" s="294">
        <f>SUMIFS('7.  Persistence Report'!AW$27:AW$500,'7.  Persistence Report'!$D$27:$D$500,$B174,'7.  Persistence Report'!$C$27:$C$500,"&lt;&gt;Pre-2011 Programs Completed in 2011",'7.  Persistence Report'!$J$27:$J$500,"Adjustment",'7.  Persistence Report'!$H$27:$H$500,"2012")</f>
        <v>0</v>
      </c>
      <c r="J175" s="294">
        <f>SUMIFS('7.  Persistence Report'!AX$27:AX$500,'7.  Persistence Report'!$D$27:$D$500,$B174,'7.  Persistence Report'!$C$27:$C$500,"&lt;&gt;Pre-2011 Programs Completed in 2011",'7.  Persistence Report'!$J$27:$J$500,"Adjustment",'7.  Persistence Report'!$H$27:$H$500,"2012")</f>
        <v>0</v>
      </c>
      <c r="K175" s="294">
        <f>SUMIFS('7.  Persistence Report'!AY$27:AY$500,'7.  Persistence Report'!$D$27:$D$500,$B174,'7.  Persistence Report'!$C$27:$C$500,"&lt;&gt;Pre-2011 Programs Completed in 2011",'7.  Persistence Report'!$J$27:$J$500,"Adjustment",'7.  Persistence Report'!$H$27:$H$500,"2012")</f>
        <v>0</v>
      </c>
      <c r="L175" s="294">
        <f>SUMIFS('7.  Persistence Report'!AZ$27:AZ$500,'7.  Persistence Report'!$D$27:$D$500,$B174,'7.  Persistence Report'!$C$27:$C$500,"&lt;&gt;Pre-2011 Programs Completed in 2011",'7.  Persistence Report'!$J$27:$J$500,"Adjustment",'7.  Persistence Report'!$H$27:$H$500,"2012")</f>
        <v>0</v>
      </c>
      <c r="M175" s="294">
        <f>SUMIFS('7.  Persistence Report'!BA$27:BA$500,'7.  Persistence Report'!$D$27:$D$500,$B174,'7.  Persistence Report'!$C$27:$C$500,"&lt;&gt;Pre-2011 Programs Completed in 2011",'7.  Persistence Report'!$J$27:$J$500,"Adjustment",'7.  Persistence Report'!$H$27:$H$500,"2012")</f>
        <v>0</v>
      </c>
      <c r="N175" s="290"/>
      <c r="O175" s="294">
        <f>SUMIFS('7.  Persistence Report'!M$27:M$500,'7.  Persistence Report'!$D$27:$D$500,$B174,'7.  Persistence Report'!$C$27:$C$500,"&lt;&gt;Pre-2011 Programs Completed in 2011",'7.  Persistence Report'!$J$27:$J$500,"Adjustment",'7.  Persistence Report'!$H$27:$H$500,"2012")</f>
        <v>0</v>
      </c>
      <c r="P175" s="294">
        <f>SUMIFS('7.  Persistence Report'!N$27:N$500,'7.  Persistence Report'!$D$27:$D$500,$B174,'7.  Persistence Report'!$C$27:$C$500,"&lt;&gt;Pre-2011 Programs Completed in 2011",'7.  Persistence Report'!$J$27:$J$500,"Adjustment",'7.  Persistence Report'!$H$27:$H$500,"2012")</f>
        <v>0</v>
      </c>
      <c r="Q175" s="294">
        <f>SUMIFS('7.  Persistence Report'!O$27:O$500,'7.  Persistence Report'!$D$27:$D$500,$B174,'7.  Persistence Report'!$C$27:$C$500,"&lt;&gt;Pre-2011 Programs Completed in 2011",'7.  Persistence Report'!$J$27:$J$500,"Adjustment",'7.  Persistence Report'!$H$27:$H$500,"2012")</f>
        <v>0</v>
      </c>
      <c r="R175" s="294">
        <f>SUMIFS('7.  Persistence Report'!P$27:P$500,'7.  Persistence Report'!$D$27:$D$500,$B174,'7.  Persistence Report'!$C$27:$C$500,"&lt;&gt;Pre-2011 Programs Completed in 2011",'7.  Persistence Report'!$J$27:$J$500,"Adjustment",'7.  Persistence Report'!$H$27:$H$500,"2012")</f>
        <v>0</v>
      </c>
      <c r="S175" s="294">
        <f>SUMIFS('7.  Persistence Report'!Q$27:Q$500,'7.  Persistence Report'!$D$27:$D$500,$B174,'7.  Persistence Report'!$C$27:$C$500,"&lt;&gt;Pre-2011 Programs Completed in 2011",'7.  Persistence Report'!$J$27:$J$500,"Adjustment",'7.  Persistence Report'!$H$27:$H$500,"2012")</f>
        <v>0</v>
      </c>
      <c r="T175" s="294">
        <f>SUMIFS('7.  Persistence Report'!R$27:R$500,'7.  Persistence Report'!$D$27:$D$500,$B174,'7.  Persistence Report'!$C$27:$C$500,"&lt;&gt;Pre-2011 Programs Completed in 2011",'7.  Persistence Report'!$J$27:$J$500,"Adjustment",'7.  Persistence Report'!$H$27:$H$500,"2012")</f>
        <v>0</v>
      </c>
      <c r="U175" s="294">
        <f>SUMIFS('7.  Persistence Report'!S$27:S$500,'7.  Persistence Report'!$D$27:$D$500,$B174,'7.  Persistence Report'!$C$27:$C$500,"&lt;&gt;Pre-2011 Programs Completed in 2011",'7.  Persistence Report'!$J$27:$J$500,"Adjustment",'7.  Persistence Report'!$H$27:$H$500,"2012")</f>
        <v>0</v>
      </c>
      <c r="V175" s="294">
        <f>SUMIFS('7.  Persistence Report'!T$27:T$500,'7.  Persistence Report'!$D$27:$D$500,$B174,'7.  Persistence Report'!$C$27:$C$500,"&lt;&gt;Pre-2011 Programs Completed in 2011",'7.  Persistence Report'!$J$27:$J$500,"Adjustment",'7.  Persistence Report'!$H$27:$H$500,"2012")</f>
        <v>0</v>
      </c>
      <c r="W175" s="294">
        <f>SUMIFS('7.  Persistence Report'!U$27:U$500,'7.  Persistence Report'!$D$27:$D$500,$B174,'7.  Persistence Report'!$C$27:$C$500,"&lt;&gt;Pre-2011 Programs Completed in 2011",'7.  Persistence Report'!$J$27:$J$500,"Adjustment",'7.  Persistence Report'!$H$27:$H$500,"2012")</f>
        <v>0</v>
      </c>
      <c r="X175" s="294">
        <f>SUMIFS('7.  Persistence Report'!V$27:V$500,'7.  Persistence Report'!$D$27:$D$500,$B174,'7.  Persistence Report'!$C$27:$C$500,"&lt;&gt;Pre-2011 Programs Completed in 2011",'7.  Persistence Report'!$J$27:$J$500,"Adjustment",'7.  Persistence Report'!$H$27:$H$500,"2012")</f>
        <v>0</v>
      </c>
      <c r="Y175" s="410">
        <f>Y174</f>
        <v>1</v>
      </c>
      <c r="Z175" s="410">
        <f>Z174</f>
        <v>0</v>
      </c>
      <c r="AA175" s="410">
        <f t="shared" ref="AA175:AL175" si="85">AA174</f>
        <v>0</v>
      </c>
      <c r="AB175" s="410">
        <f t="shared" si="85"/>
        <v>0</v>
      </c>
      <c r="AC175" s="410">
        <f t="shared" si="85"/>
        <v>0</v>
      </c>
      <c r="AD175" s="410">
        <f t="shared" si="85"/>
        <v>0</v>
      </c>
      <c r="AE175" s="410">
        <f t="shared" si="85"/>
        <v>0</v>
      </c>
      <c r="AF175" s="410">
        <f t="shared" si="85"/>
        <v>0</v>
      </c>
      <c r="AG175" s="410">
        <f t="shared" si="85"/>
        <v>0</v>
      </c>
      <c r="AH175" s="410">
        <f t="shared" si="85"/>
        <v>0</v>
      </c>
      <c r="AI175" s="410">
        <f t="shared" si="85"/>
        <v>0</v>
      </c>
      <c r="AJ175" s="410">
        <f t="shared" si="85"/>
        <v>0</v>
      </c>
      <c r="AK175" s="410">
        <f t="shared" si="85"/>
        <v>0</v>
      </c>
      <c r="AL175" s="410">
        <f t="shared" si="85"/>
        <v>0</v>
      </c>
      <c r="AM175" s="503"/>
    </row>
    <row r="176" spans="1:39" ht="15" outlineLevel="1">
      <c r="B176" s="306"/>
      <c r="C176" s="307"/>
      <c r="D176" s="290"/>
      <c r="E176" s="290"/>
      <c r="F176" s="290"/>
      <c r="G176" s="290"/>
      <c r="H176" s="290"/>
      <c r="I176" s="290"/>
      <c r="J176" s="290"/>
      <c r="K176" s="290"/>
      <c r="L176" s="290"/>
      <c r="M176" s="290"/>
      <c r="N176" s="290"/>
      <c r="O176" s="290"/>
      <c r="P176" s="290"/>
      <c r="Q176" s="290"/>
      <c r="R176" s="290"/>
      <c r="S176" s="290"/>
      <c r="T176" s="290"/>
      <c r="U176" s="290"/>
      <c r="V176" s="290"/>
      <c r="W176" s="290"/>
      <c r="X176" s="290"/>
      <c r="Y176" s="411"/>
      <c r="Z176" s="411"/>
      <c r="AA176" s="411"/>
      <c r="AB176" s="411"/>
      <c r="AC176" s="411"/>
      <c r="AD176" s="411"/>
      <c r="AE176" s="411"/>
      <c r="AF176" s="411"/>
      <c r="AG176" s="411"/>
      <c r="AH176" s="411"/>
      <c r="AI176" s="411"/>
      <c r="AJ176" s="411"/>
      <c r="AK176" s="411"/>
      <c r="AL176" s="411"/>
      <c r="AM176" s="305"/>
    </row>
    <row r="177" spans="1:39" ht="15.75" outlineLevel="1">
      <c r="A177" s="508"/>
      <c r="B177" s="287" t="s">
        <v>8</v>
      </c>
      <c r="C177" s="288"/>
      <c r="D177" s="288"/>
      <c r="E177" s="288"/>
      <c r="F177" s="288"/>
      <c r="G177" s="288"/>
      <c r="H177" s="288"/>
      <c r="I177" s="288"/>
      <c r="J177" s="288"/>
      <c r="K177" s="288"/>
      <c r="L177" s="288"/>
      <c r="M177" s="288"/>
      <c r="N177" s="290"/>
      <c r="O177" s="288"/>
      <c r="P177" s="288"/>
      <c r="Q177" s="288"/>
      <c r="R177" s="288"/>
      <c r="S177" s="288"/>
      <c r="T177" s="288"/>
      <c r="U177" s="288"/>
      <c r="V177" s="288"/>
      <c r="W177" s="288"/>
      <c r="X177" s="288"/>
      <c r="Y177" s="413"/>
      <c r="Z177" s="413"/>
      <c r="AA177" s="413"/>
      <c r="AB177" s="413"/>
      <c r="AC177" s="413"/>
      <c r="AD177" s="413"/>
      <c r="AE177" s="413"/>
      <c r="AF177" s="413"/>
      <c r="AG177" s="413"/>
      <c r="AH177" s="413"/>
      <c r="AI177" s="413"/>
      <c r="AJ177" s="413"/>
      <c r="AK177" s="413"/>
      <c r="AL177" s="413"/>
      <c r="AM177" s="291"/>
    </row>
    <row r="178" spans="1:39" ht="15" outlineLevel="1">
      <c r="A178" s="507">
        <v>10</v>
      </c>
      <c r="B178" s="309" t="s">
        <v>22</v>
      </c>
      <c r="C178" s="290" t="s">
        <v>25</v>
      </c>
      <c r="D178" s="294">
        <f>SUMIFS('7.  Persistence Report'!AR$27:AR$500,'7.  Persistence Report'!$D$27:$D$500,$B178,'7.  Persistence Report'!$C$27:$C$500,"&lt;&gt;Pre-2011 Programs Completed in 2011",'7.  Persistence Report'!$J$27:$J$500,"&lt;&gt;Adjustment",'7.  Persistence Report'!$H$27:$H$500,"2012")</f>
        <v>22549482</v>
      </c>
      <c r="E178" s="294">
        <f>SUMIFS('7.  Persistence Report'!AS$27:AS$500,'7.  Persistence Report'!$D$27:$D$500,$B178,'7.  Persistence Report'!$C$27:$C$500,"&lt;&gt;Pre-2011 Programs Completed in 2011",'7.  Persistence Report'!$J$27:$J$500,"&lt;&gt;Adjustment",'7.  Persistence Report'!$H$27:$H$500,"2012")</f>
        <v>22388167</v>
      </c>
      <c r="F178" s="294">
        <f>SUMIFS('7.  Persistence Report'!AT$27:AT$500,'7.  Persistence Report'!$D$27:$D$500,$B178,'7.  Persistence Report'!$C$27:$C$500,"&lt;&gt;Pre-2011 Programs Completed in 2011",'7.  Persistence Report'!$J$27:$J$500,"&lt;&gt;Adjustment",'7.  Persistence Report'!$H$27:$H$500,"2012")</f>
        <v>21957628</v>
      </c>
      <c r="G178" s="294">
        <f>SUMIFS('7.  Persistence Report'!AU$27:AU$500,'7.  Persistence Report'!$D$27:$D$500,$B178,'7.  Persistence Report'!$C$27:$C$500,"&lt;&gt;Pre-2011 Programs Completed in 2011",'7.  Persistence Report'!$J$27:$J$500,"&lt;&gt;Adjustment",'7.  Persistence Report'!$H$27:$H$500,"2012")</f>
        <v>21626988</v>
      </c>
      <c r="H178" s="294">
        <f>SUMIFS('7.  Persistence Report'!AV$27:AV$500,'7.  Persistence Report'!$D$27:$D$500,$B178,'7.  Persistence Report'!$C$27:$C$500,"&lt;&gt;Pre-2011 Programs Completed in 2011",'7.  Persistence Report'!$J$27:$J$500,"&lt;&gt;Adjustment",'7.  Persistence Report'!$H$27:$H$500,"2012")</f>
        <v>21513912</v>
      </c>
      <c r="I178" s="294">
        <f>SUMIFS('7.  Persistence Report'!AW$27:AW$500,'7.  Persistence Report'!$D$27:$D$500,$B178,'7.  Persistence Report'!$C$27:$C$500,"&lt;&gt;Pre-2011 Programs Completed in 2011",'7.  Persistence Report'!$J$27:$J$500,"&lt;&gt;Adjustment",'7.  Persistence Report'!$H$27:$H$500,"2012")</f>
        <v>19349112</v>
      </c>
      <c r="J178" s="294">
        <f>SUMIFS('7.  Persistence Report'!AX$27:AX$500,'7.  Persistence Report'!$D$27:$D$500,$B178,'7.  Persistence Report'!$C$27:$C$500,"&lt;&gt;Pre-2011 Programs Completed in 2011",'7.  Persistence Report'!$J$27:$J$500,"&lt;&gt;Adjustment",'7.  Persistence Report'!$H$27:$H$500,"2012")</f>
        <v>18955923</v>
      </c>
      <c r="K178" s="294">
        <f>SUMIFS('7.  Persistence Report'!AY$27:AY$500,'7.  Persistence Report'!$D$27:$D$500,$B178,'7.  Persistence Report'!$C$27:$C$500,"&lt;&gt;Pre-2011 Programs Completed in 2011",'7.  Persistence Report'!$J$27:$J$500,"&lt;&gt;Adjustment",'7.  Persistence Report'!$H$27:$H$500,"2012")</f>
        <v>18955923</v>
      </c>
      <c r="L178" s="294">
        <f>SUMIFS('7.  Persistence Report'!AZ$27:AZ$500,'7.  Persistence Report'!$D$27:$D$500,$B178,'7.  Persistence Report'!$C$27:$C$500,"&lt;&gt;Pre-2011 Programs Completed in 2011",'7.  Persistence Report'!$J$27:$J$500,"&lt;&gt;Adjustment",'7.  Persistence Report'!$H$27:$H$500,"2012")</f>
        <v>18558408</v>
      </c>
      <c r="M178" s="294">
        <f>SUMIFS('7.  Persistence Report'!BA$27:BA$500,'7.  Persistence Report'!$D$27:$D$500,$B178,'7.  Persistence Report'!$C$27:$C$500,"&lt;&gt;Pre-2011 Programs Completed in 2011",'7.  Persistence Report'!$J$27:$J$500,"&lt;&gt;Adjustment",'7.  Persistence Report'!$H$27:$H$500,"2012")</f>
        <v>13624369</v>
      </c>
      <c r="N178" s="294">
        <v>12</v>
      </c>
      <c r="O178" s="294">
        <f>SUMIFS('7.  Persistence Report'!M$27:M$500,'7.  Persistence Report'!$D$27:$D$500,$B178,'7.  Persistence Report'!$C$27:$C$500,"&lt;&gt;Pre-2011 Programs Completed in 2011",'7.  Persistence Report'!$J$27:$J$500,"&lt;&gt;Adjustment",'7.  Persistence Report'!$H$27:$H$500,"2012")</f>
        <v>5116</v>
      </c>
      <c r="P178" s="294">
        <f>SUMIFS('7.  Persistence Report'!N$27:N$500,'7.  Persistence Report'!$D$27:$D$500,$B178,'7.  Persistence Report'!$C$27:$C$500,"&lt;&gt;Pre-2011 Programs Completed in 2011",'7.  Persistence Report'!$J$27:$J$500,"&lt;&gt;Adjustment",'7.  Persistence Report'!$H$27:$H$500,"2012")</f>
        <v>5067</v>
      </c>
      <c r="Q178" s="294">
        <f>SUMIFS('7.  Persistence Report'!O$27:O$500,'7.  Persistence Report'!$D$27:$D$500,$B178,'7.  Persistence Report'!$C$27:$C$500,"&lt;&gt;Pre-2011 Programs Completed in 2011",'7.  Persistence Report'!$J$27:$J$500,"&lt;&gt;Adjustment",'7.  Persistence Report'!$H$27:$H$500,"2012")</f>
        <v>4937</v>
      </c>
      <c r="R178" s="294">
        <f>SUMIFS('7.  Persistence Report'!P$27:P$500,'7.  Persistence Report'!$D$27:$D$500,$B178,'7.  Persistence Report'!$C$27:$C$500,"&lt;&gt;Pre-2011 Programs Completed in 2011",'7.  Persistence Report'!$J$27:$J$500,"&lt;&gt;Adjustment",'7.  Persistence Report'!$H$27:$H$500,"2012")</f>
        <v>4842</v>
      </c>
      <c r="S178" s="294">
        <f>SUMIFS('7.  Persistence Report'!Q$27:Q$500,'7.  Persistence Report'!$D$27:$D$500,$B178,'7.  Persistence Report'!$C$27:$C$500,"&lt;&gt;Pre-2011 Programs Completed in 2011",'7.  Persistence Report'!$J$27:$J$500,"&lt;&gt;Adjustment",'7.  Persistence Report'!$H$27:$H$500,"2012")</f>
        <v>4818</v>
      </c>
      <c r="T178" s="294">
        <f>SUMIFS('7.  Persistence Report'!R$27:R$500,'7.  Persistence Report'!$D$27:$D$500,$B178,'7.  Persistence Report'!$C$27:$C$500,"&lt;&gt;Pre-2011 Programs Completed in 2011",'7.  Persistence Report'!$J$27:$J$500,"&lt;&gt;Adjustment",'7.  Persistence Report'!$H$27:$H$500,"2012")</f>
        <v>4156</v>
      </c>
      <c r="U178" s="294">
        <f>SUMIFS('7.  Persistence Report'!S$27:S$500,'7.  Persistence Report'!$D$27:$D$500,$B178,'7.  Persistence Report'!$C$27:$C$500,"&lt;&gt;Pre-2011 Programs Completed in 2011",'7.  Persistence Report'!$J$27:$J$500,"&lt;&gt;Adjustment",'7.  Persistence Report'!$H$27:$H$500,"2012")</f>
        <v>4091.9999999999995</v>
      </c>
      <c r="V178" s="294">
        <f>SUMIFS('7.  Persistence Report'!T$27:T$500,'7.  Persistence Report'!$D$27:$D$500,$B178,'7.  Persistence Report'!$C$27:$C$500,"&lt;&gt;Pre-2011 Programs Completed in 2011",'7.  Persistence Report'!$J$27:$J$500,"&lt;&gt;Adjustment",'7.  Persistence Report'!$H$27:$H$500,"2012")</f>
        <v>4091.9999999999995</v>
      </c>
      <c r="W178" s="294">
        <f>SUMIFS('7.  Persistence Report'!U$27:U$500,'7.  Persistence Report'!$D$27:$D$500,$B178,'7.  Persistence Report'!$C$27:$C$500,"&lt;&gt;Pre-2011 Programs Completed in 2011",'7.  Persistence Report'!$J$27:$J$500,"&lt;&gt;Adjustment",'7.  Persistence Report'!$H$27:$H$500,"2012")</f>
        <v>4016</v>
      </c>
      <c r="X178" s="294">
        <f>SUMIFS('7.  Persistence Report'!V$27:V$500,'7.  Persistence Report'!$D$27:$D$500,$B178,'7.  Persistence Report'!$C$27:$C$500,"&lt;&gt;Pre-2011 Programs Completed in 2011",'7.  Persistence Report'!$J$27:$J$500,"&lt;&gt;Adjustment",'7.  Persistence Report'!$H$27:$H$500,"2012")</f>
        <v>3150</v>
      </c>
      <c r="Y178" s="409">
        <f>+Y307</f>
        <v>0</v>
      </c>
      <c r="Z178" s="409">
        <f t="shared" ref="Z178:AA178" si="86">+Z307</f>
        <v>0</v>
      </c>
      <c r="AA178" s="409">
        <f t="shared" si="86"/>
        <v>1</v>
      </c>
      <c r="AB178" s="414"/>
      <c r="AC178" s="414"/>
      <c r="AD178" s="414"/>
      <c r="AE178" s="414"/>
      <c r="AF178" s="414"/>
      <c r="AG178" s="414"/>
      <c r="AH178" s="414"/>
      <c r="AI178" s="414"/>
      <c r="AJ178" s="414"/>
      <c r="AK178" s="414"/>
      <c r="AL178" s="414"/>
      <c r="AM178" s="295">
        <f>SUM(Y178:AL178)</f>
        <v>1</v>
      </c>
    </row>
    <row r="179" spans="1:39" ht="15" outlineLevel="1">
      <c r="B179" s="293" t="s">
        <v>244</v>
      </c>
      <c r="C179" s="290" t="s">
        <v>163</v>
      </c>
      <c r="D179" s="294">
        <f>SUMIFS('7.  Persistence Report'!AR$27:AR$500,'7.  Persistence Report'!$D$27:$D$500,$B178,'7.  Persistence Report'!$C$27:$C$500,"&lt;&gt;Pre-2011 Programs Completed in 2011",'7.  Persistence Report'!$J$27:$J$500,"Adjustment",'7.  Persistence Report'!$H$27:$H$500,"2012")</f>
        <v>3403202</v>
      </c>
      <c r="E179" s="294">
        <f>SUMIFS('7.  Persistence Report'!AS$27:AS$500,'7.  Persistence Report'!$D$27:$D$500,$B178,'7.  Persistence Report'!$C$27:$C$500,"&lt;&gt;Pre-2011 Programs Completed in 2011",'7.  Persistence Report'!$J$27:$J$500,"Adjustment",'7.  Persistence Report'!$H$27:$H$500,"2012")</f>
        <v>3403202</v>
      </c>
      <c r="F179" s="294">
        <f>SUMIFS('7.  Persistence Report'!AT$27:AT$500,'7.  Persistence Report'!$D$27:$D$500,$B178,'7.  Persistence Report'!$C$27:$C$500,"&lt;&gt;Pre-2011 Programs Completed in 2011",'7.  Persistence Report'!$J$27:$J$500,"Adjustment",'7.  Persistence Report'!$H$27:$H$500,"2012")</f>
        <v>3388513</v>
      </c>
      <c r="G179" s="294">
        <f>SUMIFS('7.  Persistence Report'!AU$27:AU$500,'7.  Persistence Report'!$D$27:$D$500,$B178,'7.  Persistence Report'!$C$27:$C$500,"&lt;&gt;Pre-2011 Programs Completed in 2011",'7.  Persistence Report'!$J$27:$J$500,"Adjustment",'7.  Persistence Report'!$H$27:$H$500,"2012")</f>
        <v>3387871</v>
      </c>
      <c r="H179" s="294">
        <f>SUMIFS('7.  Persistence Report'!AV$27:AV$500,'7.  Persistence Report'!$D$27:$D$500,$B178,'7.  Persistence Report'!$C$27:$C$500,"&lt;&gt;Pre-2011 Programs Completed in 2011",'7.  Persistence Report'!$J$27:$J$500,"Adjustment",'7.  Persistence Report'!$H$27:$H$500,"2012")</f>
        <v>3387871</v>
      </c>
      <c r="I179" s="294">
        <f>SUMIFS('7.  Persistence Report'!AW$27:AW$500,'7.  Persistence Report'!$D$27:$D$500,$B178,'7.  Persistence Report'!$C$27:$C$500,"&lt;&gt;Pre-2011 Programs Completed in 2011",'7.  Persistence Report'!$J$27:$J$500,"Adjustment",'7.  Persistence Report'!$H$27:$H$500,"2012")</f>
        <v>3149962</v>
      </c>
      <c r="J179" s="294">
        <f>SUMIFS('7.  Persistence Report'!AX$27:AX$500,'7.  Persistence Report'!$D$27:$D$500,$B178,'7.  Persistence Report'!$C$27:$C$500,"&lt;&gt;Pre-2011 Programs Completed in 2011",'7.  Persistence Report'!$J$27:$J$500,"Adjustment",'7.  Persistence Report'!$H$27:$H$500,"2012")</f>
        <v>3114398</v>
      </c>
      <c r="K179" s="294">
        <f>SUMIFS('7.  Persistence Report'!AY$27:AY$500,'7.  Persistence Report'!$D$27:$D$500,$B178,'7.  Persistence Report'!$C$27:$C$500,"&lt;&gt;Pre-2011 Programs Completed in 2011",'7.  Persistence Report'!$J$27:$J$500,"Adjustment",'7.  Persistence Report'!$H$27:$H$500,"2012")</f>
        <v>3114398</v>
      </c>
      <c r="L179" s="294">
        <f>SUMIFS('7.  Persistence Report'!AZ$27:AZ$500,'7.  Persistence Report'!$D$27:$D$500,$B178,'7.  Persistence Report'!$C$27:$C$500,"&lt;&gt;Pre-2011 Programs Completed in 2011",'7.  Persistence Report'!$J$27:$J$500,"Adjustment",'7.  Persistence Report'!$H$27:$H$500,"2012")</f>
        <v>3019200</v>
      </c>
      <c r="M179" s="294">
        <f>SUMIFS('7.  Persistence Report'!BA$27:BA$500,'7.  Persistence Report'!$D$27:$D$500,$B178,'7.  Persistence Report'!$C$27:$C$500,"&lt;&gt;Pre-2011 Programs Completed in 2011",'7.  Persistence Report'!$J$27:$J$500,"Adjustment",'7.  Persistence Report'!$H$27:$H$500,"2012")</f>
        <v>2770485</v>
      </c>
      <c r="N179" s="294">
        <f>N178</f>
        <v>12</v>
      </c>
      <c r="O179" s="294">
        <f>SUMIFS('7.  Persistence Report'!M$27:M$500,'7.  Persistence Report'!$D$27:$D$500,$B178,'7.  Persistence Report'!$C$27:$C$500,"&lt;&gt;Pre-2011 Programs Completed in 2011",'7.  Persistence Report'!$J$27:$J$500,"Adjustment",'7.  Persistence Report'!$H$27:$H$500,"2012")</f>
        <v>620.28</v>
      </c>
      <c r="P179" s="294">
        <f>SUMIFS('7.  Persistence Report'!N$27:N$500,'7.  Persistence Report'!$D$27:$D$500,$B178,'7.  Persistence Report'!$C$27:$C$500,"&lt;&gt;Pre-2011 Programs Completed in 2011",'7.  Persistence Report'!$J$27:$J$500,"Adjustment",'7.  Persistence Report'!$H$27:$H$500,"2012")</f>
        <v>620.28</v>
      </c>
      <c r="Q179" s="294">
        <f>SUMIFS('7.  Persistence Report'!O$27:O$500,'7.  Persistence Report'!$D$27:$D$500,$B178,'7.  Persistence Report'!$C$27:$C$500,"&lt;&gt;Pre-2011 Programs Completed in 2011",'7.  Persistence Report'!$J$27:$J$500,"Adjustment",'7.  Persistence Report'!$H$27:$H$500,"2012")</f>
        <v>616.28</v>
      </c>
      <c r="R179" s="294">
        <f>SUMIFS('7.  Persistence Report'!P$27:P$500,'7.  Persistence Report'!$D$27:$D$500,$B178,'7.  Persistence Report'!$C$27:$C$500,"&lt;&gt;Pre-2011 Programs Completed in 2011",'7.  Persistence Report'!$J$27:$J$500,"Adjustment",'7.  Persistence Report'!$H$27:$H$500,"2012")</f>
        <v>616.28</v>
      </c>
      <c r="S179" s="294">
        <f>SUMIFS('7.  Persistence Report'!Q$27:Q$500,'7.  Persistence Report'!$D$27:$D$500,$B178,'7.  Persistence Report'!$C$27:$C$500,"&lt;&gt;Pre-2011 Programs Completed in 2011",'7.  Persistence Report'!$J$27:$J$500,"Adjustment",'7.  Persistence Report'!$H$27:$H$500,"2012")</f>
        <v>616.28</v>
      </c>
      <c r="T179" s="294">
        <f>SUMIFS('7.  Persistence Report'!R$27:R$500,'7.  Persistence Report'!$D$27:$D$500,$B178,'7.  Persistence Report'!$C$27:$C$500,"&lt;&gt;Pre-2011 Programs Completed in 2011",'7.  Persistence Report'!$J$27:$J$500,"Adjustment",'7.  Persistence Report'!$H$27:$H$500,"2012")</f>
        <v>541.72</v>
      </c>
      <c r="U179" s="294">
        <f>SUMIFS('7.  Persistence Report'!S$27:S$500,'7.  Persistence Report'!$D$27:$D$500,$B178,'7.  Persistence Report'!$C$27:$C$500,"&lt;&gt;Pre-2011 Programs Completed in 2011",'7.  Persistence Report'!$J$27:$J$500,"Adjustment",'7.  Persistence Report'!$H$27:$H$500,"2012")</f>
        <v>534.47</v>
      </c>
      <c r="V179" s="294">
        <f>SUMIFS('7.  Persistence Report'!T$27:T$500,'7.  Persistence Report'!$D$27:$D$500,$B178,'7.  Persistence Report'!$C$27:$C$500,"&lt;&gt;Pre-2011 Programs Completed in 2011",'7.  Persistence Report'!$J$27:$J$500,"Adjustment",'7.  Persistence Report'!$H$27:$H$500,"2012")</f>
        <v>534.47</v>
      </c>
      <c r="W179" s="294">
        <f>SUMIFS('7.  Persistence Report'!U$27:U$500,'7.  Persistence Report'!$D$27:$D$500,$B178,'7.  Persistence Report'!$C$27:$C$500,"&lt;&gt;Pre-2011 Programs Completed in 2011",'7.  Persistence Report'!$J$27:$J$500,"Adjustment",'7.  Persistence Report'!$H$27:$H$500,"2012")</f>
        <v>527.52</v>
      </c>
      <c r="X179" s="294">
        <f>SUMIFS('7.  Persistence Report'!V$27:V$500,'7.  Persistence Report'!$D$27:$D$500,$B178,'7.  Persistence Report'!$C$27:$C$500,"&lt;&gt;Pre-2011 Programs Completed in 2011",'7.  Persistence Report'!$J$27:$J$500,"Adjustment",'7.  Persistence Report'!$H$27:$H$500,"2012")</f>
        <v>478.45</v>
      </c>
      <c r="Y179" s="410">
        <f>Y178</f>
        <v>0</v>
      </c>
      <c r="Z179" s="410">
        <f>Z178</f>
        <v>0</v>
      </c>
      <c r="AA179" s="410">
        <f t="shared" ref="AA179:AL179" si="87">AA178</f>
        <v>1</v>
      </c>
      <c r="AB179" s="410">
        <f t="shared" si="87"/>
        <v>0</v>
      </c>
      <c r="AC179" s="410">
        <f t="shared" si="87"/>
        <v>0</v>
      </c>
      <c r="AD179" s="410">
        <f t="shared" si="87"/>
        <v>0</v>
      </c>
      <c r="AE179" s="410">
        <f t="shared" si="87"/>
        <v>0</v>
      </c>
      <c r="AF179" s="410">
        <f t="shared" si="87"/>
        <v>0</v>
      </c>
      <c r="AG179" s="410">
        <f t="shared" si="87"/>
        <v>0</v>
      </c>
      <c r="AH179" s="410">
        <f t="shared" si="87"/>
        <v>0</v>
      </c>
      <c r="AI179" s="410">
        <f t="shared" si="87"/>
        <v>0</v>
      </c>
      <c r="AJ179" s="410">
        <f t="shared" si="87"/>
        <v>0</v>
      </c>
      <c r="AK179" s="410">
        <f t="shared" si="87"/>
        <v>0</v>
      </c>
      <c r="AL179" s="410">
        <f t="shared" si="87"/>
        <v>0</v>
      </c>
      <c r="AM179" s="503"/>
    </row>
    <row r="180" spans="1:39" ht="15" outlineLevel="1">
      <c r="B180" s="309"/>
      <c r="C180" s="311"/>
      <c r="D180" s="290"/>
      <c r="E180" s="290"/>
      <c r="F180" s="290"/>
      <c r="G180" s="290"/>
      <c r="H180" s="290"/>
      <c r="I180" s="290"/>
      <c r="J180" s="290"/>
      <c r="K180" s="290"/>
      <c r="L180" s="290"/>
      <c r="M180" s="290"/>
      <c r="N180" s="290"/>
      <c r="O180" s="290"/>
      <c r="P180" s="290"/>
      <c r="Q180" s="290"/>
      <c r="R180" s="290"/>
      <c r="S180" s="290"/>
      <c r="T180" s="290"/>
      <c r="U180" s="290"/>
      <c r="V180" s="290"/>
      <c r="W180" s="290"/>
      <c r="X180" s="290"/>
      <c r="Y180" s="415"/>
      <c r="Z180" s="415"/>
      <c r="AA180" s="415"/>
      <c r="AB180" s="415"/>
      <c r="AC180" s="415"/>
      <c r="AD180" s="415"/>
      <c r="AE180" s="415"/>
      <c r="AF180" s="415"/>
      <c r="AG180" s="415"/>
      <c r="AH180" s="415"/>
      <c r="AI180" s="415"/>
      <c r="AJ180" s="415"/>
      <c r="AK180" s="415"/>
      <c r="AL180" s="415"/>
      <c r="AM180" s="312"/>
    </row>
    <row r="181" spans="1:39" ht="15" outlineLevel="1">
      <c r="A181" s="507">
        <v>11</v>
      </c>
      <c r="B181" s="313" t="s">
        <v>21</v>
      </c>
      <c r="C181" s="290" t="s">
        <v>25</v>
      </c>
      <c r="D181" s="294">
        <f>SUMIFS('7.  Persistence Report'!AR$27:AR$500,'7.  Persistence Report'!$D$27:$D$500,$B181,'7.  Persistence Report'!$C$27:$C$500,"&lt;&gt;Pre-2011 Programs Completed in 2011",'7.  Persistence Report'!$J$27:$J$500,"&lt;&gt;Adjustment",'7.  Persistence Report'!$H$27:$H$500,"2012")</f>
        <v>3365166</v>
      </c>
      <c r="E181" s="294">
        <f>SUMIFS('7.  Persistence Report'!AS$27:AS$500,'7.  Persistence Report'!$D$27:$D$500,$B181,'7.  Persistence Report'!$C$27:$C$500,"&lt;&gt;Pre-2011 Programs Completed in 2011",'7.  Persistence Report'!$J$27:$J$500,"&lt;&gt;Adjustment",'7.  Persistence Report'!$H$27:$H$500,"2012")</f>
        <v>3364140</v>
      </c>
      <c r="F181" s="294">
        <f>SUMIFS('7.  Persistence Report'!AT$27:AT$500,'7.  Persistence Report'!$D$27:$D$500,$B181,'7.  Persistence Report'!$C$27:$C$500,"&lt;&gt;Pre-2011 Programs Completed in 2011",'7.  Persistence Report'!$J$27:$J$500,"&lt;&gt;Adjustment",'7.  Persistence Report'!$H$27:$H$500,"2012")</f>
        <v>3311686</v>
      </c>
      <c r="G181" s="294">
        <f>SUMIFS('7.  Persistence Report'!AU$27:AU$500,'7.  Persistence Report'!$D$27:$D$500,$B181,'7.  Persistence Report'!$C$27:$C$500,"&lt;&gt;Pre-2011 Programs Completed in 2011",'7.  Persistence Report'!$J$27:$J$500,"&lt;&gt;Adjustment",'7.  Persistence Report'!$H$27:$H$500,"2012")</f>
        <v>1870669</v>
      </c>
      <c r="H181" s="294">
        <f>SUMIFS('7.  Persistence Report'!AV$27:AV$500,'7.  Persistence Report'!$D$27:$D$500,$B181,'7.  Persistence Report'!$C$27:$C$500,"&lt;&gt;Pre-2011 Programs Completed in 2011",'7.  Persistence Report'!$J$27:$J$500,"&lt;&gt;Adjustment",'7.  Persistence Report'!$H$27:$H$500,"2012")</f>
        <v>1863261</v>
      </c>
      <c r="I181" s="294">
        <f>SUMIFS('7.  Persistence Report'!AW$27:AW$500,'7.  Persistence Report'!$D$27:$D$500,$B181,'7.  Persistence Report'!$C$27:$C$500,"&lt;&gt;Pre-2011 Programs Completed in 2011",'7.  Persistence Report'!$J$27:$J$500,"&lt;&gt;Adjustment",'7.  Persistence Report'!$H$27:$H$500,"2012")</f>
        <v>380762</v>
      </c>
      <c r="J181" s="294">
        <f>SUMIFS('7.  Persistence Report'!AX$27:AX$500,'7.  Persistence Report'!$D$27:$D$500,$B181,'7.  Persistence Report'!$C$27:$C$500,"&lt;&gt;Pre-2011 Programs Completed in 2011",'7.  Persistence Report'!$J$27:$J$500,"&lt;&gt;Adjustment",'7.  Persistence Report'!$H$27:$H$500,"2012")</f>
        <v>380762</v>
      </c>
      <c r="K181" s="294">
        <f>SUMIFS('7.  Persistence Report'!AY$27:AY$500,'7.  Persistence Report'!$D$27:$D$500,$B181,'7.  Persistence Report'!$C$27:$C$500,"&lt;&gt;Pre-2011 Programs Completed in 2011",'7.  Persistence Report'!$J$27:$J$500,"&lt;&gt;Adjustment",'7.  Persistence Report'!$H$27:$H$500,"2012")</f>
        <v>380762</v>
      </c>
      <c r="L181" s="294">
        <f>SUMIFS('7.  Persistence Report'!AZ$27:AZ$500,'7.  Persistence Report'!$D$27:$D$500,$B181,'7.  Persistence Report'!$C$27:$C$500,"&lt;&gt;Pre-2011 Programs Completed in 2011",'7.  Persistence Report'!$J$27:$J$500,"&lt;&gt;Adjustment",'7.  Persistence Report'!$H$27:$H$500,"2012")</f>
        <v>380762</v>
      </c>
      <c r="M181" s="294">
        <f>SUMIFS('7.  Persistence Report'!BA$27:BA$500,'7.  Persistence Report'!$D$27:$D$500,$B181,'7.  Persistence Report'!$C$27:$C$500,"&lt;&gt;Pre-2011 Programs Completed in 2011",'7.  Persistence Report'!$J$27:$J$500,"&lt;&gt;Adjustment",'7.  Persistence Report'!$H$27:$H$500,"2012")</f>
        <v>380762</v>
      </c>
      <c r="N181" s="294">
        <v>12</v>
      </c>
      <c r="O181" s="294">
        <f>SUMIFS('7.  Persistence Report'!M$27:M$500,'7.  Persistence Report'!$D$27:$D$500,$B181,'7.  Persistence Report'!$C$27:$C$500,"&lt;&gt;Pre-2011 Programs Completed in 2011",'7.  Persistence Report'!$J$27:$J$500,"&lt;&gt;Adjustment",'7.  Persistence Report'!$H$27:$H$500,"2012")</f>
        <v>843</v>
      </c>
      <c r="P181" s="294">
        <f>SUMIFS('7.  Persistence Report'!N$27:N$500,'7.  Persistence Report'!$D$27:$D$500,$B181,'7.  Persistence Report'!$C$27:$C$500,"&lt;&gt;Pre-2011 Programs Completed in 2011",'7.  Persistence Report'!$J$27:$J$500,"&lt;&gt;Adjustment",'7.  Persistence Report'!$H$27:$H$500,"2012")</f>
        <v>842</v>
      </c>
      <c r="Q181" s="294">
        <f>SUMIFS('7.  Persistence Report'!O$27:O$500,'7.  Persistence Report'!$D$27:$D$500,$B181,'7.  Persistence Report'!$C$27:$C$500,"&lt;&gt;Pre-2011 Programs Completed in 2011",'7.  Persistence Report'!$J$27:$J$500,"&lt;&gt;Adjustment",'7.  Persistence Report'!$H$27:$H$500,"2012")</f>
        <v>829</v>
      </c>
      <c r="R181" s="294">
        <f>SUMIFS('7.  Persistence Report'!P$27:P$500,'7.  Persistence Report'!$D$27:$D$500,$B181,'7.  Persistence Report'!$C$27:$C$500,"&lt;&gt;Pre-2011 Programs Completed in 2011",'7.  Persistence Report'!$J$27:$J$500,"&lt;&gt;Adjustment",'7.  Persistence Report'!$H$27:$H$500,"2012")</f>
        <v>493</v>
      </c>
      <c r="S181" s="294">
        <f>SUMIFS('7.  Persistence Report'!Q$27:Q$500,'7.  Persistence Report'!$D$27:$D$500,$B181,'7.  Persistence Report'!$C$27:$C$500,"&lt;&gt;Pre-2011 Programs Completed in 2011",'7.  Persistence Report'!$J$27:$J$500,"&lt;&gt;Adjustment",'7.  Persistence Report'!$H$27:$H$500,"2012")</f>
        <v>491</v>
      </c>
      <c r="T181" s="294">
        <f>SUMIFS('7.  Persistence Report'!R$27:R$500,'7.  Persistence Report'!$D$27:$D$500,$B181,'7.  Persistence Report'!$C$27:$C$500,"&lt;&gt;Pre-2011 Programs Completed in 2011",'7.  Persistence Report'!$J$27:$J$500,"&lt;&gt;Adjustment",'7.  Persistence Report'!$H$27:$H$500,"2012")</f>
        <v>82</v>
      </c>
      <c r="U181" s="294">
        <f>SUMIFS('7.  Persistence Report'!S$27:S$500,'7.  Persistence Report'!$D$27:$D$500,$B181,'7.  Persistence Report'!$C$27:$C$500,"&lt;&gt;Pre-2011 Programs Completed in 2011",'7.  Persistence Report'!$J$27:$J$500,"&lt;&gt;Adjustment",'7.  Persistence Report'!$H$27:$H$500,"2012")</f>
        <v>82</v>
      </c>
      <c r="V181" s="294">
        <f>SUMIFS('7.  Persistence Report'!T$27:T$500,'7.  Persistence Report'!$D$27:$D$500,$B181,'7.  Persistence Report'!$C$27:$C$500,"&lt;&gt;Pre-2011 Programs Completed in 2011",'7.  Persistence Report'!$J$27:$J$500,"&lt;&gt;Adjustment",'7.  Persistence Report'!$H$27:$H$500,"2012")</f>
        <v>82</v>
      </c>
      <c r="W181" s="294">
        <f>SUMIFS('7.  Persistence Report'!U$27:U$500,'7.  Persistence Report'!$D$27:$D$500,$B181,'7.  Persistence Report'!$C$27:$C$500,"&lt;&gt;Pre-2011 Programs Completed in 2011",'7.  Persistence Report'!$J$27:$J$500,"&lt;&gt;Adjustment",'7.  Persistence Report'!$H$27:$H$500,"2012")</f>
        <v>82</v>
      </c>
      <c r="X181" s="294">
        <f>SUMIFS('7.  Persistence Report'!V$27:V$500,'7.  Persistence Report'!$D$27:$D$500,$B181,'7.  Persistence Report'!$C$27:$C$500,"&lt;&gt;Pre-2011 Programs Completed in 2011",'7.  Persistence Report'!$J$27:$J$500,"&lt;&gt;Adjustment",'7.  Persistence Report'!$H$27:$H$500,"2012")</f>
        <v>82</v>
      </c>
      <c r="Y181" s="409">
        <f>+Y310</f>
        <v>0</v>
      </c>
      <c r="Z181" s="409">
        <f t="shared" ref="Z181:AA181" si="88">+Z310</f>
        <v>1</v>
      </c>
      <c r="AA181" s="409">
        <f t="shared" si="88"/>
        <v>0</v>
      </c>
      <c r="AB181" s="414"/>
      <c r="AC181" s="414"/>
      <c r="AD181" s="414"/>
      <c r="AE181" s="414"/>
      <c r="AF181" s="414"/>
      <c r="AG181" s="414"/>
      <c r="AH181" s="414"/>
      <c r="AI181" s="414"/>
      <c r="AJ181" s="414"/>
      <c r="AK181" s="414"/>
      <c r="AL181" s="414"/>
      <c r="AM181" s="295">
        <f>SUM(Y181:AL181)</f>
        <v>1</v>
      </c>
    </row>
    <row r="182" spans="1:39" ht="15" outlineLevel="1">
      <c r="B182" s="293" t="s">
        <v>244</v>
      </c>
      <c r="C182" s="290" t="s">
        <v>163</v>
      </c>
      <c r="D182" s="294">
        <f>SUMIFS('7.  Persistence Report'!AR$27:AR$500,'7.  Persistence Report'!$D$27:$D$500,$B181,'7.  Persistence Report'!$C$27:$C$500,"&lt;&gt;Pre-2011 Programs Completed in 2011",'7.  Persistence Report'!$J$27:$J$500,"Adjustment",'7.  Persistence Report'!$H$27:$H$500,"2012")</f>
        <v>63534</v>
      </c>
      <c r="E182" s="294">
        <f>SUMIFS('7.  Persistence Report'!AS$27:AS$500,'7.  Persistence Report'!$D$27:$D$500,$B181,'7.  Persistence Report'!$C$27:$C$500,"&lt;&gt;Pre-2011 Programs Completed in 2011",'7.  Persistence Report'!$J$27:$J$500,"Adjustment",'7.  Persistence Report'!$H$27:$H$500,"2012")</f>
        <v>63534</v>
      </c>
      <c r="F182" s="294">
        <f>SUMIFS('7.  Persistence Report'!AT$27:AT$500,'7.  Persistence Report'!$D$27:$D$500,$B181,'7.  Persistence Report'!$C$27:$C$500,"&lt;&gt;Pre-2011 Programs Completed in 2011",'7.  Persistence Report'!$J$27:$J$500,"Adjustment",'7.  Persistence Report'!$H$27:$H$500,"2012")</f>
        <v>63534</v>
      </c>
      <c r="G182" s="294">
        <f>SUMIFS('7.  Persistence Report'!AU$27:AU$500,'7.  Persistence Report'!$D$27:$D$500,$B181,'7.  Persistence Report'!$C$27:$C$500,"&lt;&gt;Pre-2011 Programs Completed in 2011",'7.  Persistence Report'!$J$27:$J$500,"Adjustment",'7.  Persistence Report'!$H$27:$H$500,"2012")</f>
        <v>49670</v>
      </c>
      <c r="H182" s="294">
        <f>SUMIFS('7.  Persistence Report'!AV$27:AV$500,'7.  Persistence Report'!$D$27:$D$500,$B181,'7.  Persistence Report'!$C$27:$C$500,"&lt;&gt;Pre-2011 Programs Completed in 2011",'7.  Persistence Report'!$J$27:$J$500,"Adjustment",'7.  Persistence Report'!$H$27:$H$500,"2012")</f>
        <v>49670</v>
      </c>
      <c r="I182" s="294">
        <f>SUMIFS('7.  Persistence Report'!AW$27:AW$500,'7.  Persistence Report'!$D$27:$D$500,$B181,'7.  Persistence Report'!$C$27:$C$500,"&lt;&gt;Pre-2011 Programs Completed in 2011",'7.  Persistence Report'!$J$27:$J$500,"Adjustment",'7.  Persistence Report'!$H$27:$H$500,"2012")</f>
        <v>6619</v>
      </c>
      <c r="J182" s="294">
        <f>SUMIFS('7.  Persistence Report'!AX$27:AX$500,'7.  Persistence Report'!$D$27:$D$500,$B181,'7.  Persistence Report'!$C$27:$C$500,"&lt;&gt;Pre-2011 Programs Completed in 2011",'7.  Persistence Report'!$J$27:$J$500,"Adjustment",'7.  Persistence Report'!$H$27:$H$500,"2012")</f>
        <v>6619</v>
      </c>
      <c r="K182" s="294">
        <f>SUMIFS('7.  Persistence Report'!AY$27:AY$500,'7.  Persistence Report'!$D$27:$D$500,$B181,'7.  Persistence Report'!$C$27:$C$500,"&lt;&gt;Pre-2011 Programs Completed in 2011",'7.  Persistence Report'!$J$27:$J$500,"Adjustment",'7.  Persistence Report'!$H$27:$H$500,"2012")</f>
        <v>6619</v>
      </c>
      <c r="L182" s="294">
        <f>SUMIFS('7.  Persistence Report'!AZ$27:AZ$500,'7.  Persistence Report'!$D$27:$D$500,$B181,'7.  Persistence Report'!$C$27:$C$500,"&lt;&gt;Pre-2011 Programs Completed in 2011",'7.  Persistence Report'!$J$27:$J$500,"Adjustment",'7.  Persistence Report'!$H$27:$H$500,"2012")</f>
        <v>6619</v>
      </c>
      <c r="M182" s="294">
        <f>SUMIFS('7.  Persistence Report'!BA$27:BA$500,'7.  Persistence Report'!$D$27:$D$500,$B181,'7.  Persistence Report'!$C$27:$C$500,"&lt;&gt;Pre-2011 Programs Completed in 2011",'7.  Persistence Report'!$J$27:$J$500,"Adjustment",'7.  Persistence Report'!$H$27:$H$500,"2012")</f>
        <v>6619</v>
      </c>
      <c r="N182" s="294">
        <f>N181</f>
        <v>12</v>
      </c>
      <c r="O182" s="294">
        <f>SUMIFS('7.  Persistence Report'!M$27:M$500,'7.  Persistence Report'!$D$27:$D$500,$B181,'7.  Persistence Report'!$C$27:$C$500,"&lt;&gt;Pre-2011 Programs Completed in 2011",'7.  Persistence Report'!$J$27:$J$500,"Adjustment",'7.  Persistence Report'!$H$27:$H$500,"2012")</f>
        <v>19</v>
      </c>
      <c r="P182" s="294">
        <f>SUMIFS('7.  Persistence Report'!N$27:N$500,'7.  Persistence Report'!$D$27:$D$500,$B181,'7.  Persistence Report'!$C$27:$C$500,"&lt;&gt;Pre-2011 Programs Completed in 2011",'7.  Persistence Report'!$J$27:$J$500,"Adjustment",'7.  Persistence Report'!$H$27:$H$500,"2012")</f>
        <v>19</v>
      </c>
      <c r="Q182" s="294">
        <f>SUMIFS('7.  Persistence Report'!O$27:O$500,'7.  Persistence Report'!$D$27:$D$500,$B181,'7.  Persistence Report'!$C$27:$C$500,"&lt;&gt;Pre-2011 Programs Completed in 2011",'7.  Persistence Report'!$J$27:$J$500,"Adjustment",'7.  Persistence Report'!$H$27:$H$500,"2012")</f>
        <v>19</v>
      </c>
      <c r="R182" s="294">
        <f>SUMIFS('7.  Persistence Report'!P$27:P$500,'7.  Persistence Report'!$D$27:$D$500,$B181,'7.  Persistence Report'!$C$27:$C$500,"&lt;&gt;Pre-2011 Programs Completed in 2011",'7.  Persistence Report'!$J$27:$J$500,"Adjustment",'7.  Persistence Report'!$H$27:$H$500,"2012")</f>
        <v>15</v>
      </c>
      <c r="S182" s="294">
        <f>SUMIFS('7.  Persistence Report'!Q$27:Q$500,'7.  Persistence Report'!$D$27:$D$500,$B181,'7.  Persistence Report'!$C$27:$C$500,"&lt;&gt;Pre-2011 Programs Completed in 2011",'7.  Persistence Report'!$J$27:$J$500,"Adjustment",'7.  Persistence Report'!$H$27:$H$500,"2012")</f>
        <v>15</v>
      </c>
      <c r="T182" s="294">
        <f>SUMIFS('7.  Persistence Report'!R$27:R$500,'7.  Persistence Report'!$D$27:$D$500,$B181,'7.  Persistence Report'!$C$27:$C$500,"&lt;&gt;Pre-2011 Programs Completed in 2011",'7.  Persistence Report'!$J$27:$J$500,"Adjustment",'7.  Persistence Report'!$H$27:$H$500,"2012")</f>
        <v>2</v>
      </c>
      <c r="U182" s="294">
        <f>SUMIFS('7.  Persistence Report'!S$27:S$500,'7.  Persistence Report'!$D$27:$D$500,$B181,'7.  Persistence Report'!$C$27:$C$500,"&lt;&gt;Pre-2011 Programs Completed in 2011",'7.  Persistence Report'!$J$27:$J$500,"Adjustment",'7.  Persistence Report'!$H$27:$H$500,"2012")</f>
        <v>2</v>
      </c>
      <c r="V182" s="294">
        <f>SUMIFS('7.  Persistence Report'!T$27:T$500,'7.  Persistence Report'!$D$27:$D$500,$B181,'7.  Persistence Report'!$C$27:$C$500,"&lt;&gt;Pre-2011 Programs Completed in 2011",'7.  Persistence Report'!$J$27:$J$500,"Adjustment",'7.  Persistence Report'!$H$27:$H$500,"2012")</f>
        <v>2</v>
      </c>
      <c r="W182" s="294">
        <f>SUMIFS('7.  Persistence Report'!U$27:U$500,'7.  Persistence Report'!$D$27:$D$500,$B181,'7.  Persistence Report'!$C$27:$C$500,"&lt;&gt;Pre-2011 Programs Completed in 2011",'7.  Persistence Report'!$J$27:$J$500,"Adjustment",'7.  Persistence Report'!$H$27:$H$500,"2012")</f>
        <v>2</v>
      </c>
      <c r="X182" s="294">
        <f>SUMIFS('7.  Persistence Report'!V$27:V$500,'7.  Persistence Report'!$D$27:$D$500,$B181,'7.  Persistence Report'!$C$27:$C$500,"&lt;&gt;Pre-2011 Programs Completed in 2011",'7.  Persistence Report'!$J$27:$J$500,"Adjustment",'7.  Persistence Report'!$H$27:$H$500,"2012")</f>
        <v>2</v>
      </c>
      <c r="Y182" s="410">
        <f>Y181</f>
        <v>0</v>
      </c>
      <c r="Z182" s="410">
        <f>Z181</f>
        <v>1</v>
      </c>
      <c r="AA182" s="410">
        <f t="shared" ref="AA182:AL182" si="89">AA181</f>
        <v>0</v>
      </c>
      <c r="AB182" s="410">
        <f t="shared" si="89"/>
        <v>0</v>
      </c>
      <c r="AC182" s="410">
        <f t="shared" si="89"/>
        <v>0</v>
      </c>
      <c r="AD182" s="410">
        <f t="shared" si="89"/>
        <v>0</v>
      </c>
      <c r="AE182" s="410">
        <f t="shared" si="89"/>
        <v>0</v>
      </c>
      <c r="AF182" s="410">
        <f t="shared" si="89"/>
        <v>0</v>
      </c>
      <c r="AG182" s="410">
        <f t="shared" si="89"/>
        <v>0</v>
      </c>
      <c r="AH182" s="410">
        <f t="shared" si="89"/>
        <v>0</v>
      </c>
      <c r="AI182" s="410">
        <f t="shared" si="89"/>
        <v>0</v>
      </c>
      <c r="AJ182" s="410">
        <f t="shared" si="89"/>
        <v>0</v>
      </c>
      <c r="AK182" s="410">
        <f t="shared" si="89"/>
        <v>0</v>
      </c>
      <c r="AL182" s="410">
        <f t="shared" si="89"/>
        <v>0</v>
      </c>
      <c r="AM182" s="503"/>
    </row>
    <row r="183" spans="1:39" ht="15" outlineLevel="1">
      <c r="B183" s="313"/>
      <c r="C183" s="311"/>
      <c r="D183" s="290"/>
      <c r="E183" s="290"/>
      <c r="F183" s="290"/>
      <c r="G183" s="290"/>
      <c r="H183" s="290"/>
      <c r="I183" s="290"/>
      <c r="J183" s="290"/>
      <c r="K183" s="290"/>
      <c r="L183" s="290"/>
      <c r="M183" s="290"/>
      <c r="N183" s="290"/>
      <c r="O183" s="290"/>
      <c r="P183" s="290"/>
      <c r="Q183" s="290"/>
      <c r="R183" s="290"/>
      <c r="S183" s="290"/>
      <c r="T183" s="290"/>
      <c r="U183" s="290"/>
      <c r="V183" s="290"/>
      <c r="W183" s="290"/>
      <c r="X183" s="290"/>
      <c r="Y183" s="415"/>
      <c r="Z183" s="416"/>
      <c r="AA183" s="415"/>
      <c r="AB183" s="415"/>
      <c r="AC183" s="415"/>
      <c r="AD183" s="415"/>
      <c r="AE183" s="415"/>
      <c r="AF183" s="415"/>
      <c r="AG183" s="415"/>
      <c r="AH183" s="415"/>
      <c r="AI183" s="415"/>
      <c r="AJ183" s="415"/>
      <c r="AK183" s="415"/>
      <c r="AL183" s="415"/>
      <c r="AM183" s="312"/>
    </row>
    <row r="184" spans="1:39" ht="15" outlineLevel="1">
      <c r="A184" s="507">
        <v>12</v>
      </c>
      <c r="B184" s="313" t="s">
        <v>23</v>
      </c>
      <c r="C184" s="290" t="s">
        <v>25</v>
      </c>
      <c r="D184" s="294">
        <f>SUMIFS('7.  Persistence Report'!AR$27:AR$500,'7.  Persistence Report'!$D$27:$D$500,$B184,'7.  Persistence Report'!$C$27:$C$500,"&lt;&gt;Pre-2011 Programs Completed in 2011",'7.  Persistence Report'!$J$27:$J$500,"&lt;&gt;Adjustment",'7.  Persistence Report'!$H$27:$H$500,"2012")</f>
        <v>0</v>
      </c>
      <c r="E184" s="294">
        <f>SUMIFS('7.  Persistence Report'!AS$27:AS$500,'7.  Persistence Report'!$D$27:$D$500,$B184,'7.  Persistence Report'!$C$27:$C$500,"&lt;&gt;Pre-2011 Programs Completed in 2011",'7.  Persistence Report'!$J$27:$J$500,"&lt;&gt;Adjustment",'7.  Persistence Report'!$H$27:$H$500,"2012")</f>
        <v>0</v>
      </c>
      <c r="F184" s="294">
        <f>SUMIFS('7.  Persistence Report'!AT$27:AT$500,'7.  Persistence Report'!$D$27:$D$500,$B184,'7.  Persistence Report'!$C$27:$C$500,"&lt;&gt;Pre-2011 Programs Completed in 2011",'7.  Persistence Report'!$J$27:$J$500,"&lt;&gt;Adjustment",'7.  Persistence Report'!$H$27:$H$500,"2012")</f>
        <v>0</v>
      </c>
      <c r="G184" s="294">
        <f>SUMIFS('7.  Persistence Report'!AU$27:AU$500,'7.  Persistence Report'!$D$27:$D$500,$B184,'7.  Persistence Report'!$C$27:$C$500,"&lt;&gt;Pre-2011 Programs Completed in 2011",'7.  Persistence Report'!$J$27:$J$500,"&lt;&gt;Adjustment",'7.  Persistence Report'!$H$27:$H$500,"2012")</f>
        <v>0</v>
      </c>
      <c r="H184" s="294">
        <f>SUMIFS('7.  Persistence Report'!AV$27:AV$500,'7.  Persistence Report'!$D$27:$D$500,$B184,'7.  Persistence Report'!$C$27:$C$500,"&lt;&gt;Pre-2011 Programs Completed in 2011",'7.  Persistence Report'!$J$27:$J$500,"&lt;&gt;Adjustment",'7.  Persistence Report'!$H$27:$H$500,"2012")</f>
        <v>0</v>
      </c>
      <c r="I184" s="294">
        <f>SUMIFS('7.  Persistence Report'!AW$27:AW$500,'7.  Persistence Report'!$D$27:$D$500,$B184,'7.  Persistence Report'!$C$27:$C$500,"&lt;&gt;Pre-2011 Programs Completed in 2011",'7.  Persistence Report'!$J$27:$J$500,"&lt;&gt;Adjustment",'7.  Persistence Report'!$H$27:$H$500,"2012")</f>
        <v>0</v>
      </c>
      <c r="J184" s="294">
        <f>SUMIFS('7.  Persistence Report'!AX$27:AX$500,'7.  Persistence Report'!$D$27:$D$500,$B184,'7.  Persistence Report'!$C$27:$C$500,"&lt;&gt;Pre-2011 Programs Completed in 2011",'7.  Persistence Report'!$J$27:$J$500,"&lt;&gt;Adjustment",'7.  Persistence Report'!$H$27:$H$500,"2012")</f>
        <v>0</v>
      </c>
      <c r="K184" s="294">
        <f>SUMIFS('7.  Persistence Report'!AY$27:AY$500,'7.  Persistence Report'!$D$27:$D$500,$B184,'7.  Persistence Report'!$C$27:$C$500,"&lt;&gt;Pre-2011 Programs Completed in 2011",'7.  Persistence Report'!$J$27:$J$500,"&lt;&gt;Adjustment",'7.  Persistence Report'!$H$27:$H$500,"2012")</f>
        <v>0</v>
      </c>
      <c r="L184" s="294">
        <f>SUMIFS('7.  Persistence Report'!AZ$27:AZ$500,'7.  Persistence Report'!$D$27:$D$500,$B184,'7.  Persistence Report'!$C$27:$C$500,"&lt;&gt;Pre-2011 Programs Completed in 2011",'7.  Persistence Report'!$J$27:$J$500,"&lt;&gt;Adjustment",'7.  Persistence Report'!$H$27:$H$500,"2012")</f>
        <v>0</v>
      </c>
      <c r="M184" s="294">
        <f>SUMIFS('7.  Persistence Report'!BA$27:BA$500,'7.  Persistence Report'!$D$27:$D$500,$B184,'7.  Persistence Report'!$C$27:$C$500,"&lt;&gt;Pre-2011 Programs Completed in 2011",'7.  Persistence Report'!$J$27:$J$500,"&lt;&gt;Adjustment",'7.  Persistence Report'!$H$27:$H$500,"2012")</f>
        <v>0</v>
      </c>
      <c r="N184" s="294">
        <v>3</v>
      </c>
      <c r="O184" s="294">
        <f>SUMIFS('7.  Persistence Report'!M$27:M$500,'7.  Persistence Report'!$D$27:$D$500,$B184,'7.  Persistence Report'!$C$27:$C$500,"&lt;&gt;Pre-2011 Programs Completed in 2011",'7.  Persistence Report'!$J$27:$J$500,"&lt;&gt;Adjustment",'7.  Persistence Report'!$H$27:$H$500,"2012")</f>
        <v>0</v>
      </c>
      <c r="P184" s="294">
        <f>SUMIFS('7.  Persistence Report'!N$27:N$500,'7.  Persistence Report'!$D$27:$D$500,$B184,'7.  Persistence Report'!$C$27:$C$500,"&lt;&gt;Pre-2011 Programs Completed in 2011",'7.  Persistence Report'!$J$27:$J$500,"&lt;&gt;Adjustment",'7.  Persistence Report'!$H$27:$H$500,"2012")</f>
        <v>0</v>
      </c>
      <c r="Q184" s="294">
        <f>SUMIFS('7.  Persistence Report'!O$27:O$500,'7.  Persistence Report'!$D$27:$D$500,$B184,'7.  Persistence Report'!$C$27:$C$500,"&lt;&gt;Pre-2011 Programs Completed in 2011",'7.  Persistence Report'!$J$27:$J$500,"&lt;&gt;Adjustment",'7.  Persistence Report'!$H$27:$H$500,"2012")</f>
        <v>0</v>
      </c>
      <c r="R184" s="294">
        <f>SUMIFS('7.  Persistence Report'!P$27:P$500,'7.  Persistence Report'!$D$27:$D$500,$B184,'7.  Persistence Report'!$C$27:$C$500,"&lt;&gt;Pre-2011 Programs Completed in 2011",'7.  Persistence Report'!$J$27:$J$500,"&lt;&gt;Adjustment",'7.  Persistence Report'!$H$27:$H$500,"2012")</f>
        <v>0</v>
      </c>
      <c r="S184" s="294">
        <f>SUMIFS('7.  Persistence Report'!Q$27:Q$500,'7.  Persistence Report'!$D$27:$D$500,$B184,'7.  Persistence Report'!$C$27:$C$500,"&lt;&gt;Pre-2011 Programs Completed in 2011",'7.  Persistence Report'!$J$27:$J$500,"&lt;&gt;Adjustment",'7.  Persistence Report'!$H$27:$H$500,"2012")</f>
        <v>0</v>
      </c>
      <c r="T184" s="294">
        <f>SUMIFS('7.  Persistence Report'!R$27:R$500,'7.  Persistence Report'!$D$27:$D$500,$B184,'7.  Persistence Report'!$C$27:$C$500,"&lt;&gt;Pre-2011 Programs Completed in 2011",'7.  Persistence Report'!$J$27:$J$500,"&lt;&gt;Adjustment",'7.  Persistence Report'!$H$27:$H$500,"2012")</f>
        <v>0</v>
      </c>
      <c r="U184" s="294">
        <f>SUMIFS('7.  Persistence Report'!S$27:S$500,'7.  Persistence Report'!$D$27:$D$500,$B184,'7.  Persistence Report'!$C$27:$C$500,"&lt;&gt;Pre-2011 Programs Completed in 2011",'7.  Persistence Report'!$J$27:$J$500,"&lt;&gt;Adjustment",'7.  Persistence Report'!$H$27:$H$500,"2012")</f>
        <v>0</v>
      </c>
      <c r="V184" s="294">
        <f>SUMIFS('7.  Persistence Report'!T$27:T$500,'7.  Persistence Report'!$D$27:$D$500,$B184,'7.  Persistence Report'!$C$27:$C$500,"&lt;&gt;Pre-2011 Programs Completed in 2011",'7.  Persistence Report'!$J$27:$J$500,"&lt;&gt;Adjustment",'7.  Persistence Report'!$H$27:$H$500,"2012")</f>
        <v>0</v>
      </c>
      <c r="W184" s="294">
        <f>SUMIFS('7.  Persistence Report'!U$27:U$500,'7.  Persistence Report'!$D$27:$D$500,$B184,'7.  Persistence Report'!$C$27:$C$500,"&lt;&gt;Pre-2011 Programs Completed in 2011",'7.  Persistence Report'!$J$27:$J$500,"&lt;&gt;Adjustment",'7.  Persistence Report'!$H$27:$H$500,"2012")</f>
        <v>0</v>
      </c>
      <c r="X184" s="294">
        <f>SUMIFS('7.  Persistence Report'!V$27:V$500,'7.  Persistence Report'!$D$27:$D$500,$B184,'7.  Persistence Report'!$C$27:$C$500,"&lt;&gt;Pre-2011 Programs Completed in 2011",'7.  Persistence Report'!$J$27:$J$500,"&lt;&gt;Adjustment",'7.  Persistence Report'!$H$27:$H$500,"2012")</f>
        <v>0</v>
      </c>
      <c r="Y184" s="409">
        <f>+Y313</f>
        <v>0</v>
      </c>
      <c r="Z184" s="409">
        <f t="shared" ref="Z184:AA184" si="90">+Z313</f>
        <v>0</v>
      </c>
      <c r="AA184" s="409">
        <f t="shared" si="90"/>
        <v>1</v>
      </c>
      <c r="AB184" s="414"/>
      <c r="AC184" s="414"/>
      <c r="AD184" s="414"/>
      <c r="AE184" s="414"/>
      <c r="AF184" s="414"/>
      <c r="AG184" s="414"/>
      <c r="AH184" s="414"/>
      <c r="AI184" s="414"/>
      <c r="AJ184" s="414"/>
      <c r="AK184" s="414"/>
      <c r="AL184" s="414"/>
      <c r="AM184" s="295">
        <f>SUM(Y184:AL184)</f>
        <v>1</v>
      </c>
    </row>
    <row r="185" spans="1:39" ht="15" outlineLevel="1">
      <c r="B185" s="293" t="s">
        <v>244</v>
      </c>
      <c r="C185" s="290" t="s">
        <v>163</v>
      </c>
      <c r="D185" s="294">
        <f>SUMIFS('7.  Persistence Report'!AR$27:AR$500,'7.  Persistence Report'!$D$27:$D$500,$B184,'7.  Persistence Report'!$C$27:$C$500,"&lt;&gt;Pre-2011 Programs Completed in 2011",'7.  Persistence Report'!$J$27:$J$500,"Adjustment",'7.  Persistence Report'!$H$27:$H$500,"2012")</f>
        <v>0</v>
      </c>
      <c r="E185" s="294">
        <f>SUMIFS('7.  Persistence Report'!AS$27:AS$500,'7.  Persistence Report'!$D$27:$D$500,$B184,'7.  Persistence Report'!$C$27:$C$500,"&lt;&gt;Pre-2011 Programs Completed in 2011",'7.  Persistence Report'!$J$27:$J$500,"Adjustment",'7.  Persistence Report'!$H$27:$H$500,"2012")</f>
        <v>0</v>
      </c>
      <c r="F185" s="294">
        <f>SUMIFS('7.  Persistence Report'!AT$27:AT$500,'7.  Persistence Report'!$D$27:$D$500,$B184,'7.  Persistence Report'!$C$27:$C$500,"&lt;&gt;Pre-2011 Programs Completed in 2011",'7.  Persistence Report'!$J$27:$J$500,"Adjustment",'7.  Persistence Report'!$H$27:$H$500,"2012")</f>
        <v>0</v>
      </c>
      <c r="G185" s="294">
        <f>SUMIFS('7.  Persistence Report'!AU$27:AU$500,'7.  Persistence Report'!$D$27:$D$500,$B184,'7.  Persistence Report'!$C$27:$C$500,"&lt;&gt;Pre-2011 Programs Completed in 2011",'7.  Persistence Report'!$J$27:$J$500,"Adjustment",'7.  Persistence Report'!$H$27:$H$500,"2012")</f>
        <v>0</v>
      </c>
      <c r="H185" s="294">
        <f>SUMIFS('7.  Persistence Report'!AV$27:AV$500,'7.  Persistence Report'!$D$27:$D$500,$B184,'7.  Persistence Report'!$C$27:$C$500,"&lt;&gt;Pre-2011 Programs Completed in 2011",'7.  Persistence Report'!$J$27:$J$500,"Adjustment",'7.  Persistence Report'!$H$27:$H$500,"2012")</f>
        <v>0</v>
      </c>
      <c r="I185" s="294">
        <f>SUMIFS('7.  Persistence Report'!AW$27:AW$500,'7.  Persistence Report'!$D$27:$D$500,$B184,'7.  Persistence Report'!$C$27:$C$500,"&lt;&gt;Pre-2011 Programs Completed in 2011",'7.  Persistence Report'!$J$27:$J$500,"Adjustment",'7.  Persistence Report'!$H$27:$H$500,"2012")</f>
        <v>0</v>
      </c>
      <c r="J185" s="294">
        <f>SUMIFS('7.  Persistence Report'!AX$27:AX$500,'7.  Persistence Report'!$D$27:$D$500,$B184,'7.  Persistence Report'!$C$27:$C$500,"&lt;&gt;Pre-2011 Programs Completed in 2011",'7.  Persistence Report'!$J$27:$J$500,"Adjustment",'7.  Persistence Report'!$H$27:$H$500,"2012")</f>
        <v>0</v>
      </c>
      <c r="K185" s="294">
        <f>SUMIFS('7.  Persistence Report'!AY$27:AY$500,'7.  Persistence Report'!$D$27:$D$500,$B184,'7.  Persistence Report'!$C$27:$C$500,"&lt;&gt;Pre-2011 Programs Completed in 2011",'7.  Persistence Report'!$J$27:$J$500,"Adjustment",'7.  Persistence Report'!$H$27:$H$500,"2012")</f>
        <v>0</v>
      </c>
      <c r="L185" s="294">
        <f>SUMIFS('7.  Persistence Report'!AZ$27:AZ$500,'7.  Persistence Report'!$D$27:$D$500,$B184,'7.  Persistence Report'!$C$27:$C$500,"&lt;&gt;Pre-2011 Programs Completed in 2011",'7.  Persistence Report'!$J$27:$J$500,"Adjustment",'7.  Persistence Report'!$H$27:$H$500,"2012")</f>
        <v>0</v>
      </c>
      <c r="M185" s="294">
        <f>SUMIFS('7.  Persistence Report'!BA$27:BA$500,'7.  Persistence Report'!$D$27:$D$500,$B184,'7.  Persistence Report'!$C$27:$C$500,"&lt;&gt;Pre-2011 Programs Completed in 2011",'7.  Persistence Report'!$J$27:$J$500,"Adjustment",'7.  Persistence Report'!$H$27:$H$500,"2012")</f>
        <v>0</v>
      </c>
      <c r="N185" s="294">
        <f>N184</f>
        <v>3</v>
      </c>
      <c r="O185" s="294">
        <f>SUMIFS('7.  Persistence Report'!M$27:M$500,'7.  Persistence Report'!$D$27:$D$500,$B184,'7.  Persistence Report'!$C$27:$C$500,"&lt;&gt;Pre-2011 Programs Completed in 2011",'7.  Persistence Report'!$J$27:$J$500,"Adjustment",'7.  Persistence Report'!$H$27:$H$500,"2012")</f>
        <v>0</v>
      </c>
      <c r="P185" s="294">
        <f>SUMIFS('7.  Persistence Report'!N$27:N$500,'7.  Persistence Report'!$D$27:$D$500,$B184,'7.  Persistence Report'!$C$27:$C$500,"&lt;&gt;Pre-2011 Programs Completed in 2011",'7.  Persistence Report'!$J$27:$J$500,"Adjustment",'7.  Persistence Report'!$H$27:$H$500,"2012")</f>
        <v>0</v>
      </c>
      <c r="Q185" s="294">
        <f>SUMIFS('7.  Persistence Report'!O$27:O$500,'7.  Persistence Report'!$D$27:$D$500,$B184,'7.  Persistence Report'!$C$27:$C$500,"&lt;&gt;Pre-2011 Programs Completed in 2011",'7.  Persistence Report'!$J$27:$J$500,"Adjustment",'7.  Persistence Report'!$H$27:$H$500,"2012")</f>
        <v>0</v>
      </c>
      <c r="R185" s="294">
        <f>SUMIFS('7.  Persistence Report'!P$27:P$500,'7.  Persistence Report'!$D$27:$D$500,$B184,'7.  Persistence Report'!$C$27:$C$500,"&lt;&gt;Pre-2011 Programs Completed in 2011",'7.  Persistence Report'!$J$27:$J$500,"Adjustment",'7.  Persistence Report'!$H$27:$H$500,"2012")</f>
        <v>0</v>
      </c>
      <c r="S185" s="294">
        <f>SUMIFS('7.  Persistence Report'!Q$27:Q$500,'7.  Persistence Report'!$D$27:$D$500,$B184,'7.  Persistence Report'!$C$27:$C$500,"&lt;&gt;Pre-2011 Programs Completed in 2011",'7.  Persistence Report'!$J$27:$J$500,"Adjustment",'7.  Persistence Report'!$H$27:$H$500,"2012")</f>
        <v>0</v>
      </c>
      <c r="T185" s="294">
        <f>SUMIFS('7.  Persistence Report'!R$27:R$500,'7.  Persistence Report'!$D$27:$D$500,$B184,'7.  Persistence Report'!$C$27:$C$500,"&lt;&gt;Pre-2011 Programs Completed in 2011",'7.  Persistence Report'!$J$27:$J$500,"Adjustment",'7.  Persistence Report'!$H$27:$H$500,"2012")</f>
        <v>0</v>
      </c>
      <c r="U185" s="294">
        <f>SUMIFS('7.  Persistence Report'!S$27:S$500,'7.  Persistence Report'!$D$27:$D$500,$B184,'7.  Persistence Report'!$C$27:$C$500,"&lt;&gt;Pre-2011 Programs Completed in 2011",'7.  Persistence Report'!$J$27:$J$500,"Adjustment",'7.  Persistence Report'!$H$27:$H$500,"2012")</f>
        <v>0</v>
      </c>
      <c r="V185" s="294">
        <f>SUMIFS('7.  Persistence Report'!T$27:T$500,'7.  Persistence Report'!$D$27:$D$500,$B184,'7.  Persistence Report'!$C$27:$C$500,"&lt;&gt;Pre-2011 Programs Completed in 2011",'7.  Persistence Report'!$J$27:$J$500,"Adjustment",'7.  Persistence Report'!$H$27:$H$500,"2012")</f>
        <v>0</v>
      </c>
      <c r="W185" s="294">
        <f>SUMIFS('7.  Persistence Report'!U$27:U$500,'7.  Persistence Report'!$D$27:$D$500,$B184,'7.  Persistence Report'!$C$27:$C$500,"&lt;&gt;Pre-2011 Programs Completed in 2011",'7.  Persistence Report'!$J$27:$J$500,"Adjustment",'7.  Persistence Report'!$H$27:$H$500,"2012")</f>
        <v>0</v>
      </c>
      <c r="X185" s="294">
        <f>SUMIFS('7.  Persistence Report'!V$27:V$500,'7.  Persistence Report'!$D$27:$D$500,$B184,'7.  Persistence Report'!$C$27:$C$500,"&lt;&gt;Pre-2011 Programs Completed in 2011",'7.  Persistence Report'!$J$27:$J$500,"Adjustment",'7.  Persistence Report'!$H$27:$H$500,"2012")</f>
        <v>0</v>
      </c>
      <c r="Y185" s="410">
        <f>Y184</f>
        <v>0</v>
      </c>
      <c r="Z185" s="410">
        <f>Z184</f>
        <v>0</v>
      </c>
      <c r="AA185" s="410">
        <f t="shared" ref="AA185:AL185" si="91">AA184</f>
        <v>1</v>
      </c>
      <c r="AB185" s="410">
        <f t="shared" si="91"/>
        <v>0</v>
      </c>
      <c r="AC185" s="410">
        <f t="shared" si="91"/>
        <v>0</v>
      </c>
      <c r="AD185" s="410">
        <f t="shared" si="91"/>
        <v>0</v>
      </c>
      <c r="AE185" s="410">
        <f t="shared" si="91"/>
        <v>0</v>
      </c>
      <c r="AF185" s="410">
        <f t="shared" si="91"/>
        <v>0</v>
      </c>
      <c r="AG185" s="410">
        <f t="shared" si="91"/>
        <v>0</v>
      </c>
      <c r="AH185" s="410">
        <f t="shared" si="91"/>
        <v>0</v>
      </c>
      <c r="AI185" s="410">
        <f t="shared" si="91"/>
        <v>0</v>
      </c>
      <c r="AJ185" s="410">
        <f t="shared" si="91"/>
        <v>0</v>
      </c>
      <c r="AK185" s="410">
        <f t="shared" si="91"/>
        <v>0</v>
      </c>
      <c r="AL185" s="410">
        <f t="shared" si="91"/>
        <v>0</v>
      </c>
      <c r="AM185" s="503"/>
    </row>
    <row r="186" spans="1:39" ht="15" outlineLevel="1">
      <c r="B186" s="313"/>
      <c r="C186" s="311"/>
      <c r="D186" s="315"/>
      <c r="E186" s="315"/>
      <c r="F186" s="315"/>
      <c r="G186" s="315"/>
      <c r="H186" s="315"/>
      <c r="I186" s="315"/>
      <c r="J186" s="315"/>
      <c r="K186" s="315"/>
      <c r="L186" s="315"/>
      <c r="M186" s="315"/>
      <c r="N186" s="290"/>
      <c r="O186" s="315"/>
      <c r="P186" s="315"/>
      <c r="Q186" s="315"/>
      <c r="R186" s="315"/>
      <c r="S186" s="315"/>
      <c r="T186" s="315"/>
      <c r="U186" s="315"/>
      <c r="V186" s="315"/>
      <c r="W186" s="315"/>
      <c r="X186" s="315"/>
      <c r="Y186" s="415"/>
      <c r="Z186" s="416"/>
      <c r="AA186" s="415"/>
      <c r="AB186" s="415"/>
      <c r="AC186" s="415"/>
      <c r="AD186" s="415"/>
      <c r="AE186" s="415"/>
      <c r="AF186" s="415"/>
      <c r="AG186" s="415"/>
      <c r="AH186" s="415"/>
      <c r="AI186" s="415"/>
      <c r="AJ186" s="415"/>
      <c r="AK186" s="415"/>
      <c r="AL186" s="415"/>
      <c r="AM186" s="312"/>
    </row>
    <row r="187" spans="1:39" ht="15" outlineLevel="1">
      <c r="A187" s="507">
        <v>13</v>
      </c>
      <c r="B187" s="313" t="s">
        <v>24</v>
      </c>
      <c r="C187" s="290" t="s">
        <v>25</v>
      </c>
      <c r="D187" s="294">
        <f>SUMIFS('7.  Persistence Report'!AR$27:AR$500,'7.  Persistence Report'!$D$27:$D$500,$B187,'7.  Persistence Report'!$C$27:$C$500,"&lt;&gt;Pre-2011 Programs Completed in 2011",'7.  Persistence Report'!$J$27:$J$500,"&lt;&gt;Adjustment",'7.  Persistence Report'!$H$27:$H$500,"2012")</f>
        <v>16175.999999999998</v>
      </c>
      <c r="E187" s="294">
        <f>SUMIFS('7.  Persistence Report'!AS$27:AS$500,'7.  Persistence Report'!$D$27:$D$500,$B187,'7.  Persistence Report'!$C$27:$C$500,"&lt;&gt;Pre-2011 Programs Completed in 2011",'7.  Persistence Report'!$J$27:$J$500,"&lt;&gt;Adjustment",'7.  Persistence Report'!$H$27:$H$500,"2012")</f>
        <v>16175.999999999998</v>
      </c>
      <c r="F187" s="294">
        <f>SUMIFS('7.  Persistence Report'!AT$27:AT$500,'7.  Persistence Report'!$D$27:$D$500,$B187,'7.  Persistence Report'!$C$27:$C$500,"&lt;&gt;Pre-2011 Programs Completed in 2011",'7.  Persistence Report'!$J$27:$J$500,"&lt;&gt;Adjustment",'7.  Persistence Report'!$H$27:$H$500,"2012")</f>
        <v>16175.999999999998</v>
      </c>
      <c r="G187" s="294">
        <f>SUMIFS('7.  Persistence Report'!AU$27:AU$500,'7.  Persistence Report'!$D$27:$D$500,$B187,'7.  Persistence Report'!$C$27:$C$500,"&lt;&gt;Pre-2011 Programs Completed in 2011",'7.  Persistence Report'!$J$27:$J$500,"&lt;&gt;Adjustment",'7.  Persistence Report'!$H$27:$H$500,"2012")</f>
        <v>16175.999999999998</v>
      </c>
      <c r="H187" s="294">
        <f>SUMIFS('7.  Persistence Report'!AV$27:AV$500,'7.  Persistence Report'!$D$27:$D$500,$B187,'7.  Persistence Report'!$C$27:$C$500,"&lt;&gt;Pre-2011 Programs Completed in 2011",'7.  Persistence Report'!$J$27:$J$500,"&lt;&gt;Adjustment",'7.  Persistence Report'!$H$27:$H$500,"2012")</f>
        <v>16175.999999999998</v>
      </c>
      <c r="I187" s="294">
        <f>SUMIFS('7.  Persistence Report'!AW$27:AW$500,'7.  Persistence Report'!$D$27:$D$500,$B187,'7.  Persistence Report'!$C$27:$C$500,"&lt;&gt;Pre-2011 Programs Completed in 2011",'7.  Persistence Report'!$J$27:$J$500,"&lt;&gt;Adjustment",'7.  Persistence Report'!$H$27:$H$500,"2012")</f>
        <v>16175.999999999998</v>
      </c>
      <c r="J187" s="294">
        <f>SUMIFS('7.  Persistence Report'!AX$27:AX$500,'7.  Persistence Report'!$D$27:$D$500,$B187,'7.  Persistence Report'!$C$27:$C$500,"&lt;&gt;Pre-2011 Programs Completed in 2011",'7.  Persistence Report'!$J$27:$J$500,"&lt;&gt;Adjustment",'7.  Persistence Report'!$H$27:$H$500,"2012")</f>
        <v>16175.999999999998</v>
      </c>
      <c r="K187" s="294">
        <f>SUMIFS('7.  Persistence Report'!AY$27:AY$500,'7.  Persistence Report'!$D$27:$D$500,$B187,'7.  Persistence Report'!$C$27:$C$500,"&lt;&gt;Pre-2011 Programs Completed in 2011",'7.  Persistence Report'!$J$27:$J$500,"&lt;&gt;Adjustment",'7.  Persistence Report'!$H$27:$H$500,"2012")</f>
        <v>16175.999999999998</v>
      </c>
      <c r="L187" s="294">
        <f>SUMIFS('7.  Persistence Report'!AZ$27:AZ$500,'7.  Persistence Report'!$D$27:$D$500,$B187,'7.  Persistence Report'!$C$27:$C$500,"&lt;&gt;Pre-2011 Programs Completed in 2011",'7.  Persistence Report'!$J$27:$J$500,"&lt;&gt;Adjustment",'7.  Persistence Report'!$H$27:$H$500,"2012")</f>
        <v>16175.999999999998</v>
      </c>
      <c r="M187" s="294">
        <f>SUMIFS('7.  Persistence Report'!BA$27:BA$500,'7.  Persistence Report'!$D$27:$D$500,$B187,'7.  Persistence Report'!$C$27:$C$500,"&lt;&gt;Pre-2011 Programs Completed in 2011",'7.  Persistence Report'!$J$27:$J$500,"&lt;&gt;Adjustment",'7.  Persistence Report'!$H$27:$H$500,"2012")</f>
        <v>16175.999999999998</v>
      </c>
      <c r="N187" s="294">
        <v>12</v>
      </c>
      <c r="O187" s="294">
        <f>SUMIFS('7.  Persistence Report'!M$27:M$500,'7.  Persistence Report'!$D$27:$D$500,$B187,'7.  Persistence Report'!$C$27:$C$500,"&lt;&gt;Pre-2011 Programs Completed in 2011",'7.  Persistence Report'!$J$27:$J$500,"&lt;&gt;Adjustment",'7.  Persistence Report'!$H$27:$H$500,"2012")</f>
        <v>14</v>
      </c>
      <c r="P187" s="294">
        <f>SUMIFS('7.  Persistence Report'!N$27:N$500,'7.  Persistence Report'!$D$27:$D$500,$B187,'7.  Persistence Report'!$C$27:$C$500,"&lt;&gt;Pre-2011 Programs Completed in 2011",'7.  Persistence Report'!$J$27:$J$500,"&lt;&gt;Adjustment",'7.  Persistence Report'!$H$27:$H$500,"2012")</f>
        <v>14</v>
      </c>
      <c r="Q187" s="294">
        <f>SUMIFS('7.  Persistence Report'!O$27:O$500,'7.  Persistence Report'!$D$27:$D$500,$B187,'7.  Persistence Report'!$C$27:$C$500,"&lt;&gt;Pre-2011 Programs Completed in 2011",'7.  Persistence Report'!$J$27:$J$500,"&lt;&gt;Adjustment",'7.  Persistence Report'!$H$27:$H$500,"2012")</f>
        <v>14</v>
      </c>
      <c r="R187" s="294">
        <f>SUMIFS('7.  Persistence Report'!P$27:P$500,'7.  Persistence Report'!$D$27:$D$500,$B187,'7.  Persistence Report'!$C$27:$C$500,"&lt;&gt;Pre-2011 Programs Completed in 2011",'7.  Persistence Report'!$J$27:$J$500,"&lt;&gt;Adjustment",'7.  Persistence Report'!$H$27:$H$500,"2012")</f>
        <v>14</v>
      </c>
      <c r="S187" s="294">
        <f>SUMIFS('7.  Persistence Report'!Q$27:Q$500,'7.  Persistence Report'!$D$27:$D$500,$B187,'7.  Persistence Report'!$C$27:$C$500,"&lt;&gt;Pre-2011 Programs Completed in 2011",'7.  Persistence Report'!$J$27:$J$500,"&lt;&gt;Adjustment",'7.  Persistence Report'!$H$27:$H$500,"2012")</f>
        <v>14</v>
      </c>
      <c r="T187" s="294">
        <f>SUMIFS('7.  Persistence Report'!R$27:R$500,'7.  Persistence Report'!$D$27:$D$500,$B187,'7.  Persistence Report'!$C$27:$C$500,"&lt;&gt;Pre-2011 Programs Completed in 2011",'7.  Persistence Report'!$J$27:$J$500,"&lt;&gt;Adjustment",'7.  Persistence Report'!$H$27:$H$500,"2012")</f>
        <v>14</v>
      </c>
      <c r="U187" s="294">
        <f>SUMIFS('7.  Persistence Report'!S$27:S$500,'7.  Persistence Report'!$D$27:$D$500,$B187,'7.  Persistence Report'!$C$27:$C$500,"&lt;&gt;Pre-2011 Programs Completed in 2011",'7.  Persistence Report'!$J$27:$J$500,"&lt;&gt;Adjustment",'7.  Persistence Report'!$H$27:$H$500,"2012")</f>
        <v>14</v>
      </c>
      <c r="V187" s="294">
        <f>SUMIFS('7.  Persistence Report'!T$27:T$500,'7.  Persistence Report'!$D$27:$D$500,$B187,'7.  Persistence Report'!$C$27:$C$500,"&lt;&gt;Pre-2011 Programs Completed in 2011",'7.  Persistence Report'!$J$27:$J$500,"&lt;&gt;Adjustment",'7.  Persistence Report'!$H$27:$H$500,"2012")</f>
        <v>14</v>
      </c>
      <c r="W187" s="294">
        <f>SUMIFS('7.  Persistence Report'!U$27:U$500,'7.  Persistence Report'!$D$27:$D$500,$B187,'7.  Persistence Report'!$C$27:$C$500,"&lt;&gt;Pre-2011 Programs Completed in 2011",'7.  Persistence Report'!$J$27:$J$500,"&lt;&gt;Adjustment",'7.  Persistence Report'!$H$27:$H$500,"2012")</f>
        <v>14</v>
      </c>
      <c r="X187" s="294">
        <f>SUMIFS('7.  Persistence Report'!V$27:V$500,'7.  Persistence Report'!$D$27:$D$500,$B187,'7.  Persistence Report'!$C$27:$C$500,"&lt;&gt;Pre-2011 Programs Completed in 2011",'7.  Persistence Report'!$J$27:$J$500,"&lt;&gt;Adjustment",'7.  Persistence Report'!$H$27:$H$500,"2012")</f>
        <v>14</v>
      </c>
      <c r="Y187" s="409">
        <f>+Y316</f>
        <v>0</v>
      </c>
      <c r="Z187" s="409">
        <f t="shared" ref="Z187:AA187" si="92">+Z316</f>
        <v>0</v>
      </c>
      <c r="AA187" s="409">
        <f t="shared" si="92"/>
        <v>1</v>
      </c>
      <c r="AB187" s="414"/>
      <c r="AC187" s="414"/>
      <c r="AD187" s="414"/>
      <c r="AE187" s="414"/>
      <c r="AF187" s="414"/>
      <c r="AG187" s="414"/>
      <c r="AH187" s="414"/>
      <c r="AI187" s="414"/>
      <c r="AJ187" s="414"/>
      <c r="AK187" s="414"/>
      <c r="AL187" s="414"/>
      <c r="AM187" s="295">
        <f>SUM(Y187:AL187)</f>
        <v>1</v>
      </c>
    </row>
    <row r="188" spans="1:39" ht="15" outlineLevel="1">
      <c r="B188" s="293" t="s">
        <v>244</v>
      </c>
      <c r="C188" s="290" t="s">
        <v>163</v>
      </c>
      <c r="D188" s="294">
        <f>SUMIFS('7.  Persistence Report'!AR$27:AR$500,'7.  Persistence Report'!$D$27:$D$500,$B187,'7.  Persistence Report'!$C$27:$C$500,"&lt;&gt;Pre-2011 Programs Completed in 2011",'7.  Persistence Report'!$J$27:$J$500,"Adjustment",'7.  Persistence Report'!$H$27:$H$500,"2012")</f>
        <v>1179763.3459999999</v>
      </c>
      <c r="E188" s="294">
        <f>SUMIFS('7.  Persistence Report'!AS$27:AS$500,'7.  Persistence Report'!$D$27:$D$500,$B187,'7.  Persistence Report'!$C$27:$C$500,"&lt;&gt;Pre-2011 Programs Completed in 2011",'7.  Persistence Report'!$J$27:$J$500,"Adjustment",'7.  Persistence Report'!$H$27:$H$500,"2012")</f>
        <v>1179763.3459999999</v>
      </c>
      <c r="F188" s="294">
        <f>SUMIFS('7.  Persistence Report'!AT$27:AT$500,'7.  Persistence Report'!$D$27:$D$500,$B187,'7.  Persistence Report'!$C$27:$C$500,"&lt;&gt;Pre-2011 Programs Completed in 2011",'7.  Persistence Report'!$J$27:$J$500,"Adjustment",'7.  Persistence Report'!$H$27:$H$500,"2012")</f>
        <v>1179763.3459999999</v>
      </c>
      <c r="G188" s="294">
        <f>SUMIFS('7.  Persistence Report'!AU$27:AU$500,'7.  Persistence Report'!$D$27:$D$500,$B187,'7.  Persistence Report'!$C$27:$C$500,"&lt;&gt;Pre-2011 Programs Completed in 2011",'7.  Persistence Report'!$J$27:$J$500,"Adjustment",'7.  Persistence Report'!$H$27:$H$500,"2012")</f>
        <v>1179763.3459999999</v>
      </c>
      <c r="H188" s="294">
        <f>SUMIFS('7.  Persistence Report'!AV$27:AV$500,'7.  Persistence Report'!$D$27:$D$500,$B187,'7.  Persistence Report'!$C$27:$C$500,"&lt;&gt;Pre-2011 Programs Completed in 2011",'7.  Persistence Report'!$J$27:$J$500,"Adjustment",'7.  Persistence Report'!$H$27:$H$500,"2012")</f>
        <v>1129044.818</v>
      </c>
      <c r="I188" s="294">
        <f>SUMIFS('7.  Persistence Report'!AW$27:AW$500,'7.  Persistence Report'!$D$27:$D$500,$B187,'7.  Persistence Report'!$C$27:$C$500,"&lt;&gt;Pre-2011 Programs Completed in 2011",'7.  Persistence Report'!$J$27:$J$500,"Adjustment",'7.  Persistence Report'!$H$27:$H$500,"2012")</f>
        <v>1120071.4129999999</v>
      </c>
      <c r="J188" s="294">
        <f>SUMIFS('7.  Persistence Report'!AX$27:AX$500,'7.  Persistence Report'!$D$27:$D$500,$B187,'7.  Persistence Report'!$C$27:$C$500,"&lt;&gt;Pre-2011 Programs Completed in 2011",'7.  Persistence Report'!$J$27:$J$500,"Adjustment",'7.  Persistence Report'!$H$27:$H$500,"2012")</f>
        <v>1120071.4129999999</v>
      </c>
      <c r="K188" s="294">
        <f>SUMIFS('7.  Persistence Report'!AY$27:AY$500,'7.  Persistence Report'!$D$27:$D$500,$B187,'7.  Persistence Report'!$C$27:$C$500,"&lt;&gt;Pre-2011 Programs Completed in 2011",'7.  Persistence Report'!$J$27:$J$500,"Adjustment",'7.  Persistence Report'!$H$27:$H$500,"2012")</f>
        <v>1120071.4129999999</v>
      </c>
      <c r="L188" s="294">
        <f>SUMIFS('7.  Persistence Report'!AZ$27:AZ$500,'7.  Persistence Report'!$D$27:$D$500,$B187,'7.  Persistence Report'!$C$27:$C$500,"&lt;&gt;Pre-2011 Programs Completed in 2011",'7.  Persistence Report'!$J$27:$J$500,"Adjustment",'7.  Persistence Report'!$H$27:$H$500,"2012")</f>
        <v>1120071.4129999999</v>
      </c>
      <c r="M188" s="294">
        <f>SUMIFS('7.  Persistence Report'!BA$27:BA$500,'7.  Persistence Report'!$D$27:$D$500,$B187,'7.  Persistence Report'!$C$27:$C$500,"&lt;&gt;Pre-2011 Programs Completed in 2011",'7.  Persistence Report'!$J$27:$J$500,"Adjustment",'7.  Persistence Report'!$H$27:$H$500,"2012")</f>
        <v>1120071.4129999999</v>
      </c>
      <c r="N188" s="294">
        <f>N187</f>
        <v>12</v>
      </c>
      <c r="O188" s="294">
        <f>SUMIFS('7.  Persistence Report'!M$27:M$500,'7.  Persistence Report'!$D$27:$D$500,$B187,'7.  Persistence Report'!$C$27:$C$500,"&lt;&gt;Pre-2011 Programs Completed in 2011",'7.  Persistence Report'!$J$27:$J$500,"Adjustment",'7.  Persistence Report'!$H$27:$H$500,"2012")</f>
        <v>352.08276410000002</v>
      </c>
      <c r="P188" s="294">
        <f>SUMIFS('7.  Persistence Report'!N$27:N$500,'7.  Persistence Report'!$D$27:$D$500,$B187,'7.  Persistence Report'!$C$27:$C$500,"&lt;&gt;Pre-2011 Programs Completed in 2011",'7.  Persistence Report'!$J$27:$J$500,"Adjustment",'7.  Persistence Report'!$H$27:$H$500,"2012")</f>
        <v>352.08276410000002</v>
      </c>
      <c r="Q188" s="294">
        <f>SUMIFS('7.  Persistence Report'!O$27:O$500,'7.  Persistence Report'!$D$27:$D$500,$B187,'7.  Persistence Report'!$C$27:$C$500,"&lt;&gt;Pre-2011 Programs Completed in 2011",'7.  Persistence Report'!$J$27:$J$500,"Adjustment",'7.  Persistence Report'!$H$27:$H$500,"2012")</f>
        <v>352.08276410000002</v>
      </c>
      <c r="R188" s="294">
        <f>SUMIFS('7.  Persistence Report'!P$27:P$500,'7.  Persistence Report'!$D$27:$D$500,$B187,'7.  Persistence Report'!$C$27:$C$500,"&lt;&gt;Pre-2011 Programs Completed in 2011",'7.  Persistence Report'!$J$27:$J$500,"Adjustment",'7.  Persistence Report'!$H$27:$H$500,"2012")</f>
        <v>352.08276410000002</v>
      </c>
      <c r="S188" s="294">
        <f>SUMIFS('7.  Persistence Report'!Q$27:Q$500,'7.  Persistence Report'!$D$27:$D$500,$B187,'7.  Persistence Report'!$C$27:$C$500,"&lt;&gt;Pre-2011 Programs Completed in 2011",'7.  Persistence Report'!$J$27:$J$500,"Adjustment",'7.  Persistence Report'!$H$27:$H$500,"2012")</f>
        <v>343.93308409999997</v>
      </c>
      <c r="T188" s="294">
        <f>SUMIFS('7.  Persistence Report'!R$27:R$500,'7.  Persistence Report'!$D$27:$D$500,$B187,'7.  Persistence Report'!$C$27:$C$500,"&lt;&gt;Pre-2011 Programs Completed in 2011",'7.  Persistence Report'!$J$27:$J$500,"Adjustment",'7.  Persistence Report'!$H$27:$H$500,"2012")</f>
        <v>342.34842409999999</v>
      </c>
      <c r="U188" s="294">
        <f>SUMIFS('7.  Persistence Report'!S$27:S$500,'7.  Persistence Report'!$D$27:$D$500,$B187,'7.  Persistence Report'!$C$27:$C$500,"&lt;&gt;Pre-2011 Programs Completed in 2011",'7.  Persistence Report'!$J$27:$J$500,"Adjustment",'7.  Persistence Report'!$H$27:$H$500,"2012")</f>
        <v>342.34842409999999</v>
      </c>
      <c r="V188" s="294">
        <f>SUMIFS('7.  Persistence Report'!T$27:T$500,'7.  Persistence Report'!$D$27:$D$500,$B187,'7.  Persistence Report'!$C$27:$C$500,"&lt;&gt;Pre-2011 Programs Completed in 2011",'7.  Persistence Report'!$J$27:$J$500,"Adjustment",'7.  Persistence Report'!$H$27:$H$500,"2012")</f>
        <v>342.34842409999999</v>
      </c>
      <c r="W188" s="294">
        <f>SUMIFS('7.  Persistence Report'!U$27:U$500,'7.  Persistence Report'!$D$27:$D$500,$B187,'7.  Persistence Report'!$C$27:$C$500,"&lt;&gt;Pre-2011 Programs Completed in 2011",'7.  Persistence Report'!$J$27:$J$500,"Adjustment",'7.  Persistence Report'!$H$27:$H$500,"2012")</f>
        <v>342.34842409999999</v>
      </c>
      <c r="X188" s="294">
        <f>SUMIFS('7.  Persistence Report'!V$27:V$500,'7.  Persistence Report'!$D$27:$D$500,$B187,'7.  Persistence Report'!$C$27:$C$500,"&lt;&gt;Pre-2011 Programs Completed in 2011",'7.  Persistence Report'!$J$27:$J$500,"Adjustment",'7.  Persistence Report'!$H$27:$H$500,"2012")</f>
        <v>342.34842409999999</v>
      </c>
      <c r="Y188" s="410">
        <f>Y187</f>
        <v>0</v>
      </c>
      <c r="Z188" s="410">
        <f>Z187</f>
        <v>0</v>
      </c>
      <c r="AA188" s="410">
        <f t="shared" ref="AA188:AL188" si="93">AA187</f>
        <v>1</v>
      </c>
      <c r="AB188" s="410">
        <f t="shared" si="93"/>
        <v>0</v>
      </c>
      <c r="AC188" s="410">
        <f t="shared" si="93"/>
        <v>0</v>
      </c>
      <c r="AD188" s="410">
        <f t="shared" si="93"/>
        <v>0</v>
      </c>
      <c r="AE188" s="410">
        <f t="shared" si="93"/>
        <v>0</v>
      </c>
      <c r="AF188" s="410">
        <f t="shared" si="93"/>
        <v>0</v>
      </c>
      <c r="AG188" s="410">
        <f t="shared" si="93"/>
        <v>0</v>
      </c>
      <c r="AH188" s="410">
        <f t="shared" si="93"/>
        <v>0</v>
      </c>
      <c r="AI188" s="410">
        <f t="shared" si="93"/>
        <v>0</v>
      </c>
      <c r="AJ188" s="410">
        <f t="shared" si="93"/>
        <v>0</v>
      </c>
      <c r="AK188" s="410">
        <f t="shared" si="93"/>
        <v>0</v>
      </c>
      <c r="AL188" s="410">
        <f t="shared" si="93"/>
        <v>0</v>
      </c>
      <c r="AM188" s="503"/>
    </row>
    <row r="189" spans="1:39" ht="15" outlineLevel="1">
      <c r="B189" s="313"/>
      <c r="C189" s="311"/>
      <c r="D189" s="315"/>
      <c r="E189" s="315"/>
      <c r="F189" s="315"/>
      <c r="G189" s="315"/>
      <c r="H189" s="315"/>
      <c r="I189" s="315"/>
      <c r="J189" s="315"/>
      <c r="K189" s="315"/>
      <c r="L189" s="315"/>
      <c r="M189" s="315"/>
      <c r="N189" s="290"/>
      <c r="O189" s="315"/>
      <c r="P189" s="315"/>
      <c r="Q189" s="315"/>
      <c r="R189" s="315"/>
      <c r="S189" s="315"/>
      <c r="T189" s="315"/>
      <c r="U189" s="315"/>
      <c r="V189" s="315"/>
      <c r="W189" s="315"/>
      <c r="X189" s="315"/>
      <c r="Y189" s="415"/>
      <c r="Z189" s="415"/>
      <c r="AA189" s="415"/>
      <c r="AB189" s="415"/>
      <c r="AC189" s="415"/>
      <c r="AD189" s="415"/>
      <c r="AE189" s="415"/>
      <c r="AF189" s="415"/>
      <c r="AG189" s="415"/>
      <c r="AH189" s="415"/>
      <c r="AI189" s="415"/>
      <c r="AJ189" s="415"/>
      <c r="AK189" s="415"/>
      <c r="AL189" s="415"/>
      <c r="AM189" s="312"/>
    </row>
    <row r="190" spans="1:39" ht="15" outlineLevel="1">
      <c r="A190" s="507">
        <v>14</v>
      </c>
      <c r="B190" s="313" t="s">
        <v>20</v>
      </c>
      <c r="C190" s="290" t="s">
        <v>25</v>
      </c>
      <c r="D190" s="294">
        <f>SUMIFS('7.  Persistence Report'!AR$27:AR$500,'7.  Persistence Report'!$D$27:$D$500,$B190,'7.  Persistence Report'!$C$27:$C$500,"&lt;&gt;Pre-2011 Programs Completed in 2011",'7.  Persistence Report'!$J$27:$J$500,"&lt;&gt;Adjustment",'7.  Persistence Report'!$H$27:$H$500,"2012")</f>
        <v>604230</v>
      </c>
      <c r="E190" s="294">
        <f>SUMIFS('7.  Persistence Report'!AS$27:AS$500,'7.  Persistence Report'!$D$27:$D$500,$B190,'7.  Persistence Report'!$C$27:$C$500,"&lt;&gt;Pre-2011 Programs Completed in 2011",'7.  Persistence Report'!$J$27:$J$500,"&lt;&gt;Adjustment",'7.  Persistence Report'!$H$27:$H$500,"2012")</f>
        <v>604230</v>
      </c>
      <c r="F190" s="294">
        <f>SUMIFS('7.  Persistence Report'!AT$27:AT$500,'7.  Persistence Report'!$D$27:$D$500,$B190,'7.  Persistence Report'!$C$27:$C$500,"&lt;&gt;Pre-2011 Programs Completed in 2011",'7.  Persistence Report'!$J$27:$J$500,"&lt;&gt;Adjustment",'7.  Persistence Report'!$H$27:$H$500,"2012")</f>
        <v>604230</v>
      </c>
      <c r="G190" s="294">
        <f>SUMIFS('7.  Persistence Report'!AU$27:AU$500,'7.  Persistence Report'!$D$27:$D$500,$B190,'7.  Persistence Report'!$C$27:$C$500,"&lt;&gt;Pre-2011 Programs Completed in 2011",'7.  Persistence Report'!$J$27:$J$500,"&lt;&gt;Adjustment",'7.  Persistence Report'!$H$27:$H$500,"2012")</f>
        <v>604230</v>
      </c>
      <c r="H190" s="294">
        <f>SUMIFS('7.  Persistence Report'!AV$27:AV$500,'7.  Persistence Report'!$D$27:$D$500,$B190,'7.  Persistence Report'!$C$27:$C$500,"&lt;&gt;Pre-2011 Programs Completed in 2011",'7.  Persistence Report'!$J$27:$J$500,"&lt;&gt;Adjustment",'7.  Persistence Report'!$H$27:$H$500,"2012")</f>
        <v>0</v>
      </c>
      <c r="I190" s="294">
        <f>SUMIFS('7.  Persistence Report'!AW$27:AW$500,'7.  Persistence Report'!$D$27:$D$500,$B190,'7.  Persistence Report'!$C$27:$C$500,"&lt;&gt;Pre-2011 Programs Completed in 2011",'7.  Persistence Report'!$J$27:$J$500,"&lt;&gt;Adjustment",'7.  Persistence Report'!$H$27:$H$500,"2012")</f>
        <v>0</v>
      </c>
      <c r="J190" s="294">
        <f>SUMIFS('7.  Persistence Report'!AX$27:AX$500,'7.  Persistence Report'!$D$27:$D$500,$B190,'7.  Persistence Report'!$C$27:$C$500,"&lt;&gt;Pre-2011 Programs Completed in 2011",'7.  Persistence Report'!$J$27:$J$500,"&lt;&gt;Adjustment",'7.  Persistence Report'!$H$27:$H$500,"2012")</f>
        <v>0</v>
      </c>
      <c r="K190" s="294">
        <f>SUMIFS('7.  Persistence Report'!AY$27:AY$500,'7.  Persistence Report'!$D$27:$D$500,$B190,'7.  Persistence Report'!$C$27:$C$500,"&lt;&gt;Pre-2011 Programs Completed in 2011",'7.  Persistence Report'!$J$27:$J$500,"&lt;&gt;Adjustment",'7.  Persistence Report'!$H$27:$H$500,"2012")</f>
        <v>0</v>
      </c>
      <c r="L190" s="294">
        <f>SUMIFS('7.  Persistence Report'!AZ$27:AZ$500,'7.  Persistence Report'!$D$27:$D$500,$B190,'7.  Persistence Report'!$C$27:$C$500,"&lt;&gt;Pre-2011 Programs Completed in 2011",'7.  Persistence Report'!$J$27:$J$500,"&lt;&gt;Adjustment",'7.  Persistence Report'!$H$27:$H$500,"2012")</f>
        <v>0</v>
      </c>
      <c r="M190" s="294">
        <f>SUMIFS('7.  Persistence Report'!BA$27:BA$500,'7.  Persistence Report'!$D$27:$D$500,$B190,'7.  Persistence Report'!$C$27:$C$500,"&lt;&gt;Pre-2011 Programs Completed in 2011",'7.  Persistence Report'!$J$27:$J$500,"&lt;&gt;Adjustment",'7.  Persistence Report'!$H$27:$H$500,"2012")</f>
        <v>0</v>
      </c>
      <c r="N190" s="294">
        <v>12</v>
      </c>
      <c r="O190" s="294">
        <f>SUMIFS('7.  Persistence Report'!M$27:M$500,'7.  Persistence Report'!$D$27:$D$500,$B190,'7.  Persistence Report'!$C$27:$C$500,"&lt;&gt;Pre-2011 Programs Completed in 2011",'7.  Persistence Report'!$J$27:$J$500,"&lt;&gt;Adjustment",'7.  Persistence Report'!$H$27:$H$500,"2012")</f>
        <v>124</v>
      </c>
      <c r="P190" s="294">
        <f>SUMIFS('7.  Persistence Report'!N$27:N$500,'7.  Persistence Report'!$D$27:$D$500,$B190,'7.  Persistence Report'!$C$27:$C$500,"&lt;&gt;Pre-2011 Programs Completed in 2011",'7.  Persistence Report'!$J$27:$J$500,"&lt;&gt;Adjustment",'7.  Persistence Report'!$H$27:$H$500,"2012")</f>
        <v>124</v>
      </c>
      <c r="Q190" s="294">
        <f>SUMIFS('7.  Persistence Report'!O$27:O$500,'7.  Persistence Report'!$D$27:$D$500,$B190,'7.  Persistence Report'!$C$27:$C$500,"&lt;&gt;Pre-2011 Programs Completed in 2011",'7.  Persistence Report'!$J$27:$J$500,"&lt;&gt;Adjustment",'7.  Persistence Report'!$H$27:$H$500,"2012")</f>
        <v>124</v>
      </c>
      <c r="R190" s="294">
        <f>SUMIFS('7.  Persistence Report'!P$27:P$500,'7.  Persistence Report'!$D$27:$D$500,$B190,'7.  Persistence Report'!$C$27:$C$500,"&lt;&gt;Pre-2011 Programs Completed in 2011",'7.  Persistence Report'!$J$27:$J$500,"&lt;&gt;Adjustment",'7.  Persistence Report'!$H$27:$H$500,"2012")</f>
        <v>124</v>
      </c>
      <c r="S190" s="294">
        <f>SUMIFS('7.  Persistence Report'!Q$27:Q$500,'7.  Persistence Report'!$D$27:$D$500,$B190,'7.  Persistence Report'!$C$27:$C$500,"&lt;&gt;Pre-2011 Programs Completed in 2011",'7.  Persistence Report'!$J$27:$J$500,"&lt;&gt;Adjustment",'7.  Persistence Report'!$H$27:$H$500,"2012")</f>
        <v>0</v>
      </c>
      <c r="T190" s="294">
        <f>SUMIFS('7.  Persistence Report'!R$27:R$500,'7.  Persistence Report'!$D$27:$D$500,$B190,'7.  Persistence Report'!$C$27:$C$500,"&lt;&gt;Pre-2011 Programs Completed in 2011",'7.  Persistence Report'!$J$27:$J$500,"&lt;&gt;Adjustment",'7.  Persistence Report'!$H$27:$H$500,"2012")</f>
        <v>0</v>
      </c>
      <c r="U190" s="294">
        <f>SUMIFS('7.  Persistence Report'!S$27:S$500,'7.  Persistence Report'!$D$27:$D$500,$B190,'7.  Persistence Report'!$C$27:$C$500,"&lt;&gt;Pre-2011 Programs Completed in 2011",'7.  Persistence Report'!$J$27:$J$500,"&lt;&gt;Adjustment",'7.  Persistence Report'!$H$27:$H$500,"2012")</f>
        <v>0</v>
      </c>
      <c r="V190" s="294">
        <f>SUMIFS('7.  Persistence Report'!T$27:T$500,'7.  Persistence Report'!$D$27:$D$500,$B190,'7.  Persistence Report'!$C$27:$C$500,"&lt;&gt;Pre-2011 Programs Completed in 2011",'7.  Persistence Report'!$J$27:$J$500,"&lt;&gt;Adjustment",'7.  Persistence Report'!$H$27:$H$500,"2012")</f>
        <v>0</v>
      </c>
      <c r="W190" s="294">
        <f>SUMIFS('7.  Persistence Report'!U$27:U$500,'7.  Persistence Report'!$D$27:$D$500,$B190,'7.  Persistence Report'!$C$27:$C$500,"&lt;&gt;Pre-2011 Programs Completed in 2011",'7.  Persistence Report'!$J$27:$J$500,"&lt;&gt;Adjustment",'7.  Persistence Report'!$H$27:$H$500,"2012")</f>
        <v>0</v>
      </c>
      <c r="X190" s="294">
        <f>SUMIFS('7.  Persistence Report'!V$27:V$500,'7.  Persistence Report'!$D$27:$D$500,$B190,'7.  Persistence Report'!$C$27:$C$500,"&lt;&gt;Pre-2011 Programs Completed in 2011",'7.  Persistence Report'!$J$27:$J$500,"&lt;&gt;Adjustment",'7.  Persistence Report'!$H$27:$H$500,"2012")</f>
        <v>0</v>
      </c>
      <c r="Y190" s="409">
        <f>+Y319</f>
        <v>0</v>
      </c>
      <c r="Z190" s="409">
        <f t="shared" ref="Z190:AA190" si="94">+Z319</f>
        <v>0</v>
      </c>
      <c r="AA190" s="409">
        <f t="shared" si="94"/>
        <v>1</v>
      </c>
      <c r="AB190" s="414"/>
      <c r="AC190" s="414"/>
      <c r="AD190" s="414"/>
      <c r="AE190" s="414"/>
      <c r="AF190" s="414"/>
      <c r="AG190" s="414"/>
      <c r="AH190" s="414"/>
      <c r="AI190" s="414"/>
      <c r="AJ190" s="414"/>
      <c r="AK190" s="414"/>
      <c r="AL190" s="414"/>
      <c r="AM190" s="295">
        <f>SUM(Y190:AL190)</f>
        <v>1</v>
      </c>
    </row>
    <row r="191" spans="1:39" ht="15" outlineLevel="1">
      <c r="B191" s="293" t="s">
        <v>244</v>
      </c>
      <c r="C191" s="290" t="s">
        <v>163</v>
      </c>
      <c r="D191" s="294">
        <f>SUMIFS('7.  Persistence Report'!AR$27:AR$500,'7.  Persistence Report'!$D$27:$D$500,$B190,'7.  Persistence Report'!$C$27:$C$500,"&lt;&gt;Pre-2011 Programs Completed in 2011",'7.  Persistence Report'!$J$27:$J$500,"Adjustment",'7.  Persistence Report'!$H$27:$H$500,"2012")</f>
        <v>46527.494062700003</v>
      </c>
      <c r="E191" s="294">
        <f>SUMIFS('7.  Persistence Report'!AS$27:AS$500,'7.  Persistence Report'!$D$27:$D$500,$B190,'7.  Persistence Report'!$C$27:$C$500,"&lt;&gt;Pre-2011 Programs Completed in 2011",'7.  Persistence Report'!$J$27:$J$500,"Adjustment",'7.  Persistence Report'!$H$27:$H$500,"2012")</f>
        <v>46527.494062700003</v>
      </c>
      <c r="F191" s="294">
        <f>SUMIFS('7.  Persistence Report'!AT$27:AT$500,'7.  Persistence Report'!$D$27:$D$500,$B190,'7.  Persistence Report'!$C$27:$C$500,"&lt;&gt;Pre-2011 Programs Completed in 2011",'7.  Persistence Report'!$J$27:$J$500,"Adjustment",'7.  Persistence Report'!$H$27:$H$500,"2012")</f>
        <v>46527.494062700003</v>
      </c>
      <c r="G191" s="294">
        <f>SUMIFS('7.  Persistence Report'!AU$27:AU$500,'7.  Persistence Report'!$D$27:$D$500,$B190,'7.  Persistence Report'!$C$27:$C$500,"&lt;&gt;Pre-2011 Programs Completed in 2011",'7.  Persistence Report'!$J$27:$J$500,"Adjustment",'7.  Persistence Report'!$H$27:$H$500,"2012")</f>
        <v>46527.494062700003</v>
      </c>
      <c r="H191" s="294">
        <f>SUMIFS('7.  Persistence Report'!AV$27:AV$500,'7.  Persistence Report'!$D$27:$D$500,$B190,'7.  Persistence Report'!$C$27:$C$500,"&lt;&gt;Pre-2011 Programs Completed in 2011",'7.  Persistence Report'!$J$27:$J$500,"Adjustment",'7.  Persistence Report'!$H$27:$H$500,"2012")</f>
        <v>0</v>
      </c>
      <c r="I191" s="294">
        <f>SUMIFS('7.  Persistence Report'!AW$27:AW$500,'7.  Persistence Report'!$D$27:$D$500,$B190,'7.  Persistence Report'!$C$27:$C$500,"&lt;&gt;Pre-2011 Programs Completed in 2011",'7.  Persistence Report'!$J$27:$J$500,"Adjustment",'7.  Persistence Report'!$H$27:$H$500,"2012")</f>
        <v>0</v>
      </c>
      <c r="J191" s="294">
        <f>SUMIFS('7.  Persistence Report'!AX$27:AX$500,'7.  Persistence Report'!$D$27:$D$500,$B190,'7.  Persistence Report'!$C$27:$C$500,"&lt;&gt;Pre-2011 Programs Completed in 2011",'7.  Persistence Report'!$J$27:$J$500,"Adjustment",'7.  Persistence Report'!$H$27:$H$500,"2012")</f>
        <v>0</v>
      </c>
      <c r="K191" s="294">
        <f>SUMIFS('7.  Persistence Report'!AY$27:AY$500,'7.  Persistence Report'!$D$27:$D$500,$B190,'7.  Persistence Report'!$C$27:$C$500,"&lt;&gt;Pre-2011 Programs Completed in 2011",'7.  Persistence Report'!$J$27:$J$500,"Adjustment",'7.  Persistence Report'!$H$27:$H$500,"2012")</f>
        <v>0</v>
      </c>
      <c r="L191" s="294">
        <f>SUMIFS('7.  Persistence Report'!AZ$27:AZ$500,'7.  Persistence Report'!$D$27:$D$500,$B190,'7.  Persistence Report'!$C$27:$C$500,"&lt;&gt;Pre-2011 Programs Completed in 2011",'7.  Persistence Report'!$J$27:$J$500,"Adjustment",'7.  Persistence Report'!$H$27:$H$500,"2012")</f>
        <v>0</v>
      </c>
      <c r="M191" s="294">
        <f>SUMIFS('7.  Persistence Report'!BA$27:BA$500,'7.  Persistence Report'!$D$27:$D$500,$B190,'7.  Persistence Report'!$C$27:$C$500,"&lt;&gt;Pre-2011 Programs Completed in 2011",'7.  Persistence Report'!$J$27:$J$500,"Adjustment",'7.  Persistence Report'!$H$27:$H$500,"2012")</f>
        <v>0</v>
      </c>
      <c r="N191" s="294">
        <f>N190</f>
        <v>12</v>
      </c>
      <c r="O191" s="294">
        <f>SUMIFS('7.  Persistence Report'!M$27:M$500,'7.  Persistence Report'!$D$27:$D$500,$B190,'7.  Persistence Report'!$C$27:$C$500,"&lt;&gt;Pre-2011 Programs Completed in 2011",'7.  Persistence Report'!$J$27:$J$500,"Adjustment",'7.  Persistence Report'!$H$27:$H$500,"2012")</f>
        <v>9.3116568149999992</v>
      </c>
      <c r="P191" s="294">
        <f>SUMIFS('7.  Persistence Report'!N$27:N$500,'7.  Persistence Report'!$D$27:$D$500,$B190,'7.  Persistence Report'!$C$27:$C$500,"&lt;&gt;Pre-2011 Programs Completed in 2011",'7.  Persistence Report'!$J$27:$J$500,"Adjustment",'7.  Persistence Report'!$H$27:$H$500,"2012")</f>
        <v>9.3116568149999992</v>
      </c>
      <c r="Q191" s="294">
        <f>SUMIFS('7.  Persistence Report'!O$27:O$500,'7.  Persistence Report'!$D$27:$D$500,$B190,'7.  Persistence Report'!$C$27:$C$500,"&lt;&gt;Pre-2011 Programs Completed in 2011",'7.  Persistence Report'!$J$27:$J$500,"Adjustment",'7.  Persistence Report'!$H$27:$H$500,"2012")</f>
        <v>9.3116568149999992</v>
      </c>
      <c r="R191" s="294">
        <f>SUMIFS('7.  Persistence Report'!P$27:P$500,'7.  Persistence Report'!$D$27:$D$500,$B190,'7.  Persistence Report'!$C$27:$C$500,"&lt;&gt;Pre-2011 Programs Completed in 2011",'7.  Persistence Report'!$J$27:$J$500,"Adjustment",'7.  Persistence Report'!$H$27:$H$500,"2012")</f>
        <v>9.3116568149999992</v>
      </c>
      <c r="S191" s="294">
        <f>SUMIFS('7.  Persistence Report'!Q$27:Q$500,'7.  Persistence Report'!$D$27:$D$500,$B190,'7.  Persistence Report'!$C$27:$C$500,"&lt;&gt;Pre-2011 Programs Completed in 2011",'7.  Persistence Report'!$J$27:$J$500,"Adjustment",'7.  Persistence Report'!$H$27:$H$500,"2012")</f>
        <v>0</v>
      </c>
      <c r="T191" s="294">
        <f>SUMIFS('7.  Persistence Report'!R$27:R$500,'7.  Persistence Report'!$D$27:$D$500,$B190,'7.  Persistence Report'!$C$27:$C$500,"&lt;&gt;Pre-2011 Programs Completed in 2011",'7.  Persistence Report'!$J$27:$J$500,"Adjustment",'7.  Persistence Report'!$H$27:$H$500,"2012")</f>
        <v>0</v>
      </c>
      <c r="U191" s="294">
        <f>SUMIFS('7.  Persistence Report'!S$27:S$500,'7.  Persistence Report'!$D$27:$D$500,$B190,'7.  Persistence Report'!$C$27:$C$500,"&lt;&gt;Pre-2011 Programs Completed in 2011",'7.  Persistence Report'!$J$27:$J$500,"Adjustment",'7.  Persistence Report'!$H$27:$H$500,"2012")</f>
        <v>0</v>
      </c>
      <c r="V191" s="294">
        <f>SUMIFS('7.  Persistence Report'!T$27:T$500,'7.  Persistence Report'!$D$27:$D$500,$B190,'7.  Persistence Report'!$C$27:$C$500,"&lt;&gt;Pre-2011 Programs Completed in 2011",'7.  Persistence Report'!$J$27:$J$500,"Adjustment",'7.  Persistence Report'!$H$27:$H$500,"2012")</f>
        <v>0</v>
      </c>
      <c r="W191" s="294">
        <f>SUMIFS('7.  Persistence Report'!U$27:U$500,'7.  Persistence Report'!$D$27:$D$500,$B190,'7.  Persistence Report'!$C$27:$C$500,"&lt;&gt;Pre-2011 Programs Completed in 2011",'7.  Persistence Report'!$J$27:$J$500,"Adjustment",'7.  Persistence Report'!$H$27:$H$500,"2012")</f>
        <v>0</v>
      </c>
      <c r="X191" s="294">
        <f>SUMIFS('7.  Persistence Report'!V$27:V$500,'7.  Persistence Report'!$D$27:$D$500,$B190,'7.  Persistence Report'!$C$27:$C$500,"&lt;&gt;Pre-2011 Programs Completed in 2011",'7.  Persistence Report'!$J$27:$J$500,"Adjustment",'7.  Persistence Report'!$H$27:$H$500,"2012")</f>
        <v>0</v>
      </c>
      <c r="Y191" s="410">
        <f>Y190</f>
        <v>0</v>
      </c>
      <c r="Z191" s="410">
        <f>Z190</f>
        <v>0</v>
      </c>
      <c r="AA191" s="410">
        <f t="shared" ref="AA191:AL191" si="95">AA190</f>
        <v>1</v>
      </c>
      <c r="AB191" s="410">
        <f t="shared" si="95"/>
        <v>0</v>
      </c>
      <c r="AC191" s="410">
        <f t="shared" si="95"/>
        <v>0</v>
      </c>
      <c r="AD191" s="410">
        <f t="shared" si="95"/>
        <v>0</v>
      </c>
      <c r="AE191" s="410">
        <f t="shared" si="95"/>
        <v>0</v>
      </c>
      <c r="AF191" s="410">
        <f t="shared" si="95"/>
        <v>0</v>
      </c>
      <c r="AG191" s="410">
        <f t="shared" si="95"/>
        <v>0</v>
      </c>
      <c r="AH191" s="410">
        <f t="shared" si="95"/>
        <v>0</v>
      </c>
      <c r="AI191" s="410">
        <f t="shared" si="95"/>
        <v>0</v>
      </c>
      <c r="AJ191" s="410">
        <f t="shared" si="95"/>
        <v>0</v>
      </c>
      <c r="AK191" s="410">
        <f t="shared" si="95"/>
        <v>0</v>
      </c>
      <c r="AL191" s="410">
        <f t="shared" si="95"/>
        <v>0</v>
      </c>
      <c r="AM191" s="503"/>
    </row>
    <row r="192" spans="1:39" ht="15" outlineLevel="1">
      <c r="B192" s="313"/>
      <c r="C192" s="311"/>
      <c r="D192" s="315"/>
      <c r="E192" s="315"/>
      <c r="F192" s="315"/>
      <c r="G192" s="315"/>
      <c r="H192" s="315"/>
      <c r="I192" s="315"/>
      <c r="J192" s="315"/>
      <c r="K192" s="315"/>
      <c r="L192" s="315"/>
      <c r="M192" s="315"/>
      <c r="N192" s="290"/>
      <c r="O192" s="315"/>
      <c r="P192" s="315"/>
      <c r="Q192" s="315"/>
      <c r="R192" s="315"/>
      <c r="S192" s="315"/>
      <c r="T192" s="315"/>
      <c r="U192" s="315"/>
      <c r="V192" s="315"/>
      <c r="W192" s="315"/>
      <c r="X192" s="315"/>
      <c r="Y192" s="415"/>
      <c r="Z192" s="416"/>
      <c r="AA192" s="415"/>
      <c r="AB192" s="415"/>
      <c r="AC192" s="415"/>
      <c r="AD192" s="415"/>
      <c r="AE192" s="415"/>
      <c r="AF192" s="415"/>
      <c r="AG192" s="415"/>
      <c r="AH192" s="415"/>
      <c r="AI192" s="415"/>
      <c r="AJ192" s="415"/>
      <c r="AK192" s="415"/>
      <c r="AL192" s="415"/>
      <c r="AM192" s="312"/>
    </row>
    <row r="193" spans="1:39" s="282" customFormat="1" ht="15" outlineLevel="1">
      <c r="A193" s="507">
        <v>15</v>
      </c>
      <c r="B193" s="313" t="s">
        <v>486</v>
      </c>
      <c r="C193" s="290" t="s">
        <v>25</v>
      </c>
      <c r="D193" s="294">
        <f>SUMIFS('7.  Persistence Report'!AR$27:AR$500,'7.  Persistence Report'!$D$27:$D$500,$B193,'7.  Persistence Report'!$C$27:$C$500,"&lt;&gt;Pre-2011 Programs Completed in 2011",'7.  Persistence Report'!$J$27:$J$500,"&lt;&gt;Adjustment",'7.  Persistence Report'!$H$27:$H$500,"2012")</f>
        <v>0</v>
      </c>
      <c r="E193" s="294">
        <f>SUMIFS('7.  Persistence Report'!AS$27:AS$500,'7.  Persistence Report'!$D$27:$D$500,$B193,'7.  Persistence Report'!$C$27:$C$500,"&lt;&gt;Pre-2011 Programs Completed in 2011",'7.  Persistence Report'!$J$27:$J$500,"&lt;&gt;Adjustment",'7.  Persistence Report'!$H$27:$H$500,"2012")</f>
        <v>0</v>
      </c>
      <c r="F193" s="294">
        <f>SUMIFS('7.  Persistence Report'!AT$27:AT$500,'7.  Persistence Report'!$D$27:$D$500,$B193,'7.  Persistence Report'!$C$27:$C$500,"&lt;&gt;Pre-2011 Programs Completed in 2011",'7.  Persistence Report'!$J$27:$J$500,"&lt;&gt;Adjustment",'7.  Persistence Report'!$H$27:$H$500,"2012")</f>
        <v>0</v>
      </c>
      <c r="G193" s="294">
        <f>SUMIFS('7.  Persistence Report'!AU$27:AU$500,'7.  Persistence Report'!$D$27:$D$500,$B193,'7.  Persistence Report'!$C$27:$C$500,"&lt;&gt;Pre-2011 Programs Completed in 2011",'7.  Persistence Report'!$J$27:$J$500,"&lt;&gt;Adjustment",'7.  Persistence Report'!$H$27:$H$500,"2012")</f>
        <v>0</v>
      </c>
      <c r="H193" s="294">
        <f>SUMIFS('7.  Persistence Report'!AV$27:AV$500,'7.  Persistence Report'!$D$27:$D$500,$B193,'7.  Persistence Report'!$C$27:$C$500,"&lt;&gt;Pre-2011 Programs Completed in 2011",'7.  Persistence Report'!$J$27:$J$500,"&lt;&gt;Adjustment",'7.  Persistence Report'!$H$27:$H$500,"2012")</f>
        <v>0</v>
      </c>
      <c r="I193" s="294">
        <f>SUMIFS('7.  Persistence Report'!AW$27:AW$500,'7.  Persistence Report'!$D$27:$D$500,$B193,'7.  Persistence Report'!$C$27:$C$500,"&lt;&gt;Pre-2011 Programs Completed in 2011",'7.  Persistence Report'!$J$27:$J$500,"&lt;&gt;Adjustment",'7.  Persistence Report'!$H$27:$H$500,"2012")</f>
        <v>0</v>
      </c>
      <c r="J193" s="294">
        <f>SUMIFS('7.  Persistence Report'!AX$27:AX$500,'7.  Persistence Report'!$D$27:$D$500,$B193,'7.  Persistence Report'!$C$27:$C$500,"&lt;&gt;Pre-2011 Programs Completed in 2011",'7.  Persistence Report'!$J$27:$J$500,"&lt;&gt;Adjustment",'7.  Persistence Report'!$H$27:$H$500,"2012")</f>
        <v>0</v>
      </c>
      <c r="K193" s="294">
        <f>SUMIFS('7.  Persistence Report'!AY$27:AY$500,'7.  Persistence Report'!$D$27:$D$500,$B193,'7.  Persistence Report'!$C$27:$C$500,"&lt;&gt;Pre-2011 Programs Completed in 2011",'7.  Persistence Report'!$J$27:$J$500,"&lt;&gt;Adjustment",'7.  Persistence Report'!$H$27:$H$500,"2012")</f>
        <v>0</v>
      </c>
      <c r="L193" s="294">
        <f>SUMIFS('7.  Persistence Report'!AZ$27:AZ$500,'7.  Persistence Report'!$D$27:$D$500,$B193,'7.  Persistence Report'!$C$27:$C$500,"&lt;&gt;Pre-2011 Programs Completed in 2011",'7.  Persistence Report'!$J$27:$J$500,"&lt;&gt;Adjustment",'7.  Persistence Report'!$H$27:$H$500,"2012")</f>
        <v>0</v>
      </c>
      <c r="M193" s="294">
        <f>SUMIFS('7.  Persistence Report'!BA$27:BA$500,'7.  Persistence Report'!$D$27:$D$500,$B193,'7.  Persistence Report'!$C$27:$C$500,"&lt;&gt;Pre-2011 Programs Completed in 2011",'7.  Persistence Report'!$J$27:$J$500,"&lt;&gt;Adjustment",'7.  Persistence Report'!$H$27:$H$500,"2012")</f>
        <v>0</v>
      </c>
      <c r="N193" s="290"/>
      <c r="O193" s="294">
        <f>SUMIFS('7.  Persistence Report'!M$27:M$500,'7.  Persistence Report'!$D$27:$D$500,$B193,'7.  Persistence Report'!$C$27:$C$500,"&lt;&gt;Pre-2011 Programs Completed in 2011",'7.  Persistence Report'!$J$27:$J$500,"&lt;&gt;Adjustment",'7.  Persistence Report'!$H$27:$H$500,"2012")</f>
        <v>0</v>
      </c>
      <c r="P193" s="294">
        <f>SUMIFS('7.  Persistence Report'!N$27:N$500,'7.  Persistence Report'!$D$27:$D$500,$B193,'7.  Persistence Report'!$C$27:$C$500,"&lt;&gt;Pre-2011 Programs Completed in 2011",'7.  Persistence Report'!$J$27:$J$500,"&lt;&gt;Adjustment",'7.  Persistence Report'!$H$27:$H$500,"2012")</f>
        <v>0</v>
      </c>
      <c r="Q193" s="294">
        <f>SUMIFS('7.  Persistence Report'!O$27:O$500,'7.  Persistence Report'!$D$27:$D$500,$B193,'7.  Persistence Report'!$C$27:$C$500,"&lt;&gt;Pre-2011 Programs Completed in 2011",'7.  Persistence Report'!$J$27:$J$500,"&lt;&gt;Adjustment",'7.  Persistence Report'!$H$27:$H$500,"2012")</f>
        <v>0</v>
      </c>
      <c r="R193" s="294">
        <f>SUMIFS('7.  Persistence Report'!P$27:P$500,'7.  Persistence Report'!$D$27:$D$500,$B193,'7.  Persistence Report'!$C$27:$C$500,"&lt;&gt;Pre-2011 Programs Completed in 2011",'7.  Persistence Report'!$J$27:$J$500,"&lt;&gt;Adjustment",'7.  Persistence Report'!$H$27:$H$500,"2012")</f>
        <v>0</v>
      </c>
      <c r="S193" s="294">
        <f>SUMIFS('7.  Persistence Report'!Q$27:Q$500,'7.  Persistence Report'!$D$27:$D$500,$B193,'7.  Persistence Report'!$C$27:$C$500,"&lt;&gt;Pre-2011 Programs Completed in 2011",'7.  Persistence Report'!$J$27:$J$500,"&lt;&gt;Adjustment",'7.  Persistence Report'!$H$27:$H$500,"2012")</f>
        <v>0</v>
      </c>
      <c r="T193" s="294">
        <f>SUMIFS('7.  Persistence Report'!R$27:R$500,'7.  Persistence Report'!$D$27:$D$500,$B193,'7.  Persistence Report'!$C$27:$C$500,"&lt;&gt;Pre-2011 Programs Completed in 2011",'7.  Persistence Report'!$J$27:$J$500,"&lt;&gt;Adjustment",'7.  Persistence Report'!$H$27:$H$500,"2012")</f>
        <v>0</v>
      </c>
      <c r="U193" s="294">
        <f>SUMIFS('7.  Persistence Report'!S$27:S$500,'7.  Persistence Report'!$D$27:$D$500,$B193,'7.  Persistence Report'!$C$27:$C$500,"&lt;&gt;Pre-2011 Programs Completed in 2011",'7.  Persistence Report'!$J$27:$J$500,"&lt;&gt;Adjustment",'7.  Persistence Report'!$H$27:$H$500,"2012")</f>
        <v>0</v>
      </c>
      <c r="V193" s="294">
        <f>SUMIFS('7.  Persistence Report'!T$27:T$500,'7.  Persistence Report'!$D$27:$D$500,$B193,'7.  Persistence Report'!$C$27:$C$500,"&lt;&gt;Pre-2011 Programs Completed in 2011",'7.  Persistence Report'!$J$27:$J$500,"&lt;&gt;Adjustment",'7.  Persistence Report'!$H$27:$H$500,"2012")</f>
        <v>0</v>
      </c>
      <c r="W193" s="294">
        <f>SUMIFS('7.  Persistence Report'!U$27:U$500,'7.  Persistence Report'!$D$27:$D$500,$B193,'7.  Persistence Report'!$C$27:$C$500,"&lt;&gt;Pre-2011 Programs Completed in 2011",'7.  Persistence Report'!$J$27:$J$500,"&lt;&gt;Adjustment",'7.  Persistence Report'!$H$27:$H$500,"2012")</f>
        <v>0</v>
      </c>
      <c r="X193" s="294">
        <f>SUMIFS('7.  Persistence Report'!V$27:V$500,'7.  Persistence Report'!$D$27:$D$500,$B193,'7.  Persistence Report'!$C$27:$C$500,"&lt;&gt;Pre-2011 Programs Completed in 2011",'7.  Persistence Report'!$J$27:$J$500,"&lt;&gt;Adjustment",'7.  Persistence Report'!$H$27:$H$500,"2012")</f>
        <v>0</v>
      </c>
      <c r="Y193" s="409">
        <f>+Y322</f>
        <v>0</v>
      </c>
      <c r="Z193" s="409">
        <f t="shared" ref="Z193:AA193" si="96">+Z322</f>
        <v>1</v>
      </c>
      <c r="AA193" s="409">
        <f t="shared" si="96"/>
        <v>1</v>
      </c>
      <c r="AB193" s="414"/>
      <c r="AC193" s="414"/>
      <c r="AD193" s="414"/>
      <c r="AE193" s="414"/>
      <c r="AF193" s="414"/>
      <c r="AG193" s="414"/>
      <c r="AH193" s="414"/>
      <c r="AI193" s="414"/>
      <c r="AJ193" s="414"/>
      <c r="AK193" s="414"/>
      <c r="AL193" s="414"/>
      <c r="AM193" s="295">
        <f>SUM(Y193:AL193)</f>
        <v>2</v>
      </c>
    </row>
    <row r="194" spans="1:39" s="282" customFormat="1" ht="15" outlineLevel="1">
      <c r="A194" s="507"/>
      <c r="B194" s="314" t="s">
        <v>244</v>
      </c>
      <c r="C194" s="290" t="s">
        <v>163</v>
      </c>
      <c r="D194" s="294">
        <f>SUMIFS('7.  Persistence Report'!AR$27:AR$500,'7.  Persistence Report'!$D$27:$D$500,$B193,'7.  Persistence Report'!$C$27:$C$500,"&lt;&gt;Pre-2011 Programs Completed in 2011",'7.  Persistence Report'!$J$27:$J$500,"Adjustment",'7.  Persistence Report'!$H$27:$H$500,"2012")</f>
        <v>0</v>
      </c>
      <c r="E194" s="294">
        <f>SUMIFS('7.  Persistence Report'!AS$27:AS$500,'7.  Persistence Report'!$D$27:$D$500,$B193,'7.  Persistence Report'!$C$27:$C$500,"&lt;&gt;Pre-2011 Programs Completed in 2011",'7.  Persistence Report'!$J$27:$J$500,"Adjustment",'7.  Persistence Report'!$H$27:$H$500,"2012")</f>
        <v>0</v>
      </c>
      <c r="F194" s="294">
        <f>SUMIFS('7.  Persistence Report'!AT$27:AT$500,'7.  Persistence Report'!$D$27:$D$500,$B193,'7.  Persistence Report'!$C$27:$C$500,"&lt;&gt;Pre-2011 Programs Completed in 2011",'7.  Persistence Report'!$J$27:$J$500,"Adjustment",'7.  Persistence Report'!$H$27:$H$500,"2012")</f>
        <v>0</v>
      </c>
      <c r="G194" s="294">
        <f>SUMIFS('7.  Persistence Report'!AU$27:AU$500,'7.  Persistence Report'!$D$27:$D$500,$B193,'7.  Persistence Report'!$C$27:$C$500,"&lt;&gt;Pre-2011 Programs Completed in 2011",'7.  Persistence Report'!$J$27:$J$500,"Adjustment",'7.  Persistence Report'!$H$27:$H$500,"2012")</f>
        <v>0</v>
      </c>
      <c r="H194" s="294">
        <f>SUMIFS('7.  Persistence Report'!AV$27:AV$500,'7.  Persistence Report'!$D$27:$D$500,$B193,'7.  Persistence Report'!$C$27:$C$500,"&lt;&gt;Pre-2011 Programs Completed in 2011",'7.  Persistence Report'!$J$27:$J$500,"Adjustment",'7.  Persistence Report'!$H$27:$H$500,"2012")</f>
        <v>0</v>
      </c>
      <c r="I194" s="294">
        <f>SUMIFS('7.  Persistence Report'!AW$27:AW$500,'7.  Persistence Report'!$D$27:$D$500,$B193,'7.  Persistence Report'!$C$27:$C$500,"&lt;&gt;Pre-2011 Programs Completed in 2011",'7.  Persistence Report'!$J$27:$J$500,"Adjustment",'7.  Persistence Report'!$H$27:$H$500,"2012")</f>
        <v>0</v>
      </c>
      <c r="J194" s="294">
        <f>SUMIFS('7.  Persistence Report'!AX$27:AX$500,'7.  Persistence Report'!$D$27:$D$500,$B193,'7.  Persistence Report'!$C$27:$C$500,"&lt;&gt;Pre-2011 Programs Completed in 2011",'7.  Persistence Report'!$J$27:$J$500,"Adjustment",'7.  Persistence Report'!$H$27:$H$500,"2012")</f>
        <v>0</v>
      </c>
      <c r="K194" s="294">
        <f>SUMIFS('7.  Persistence Report'!AY$27:AY$500,'7.  Persistence Report'!$D$27:$D$500,$B193,'7.  Persistence Report'!$C$27:$C$500,"&lt;&gt;Pre-2011 Programs Completed in 2011",'7.  Persistence Report'!$J$27:$J$500,"Adjustment",'7.  Persistence Report'!$H$27:$H$500,"2012")</f>
        <v>0</v>
      </c>
      <c r="L194" s="294">
        <f>SUMIFS('7.  Persistence Report'!AZ$27:AZ$500,'7.  Persistence Report'!$D$27:$D$500,$B193,'7.  Persistence Report'!$C$27:$C$500,"&lt;&gt;Pre-2011 Programs Completed in 2011",'7.  Persistence Report'!$J$27:$J$500,"Adjustment",'7.  Persistence Report'!$H$27:$H$500,"2012")</f>
        <v>0</v>
      </c>
      <c r="M194" s="294">
        <f>SUMIFS('7.  Persistence Report'!BA$27:BA$500,'7.  Persistence Report'!$D$27:$D$500,$B193,'7.  Persistence Report'!$C$27:$C$500,"&lt;&gt;Pre-2011 Programs Completed in 2011",'7.  Persistence Report'!$J$27:$J$500,"Adjustment",'7.  Persistence Report'!$H$27:$H$500,"2012")</f>
        <v>0</v>
      </c>
      <c r="N194" s="290"/>
      <c r="O194" s="294">
        <f>SUMIFS('7.  Persistence Report'!M$27:M$500,'7.  Persistence Report'!$D$27:$D$500,$B193,'7.  Persistence Report'!$C$27:$C$500,"&lt;&gt;Pre-2011 Programs Completed in 2011",'7.  Persistence Report'!$J$27:$J$500,"Adjustment",'7.  Persistence Report'!$H$27:$H$500,"2012")</f>
        <v>0</v>
      </c>
      <c r="P194" s="294">
        <f>SUMIFS('7.  Persistence Report'!N$27:N$500,'7.  Persistence Report'!$D$27:$D$500,$B193,'7.  Persistence Report'!$C$27:$C$500,"&lt;&gt;Pre-2011 Programs Completed in 2011",'7.  Persistence Report'!$J$27:$J$500,"Adjustment",'7.  Persistence Report'!$H$27:$H$500,"2012")</f>
        <v>0</v>
      </c>
      <c r="Q194" s="294">
        <f>SUMIFS('7.  Persistence Report'!O$27:O$500,'7.  Persistence Report'!$D$27:$D$500,$B193,'7.  Persistence Report'!$C$27:$C$500,"&lt;&gt;Pre-2011 Programs Completed in 2011",'7.  Persistence Report'!$J$27:$J$500,"Adjustment",'7.  Persistence Report'!$H$27:$H$500,"2012")</f>
        <v>0</v>
      </c>
      <c r="R194" s="294">
        <f>SUMIFS('7.  Persistence Report'!P$27:P$500,'7.  Persistence Report'!$D$27:$D$500,$B193,'7.  Persistence Report'!$C$27:$C$500,"&lt;&gt;Pre-2011 Programs Completed in 2011",'7.  Persistence Report'!$J$27:$J$500,"Adjustment",'7.  Persistence Report'!$H$27:$H$500,"2012")</f>
        <v>0</v>
      </c>
      <c r="S194" s="294">
        <f>SUMIFS('7.  Persistence Report'!Q$27:Q$500,'7.  Persistence Report'!$D$27:$D$500,$B193,'7.  Persistence Report'!$C$27:$C$500,"&lt;&gt;Pre-2011 Programs Completed in 2011",'7.  Persistence Report'!$J$27:$J$500,"Adjustment",'7.  Persistence Report'!$H$27:$H$500,"2012")</f>
        <v>0</v>
      </c>
      <c r="T194" s="294">
        <f>SUMIFS('7.  Persistence Report'!R$27:R$500,'7.  Persistence Report'!$D$27:$D$500,$B193,'7.  Persistence Report'!$C$27:$C$500,"&lt;&gt;Pre-2011 Programs Completed in 2011",'7.  Persistence Report'!$J$27:$J$500,"Adjustment",'7.  Persistence Report'!$H$27:$H$500,"2012")</f>
        <v>0</v>
      </c>
      <c r="U194" s="294">
        <f>SUMIFS('7.  Persistence Report'!S$27:S$500,'7.  Persistence Report'!$D$27:$D$500,$B193,'7.  Persistence Report'!$C$27:$C$500,"&lt;&gt;Pre-2011 Programs Completed in 2011",'7.  Persistence Report'!$J$27:$J$500,"Adjustment",'7.  Persistence Report'!$H$27:$H$500,"2012")</f>
        <v>0</v>
      </c>
      <c r="V194" s="294">
        <f>SUMIFS('7.  Persistence Report'!T$27:T$500,'7.  Persistence Report'!$D$27:$D$500,$B193,'7.  Persistence Report'!$C$27:$C$500,"&lt;&gt;Pre-2011 Programs Completed in 2011",'7.  Persistence Report'!$J$27:$J$500,"Adjustment",'7.  Persistence Report'!$H$27:$H$500,"2012")</f>
        <v>0</v>
      </c>
      <c r="W194" s="294">
        <f>SUMIFS('7.  Persistence Report'!U$27:U$500,'7.  Persistence Report'!$D$27:$D$500,$B193,'7.  Persistence Report'!$C$27:$C$500,"&lt;&gt;Pre-2011 Programs Completed in 2011",'7.  Persistence Report'!$J$27:$J$500,"Adjustment",'7.  Persistence Report'!$H$27:$H$500,"2012")</f>
        <v>0</v>
      </c>
      <c r="X194" s="294">
        <f>SUMIFS('7.  Persistence Report'!V$27:V$500,'7.  Persistence Report'!$D$27:$D$500,$B193,'7.  Persistence Report'!$C$27:$C$500,"&lt;&gt;Pre-2011 Programs Completed in 2011",'7.  Persistence Report'!$J$27:$J$500,"Adjustment",'7.  Persistence Report'!$H$27:$H$500,"2012")</f>
        <v>0</v>
      </c>
      <c r="Y194" s="410">
        <f>Y193</f>
        <v>0</v>
      </c>
      <c r="Z194" s="410">
        <f>Z193</f>
        <v>1</v>
      </c>
      <c r="AA194" s="410">
        <f t="shared" ref="AA194:AL194" si="97">AA193</f>
        <v>1</v>
      </c>
      <c r="AB194" s="410">
        <f t="shared" si="97"/>
        <v>0</v>
      </c>
      <c r="AC194" s="410">
        <f t="shared" si="97"/>
        <v>0</v>
      </c>
      <c r="AD194" s="410">
        <f t="shared" si="97"/>
        <v>0</v>
      </c>
      <c r="AE194" s="410">
        <f t="shared" si="97"/>
        <v>0</v>
      </c>
      <c r="AF194" s="410">
        <f t="shared" si="97"/>
        <v>0</v>
      </c>
      <c r="AG194" s="410">
        <f t="shared" si="97"/>
        <v>0</v>
      </c>
      <c r="AH194" s="410">
        <f t="shared" si="97"/>
        <v>0</v>
      </c>
      <c r="AI194" s="410">
        <f t="shared" si="97"/>
        <v>0</v>
      </c>
      <c r="AJ194" s="410">
        <f t="shared" si="97"/>
        <v>0</v>
      </c>
      <c r="AK194" s="410">
        <f t="shared" si="97"/>
        <v>0</v>
      </c>
      <c r="AL194" s="410">
        <f t="shared" si="97"/>
        <v>0</v>
      </c>
      <c r="AM194" s="503"/>
    </row>
    <row r="195" spans="1:39" s="282" customFormat="1" ht="15" outlineLevel="1">
      <c r="A195" s="507"/>
      <c r="B195" s="313"/>
      <c r="C195" s="311"/>
      <c r="D195" s="315"/>
      <c r="E195" s="315"/>
      <c r="F195" s="315"/>
      <c r="G195" s="315"/>
      <c r="H195" s="315"/>
      <c r="I195" s="315"/>
      <c r="J195" s="315"/>
      <c r="K195" s="315"/>
      <c r="L195" s="315"/>
      <c r="M195" s="315"/>
      <c r="N195" s="290"/>
      <c r="O195" s="315"/>
      <c r="P195" s="315"/>
      <c r="Q195" s="315"/>
      <c r="R195" s="315"/>
      <c r="S195" s="315"/>
      <c r="T195" s="315"/>
      <c r="U195" s="315"/>
      <c r="V195" s="315"/>
      <c r="W195" s="315"/>
      <c r="X195" s="315"/>
      <c r="Y195" s="417"/>
      <c r="Z195" s="415"/>
      <c r="AA195" s="415"/>
      <c r="AB195" s="415"/>
      <c r="AC195" s="415"/>
      <c r="AD195" s="415"/>
      <c r="AE195" s="415"/>
      <c r="AF195" s="415"/>
      <c r="AG195" s="415"/>
      <c r="AH195" s="415"/>
      <c r="AI195" s="415"/>
      <c r="AJ195" s="415"/>
      <c r="AK195" s="415"/>
      <c r="AL195" s="415"/>
      <c r="AM195" s="312"/>
    </row>
    <row r="196" spans="1:39" s="282" customFormat="1" ht="30" outlineLevel="1">
      <c r="A196" s="507">
        <v>16</v>
      </c>
      <c r="B196" s="313" t="s">
        <v>487</v>
      </c>
      <c r="C196" s="290" t="s">
        <v>25</v>
      </c>
      <c r="D196" s="294">
        <f>SUMIFS('7.  Persistence Report'!AR$27:AR$500,'7.  Persistence Report'!$D$27:$D$500,$B196,'7.  Persistence Report'!$C$27:$C$500,"&lt;&gt;Pre-2011 Programs Completed in 2011",'7.  Persistence Report'!$J$27:$J$500,"&lt;&gt;Adjustment",'7.  Persistence Report'!$H$27:$H$500,"2012")</f>
        <v>0</v>
      </c>
      <c r="E196" s="294">
        <f>SUMIFS('7.  Persistence Report'!AS$27:AS$500,'7.  Persistence Report'!$D$27:$D$500,$B196,'7.  Persistence Report'!$C$27:$C$500,"&lt;&gt;Pre-2011 Programs Completed in 2011",'7.  Persistence Report'!$J$27:$J$500,"&lt;&gt;Adjustment",'7.  Persistence Report'!$H$27:$H$500,"2012")</f>
        <v>0</v>
      </c>
      <c r="F196" s="294">
        <f>SUMIFS('7.  Persistence Report'!AT$27:AT$500,'7.  Persistence Report'!$D$27:$D$500,$B196,'7.  Persistence Report'!$C$27:$C$500,"&lt;&gt;Pre-2011 Programs Completed in 2011",'7.  Persistence Report'!$J$27:$J$500,"&lt;&gt;Adjustment",'7.  Persistence Report'!$H$27:$H$500,"2012")</f>
        <v>0</v>
      </c>
      <c r="G196" s="294">
        <f>SUMIFS('7.  Persistence Report'!AU$27:AU$500,'7.  Persistence Report'!$D$27:$D$500,$B196,'7.  Persistence Report'!$C$27:$C$500,"&lt;&gt;Pre-2011 Programs Completed in 2011",'7.  Persistence Report'!$J$27:$J$500,"&lt;&gt;Adjustment",'7.  Persistence Report'!$H$27:$H$500,"2012")</f>
        <v>0</v>
      </c>
      <c r="H196" s="294">
        <f>SUMIFS('7.  Persistence Report'!AV$27:AV$500,'7.  Persistence Report'!$D$27:$D$500,$B196,'7.  Persistence Report'!$C$27:$C$500,"&lt;&gt;Pre-2011 Programs Completed in 2011",'7.  Persistence Report'!$J$27:$J$500,"&lt;&gt;Adjustment",'7.  Persistence Report'!$H$27:$H$500,"2012")</f>
        <v>0</v>
      </c>
      <c r="I196" s="294">
        <f>SUMIFS('7.  Persistence Report'!AW$27:AW$500,'7.  Persistence Report'!$D$27:$D$500,$B196,'7.  Persistence Report'!$C$27:$C$500,"&lt;&gt;Pre-2011 Programs Completed in 2011",'7.  Persistence Report'!$J$27:$J$500,"&lt;&gt;Adjustment",'7.  Persistence Report'!$H$27:$H$500,"2012")</f>
        <v>0</v>
      </c>
      <c r="J196" s="294">
        <f>SUMIFS('7.  Persistence Report'!AX$27:AX$500,'7.  Persistence Report'!$D$27:$D$500,$B196,'7.  Persistence Report'!$C$27:$C$500,"&lt;&gt;Pre-2011 Programs Completed in 2011",'7.  Persistence Report'!$J$27:$J$500,"&lt;&gt;Adjustment",'7.  Persistence Report'!$H$27:$H$500,"2012")</f>
        <v>0</v>
      </c>
      <c r="K196" s="294">
        <f>SUMIFS('7.  Persistence Report'!AY$27:AY$500,'7.  Persistence Report'!$D$27:$D$500,$B196,'7.  Persistence Report'!$C$27:$C$500,"&lt;&gt;Pre-2011 Programs Completed in 2011",'7.  Persistence Report'!$J$27:$J$500,"&lt;&gt;Adjustment",'7.  Persistence Report'!$H$27:$H$500,"2012")</f>
        <v>0</v>
      </c>
      <c r="L196" s="294">
        <f>SUMIFS('7.  Persistence Report'!AZ$27:AZ$500,'7.  Persistence Report'!$D$27:$D$500,$B196,'7.  Persistence Report'!$C$27:$C$500,"&lt;&gt;Pre-2011 Programs Completed in 2011",'7.  Persistence Report'!$J$27:$J$500,"&lt;&gt;Adjustment",'7.  Persistence Report'!$H$27:$H$500,"2012")</f>
        <v>0</v>
      </c>
      <c r="M196" s="294">
        <f>SUMIFS('7.  Persistence Report'!BA$27:BA$500,'7.  Persistence Report'!$D$27:$D$500,$B196,'7.  Persistence Report'!$C$27:$C$500,"&lt;&gt;Pre-2011 Programs Completed in 2011",'7.  Persistence Report'!$J$27:$J$500,"&lt;&gt;Adjustment",'7.  Persistence Report'!$H$27:$H$500,"2012")</f>
        <v>0</v>
      </c>
      <c r="N196" s="290"/>
      <c r="O196" s="294">
        <f>SUMIFS('7.  Persistence Report'!M$27:M$500,'7.  Persistence Report'!$D$27:$D$500,$B196,'7.  Persistence Report'!$C$27:$C$500,"&lt;&gt;Pre-2011 Programs Completed in 2011",'7.  Persistence Report'!$J$27:$J$500,"&lt;&gt;Adjustment",'7.  Persistence Report'!$H$27:$H$500,"2012")</f>
        <v>0</v>
      </c>
      <c r="P196" s="294">
        <f>SUMIFS('7.  Persistence Report'!N$27:N$500,'7.  Persistence Report'!$D$27:$D$500,$B196,'7.  Persistence Report'!$C$27:$C$500,"&lt;&gt;Pre-2011 Programs Completed in 2011",'7.  Persistence Report'!$J$27:$J$500,"&lt;&gt;Adjustment",'7.  Persistence Report'!$H$27:$H$500,"2012")</f>
        <v>0</v>
      </c>
      <c r="Q196" s="294">
        <f>SUMIFS('7.  Persistence Report'!O$27:O$500,'7.  Persistence Report'!$D$27:$D$500,$B196,'7.  Persistence Report'!$C$27:$C$500,"&lt;&gt;Pre-2011 Programs Completed in 2011",'7.  Persistence Report'!$J$27:$J$500,"&lt;&gt;Adjustment",'7.  Persistence Report'!$H$27:$H$500,"2012")</f>
        <v>0</v>
      </c>
      <c r="R196" s="294">
        <f>SUMIFS('7.  Persistence Report'!P$27:P$500,'7.  Persistence Report'!$D$27:$D$500,$B196,'7.  Persistence Report'!$C$27:$C$500,"&lt;&gt;Pre-2011 Programs Completed in 2011",'7.  Persistence Report'!$J$27:$J$500,"&lt;&gt;Adjustment",'7.  Persistence Report'!$H$27:$H$500,"2012")</f>
        <v>0</v>
      </c>
      <c r="S196" s="294">
        <f>SUMIFS('7.  Persistence Report'!Q$27:Q$500,'7.  Persistence Report'!$D$27:$D$500,$B196,'7.  Persistence Report'!$C$27:$C$500,"&lt;&gt;Pre-2011 Programs Completed in 2011",'7.  Persistence Report'!$J$27:$J$500,"&lt;&gt;Adjustment",'7.  Persistence Report'!$H$27:$H$500,"2012")</f>
        <v>0</v>
      </c>
      <c r="T196" s="294">
        <f>SUMIFS('7.  Persistence Report'!R$27:R$500,'7.  Persistence Report'!$D$27:$D$500,$B196,'7.  Persistence Report'!$C$27:$C$500,"&lt;&gt;Pre-2011 Programs Completed in 2011",'7.  Persistence Report'!$J$27:$J$500,"&lt;&gt;Adjustment",'7.  Persistence Report'!$H$27:$H$500,"2012")</f>
        <v>0</v>
      </c>
      <c r="U196" s="294">
        <f>SUMIFS('7.  Persistence Report'!S$27:S$500,'7.  Persistence Report'!$D$27:$D$500,$B196,'7.  Persistence Report'!$C$27:$C$500,"&lt;&gt;Pre-2011 Programs Completed in 2011",'7.  Persistence Report'!$J$27:$J$500,"&lt;&gt;Adjustment",'7.  Persistence Report'!$H$27:$H$500,"2012")</f>
        <v>0</v>
      </c>
      <c r="V196" s="294">
        <f>SUMIFS('7.  Persistence Report'!T$27:T$500,'7.  Persistence Report'!$D$27:$D$500,$B196,'7.  Persistence Report'!$C$27:$C$500,"&lt;&gt;Pre-2011 Programs Completed in 2011",'7.  Persistence Report'!$J$27:$J$500,"&lt;&gt;Adjustment",'7.  Persistence Report'!$H$27:$H$500,"2012")</f>
        <v>0</v>
      </c>
      <c r="W196" s="294">
        <f>SUMIFS('7.  Persistence Report'!U$27:U$500,'7.  Persistence Report'!$D$27:$D$500,$B196,'7.  Persistence Report'!$C$27:$C$500,"&lt;&gt;Pre-2011 Programs Completed in 2011",'7.  Persistence Report'!$J$27:$J$500,"&lt;&gt;Adjustment",'7.  Persistence Report'!$H$27:$H$500,"2012")</f>
        <v>0</v>
      </c>
      <c r="X196" s="294">
        <f>SUMIFS('7.  Persistence Report'!V$27:V$500,'7.  Persistence Report'!$D$27:$D$500,$B196,'7.  Persistence Report'!$C$27:$C$500,"&lt;&gt;Pre-2011 Programs Completed in 2011",'7.  Persistence Report'!$J$27:$J$500,"&lt;&gt;Adjustment",'7.  Persistence Report'!$H$27:$H$500,"2012")</f>
        <v>0</v>
      </c>
      <c r="Y196" s="409">
        <f>+Y325</f>
        <v>0</v>
      </c>
      <c r="Z196" s="409">
        <f t="shared" ref="Z196:AA196" si="98">+Z325</f>
        <v>1</v>
      </c>
      <c r="AA196" s="409">
        <f t="shared" si="98"/>
        <v>1</v>
      </c>
      <c r="AB196" s="414"/>
      <c r="AC196" s="414"/>
      <c r="AD196" s="414"/>
      <c r="AE196" s="414"/>
      <c r="AF196" s="414"/>
      <c r="AG196" s="414"/>
      <c r="AH196" s="414"/>
      <c r="AI196" s="414"/>
      <c r="AJ196" s="414"/>
      <c r="AK196" s="414"/>
      <c r="AL196" s="414"/>
      <c r="AM196" s="295">
        <f>SUM(Y196:AL196)</f>
        <v>2</v>
      </c>
    </row>
    <row r="197" spans="1:39" s="282" customFormat="1" ht="15" outlineLevel="1">
      <c r="A197" s="507"/>
      <c r="B197" s="314" t="s">
        <v>244</v>
      </c>
      <c r="C197" s="290" t="s">
        <v>163</v>
      </c>
      <c r="D197" s="294">
        <f>SUMIFS('7.  Persistence Report'!AR$27:AR$500,'7.  Persistence Report'!$D$27:$D$500,$B196,'7.  Persistence Report'!$C$27:$C$500,"&lt;&gt;Pre-2011 Programs Completed in 2011",'7.  Persistence Report'!$J$27:$J$500,"Adjustment",'7.  Persistence Report'!$H$27:$H$500,"2012")</f>
        <v>0</v>
      </c>
      <c r="E197" s="294">
        <f>SUMIFS('7.  Persistence Report'!AS$27:AS$500,'7.  Persistence Report'!$D$27:$D$500,$B196,'7.  Persistence Report'!$C$27:$C$500,"&lt;&gt;Pre-2011 Programs Completed in 2011",'7.  Persistence Report'!$J$27:$J$500,"Adjustment",'7.  Persistence Report'!$H$27:$H$500,"2012")</f>
        <v>0</v>
      </c>
      <c r="F197" s="294">
        <f>SUMIFS('7.  Persistence Report'!AT$27:AT$500,'7.  Persistence Report'!$D$27:$D$500,$B196,'7.  Persistence Report'!$C$27:$C$500,"&lt;&gt;Pre-2011 Programs Completed in 2011",'7.  Persistence Report'!$J$27:$J$500,"Adjustment",'7.  Persistence Report'!$H$27:$H$500,"2012")</f>
        <v>0</v>
      </c>
      <c r="G197" s="294">
        <f>SUMIFS('7.  Persistence Report'!AU$27:AU$500,'7.  Persistence Report'!$D$27:$D$500,$B196,'7.  Persistence Report'!$C$27:$C$500,"&lt;&gt;Pre-2011 Programs Completed in 2011",'7.  Persistence Report'!$J$27:$J$500,"Adjustment",'7.  Persistence Report'!$H$27:$H$500,"2012")</f>
        <v>0</v>
      </c>
      <c r="H197" s="294">
        <f>SUMIFS('7.  Persistence Report'!AV$27:AV$500,'7.  Persistence Report'!$D$27:$D$500,$B196,'7.  Persistence Report'!$C$27:$C$500,"&lt;&gt;Pre-2011 Programs Completed in 2011",'7.  Persistence Report'!$J$27:$J$500,"Adjustment",'7.  Persistence Report'!$H$27:$H$500,"2012")</f>
        <v>0</v>
      </c>
      <c r="I197" s="294">
        <f>SUMIFS('7.  Persistence Report'!AW$27:AW$500,'7.  Persistence Report'!$D$27:$D$500,$B196,'7.  Persistence Report'!$C$27:$C$500,"&lt;&gt;Pre-2011 Programs Completed in 2011",'7.  Persistence Report'!$J$27:$J$500,"Adjustment",'7.  Persistence Report'!$H$27:$H$500,"2012")</f>
        <v>0</v>
      </c>
      <c r="J197" s="294">
        <f>SUMIFS('7.  Persistence Report'!AX$27:AX$500,'7.  Persistence Report'!$D$27:$D$500,$B196,'7.  Persistence Report'!$C$27:$C$500,"&lt;&gt;Pre-2011 Programs Completed in 2011",'7.  Persistence Report'!$J$27:$J$500,"Adjustment",'7.  Persistence Report'!$H$27:$H$500,"2012")</f>
        <v>0</v>
      </c>
      <c r="K197" s="294">
        <f>SUMIFS('7.  Persistence Report'!AY$27:AY$500,'7.  Persistence Report'!$D$27:$D$500,$B196,'7.  Persistence Report'!$C$27:$C$500,"&lt;&gt;Pre-2011 Programs Completed in 2011",'7.  Persistence Report'!$J$27:$J$500,"Adjustment",'7.  Persistence Report'!$H$27:$H$500,"2012")</f>
        <v>0</v>
      </c>
      <c r="L197" s="294">
        <f>SUMIFS('7.  Persistence Report'!AZ$27:AZ$500,'7.  Persistence Report'!$D$27:$D$500,$B196,'7.  Persistence Report'!$C$27:$C$500,"&lt;&gt;Pre-2011 Programs Completed in 2011",'7.  Persistence Report'!$J$27:$J$500,"Adjustment",'7.  Persistence Report'!$H$27:$H$500,"2012")</f>
        <v>0</v>
      </c>
      <c r="M197" s="294">
        <f>SUMIFS('7.  Persistence Report'!BA$27:BA$500,'7.  Persistence Report'!$D$27:$D$500,$B196,'7.  Persistence Report'!$C$27:$C$500,"&lt;&gt;Pre-2011 Programs Completed in 2011",'7.  Persistence Report'!$J$27:$J$500,"Adjustment",'7.  Persistence Report'!$H$27:$H$500,"2012")</f>
        <v>0</v>
      </c>
      <c r="N197" s="290"/>
      <c r="O197" s="294">
        <f>SUMIFS('7.  Persistence Report'!M$27:M$500,'7.  Persistence Report'!$D$27:$D$500,$B196,'7.  Persistence Report'!$C$27:$C$500,"&lt;&gt;Pre-2011 Programs Completed in 2011",'7.  Persistence Report'!$J$27:$J$500,"Adjustment",'7.  Persistence Report'!$H$27:$H$500,"2012")</f>
        <v>0</v>
      </c>
      <c r="P197" s="294">
        <f>SUMIFS('7.  Persistence Report'!N$27:N$500,'7.  Persistence Report'!$D$27:$D$500,$B196,'7.  Persistence Report'!$C$27:$C$500,"&lt;&gt;Pre-2011 Programs Completed in 2011",'7.  Persistence Report'!$J$27:$J$500,"Adjustment",'7.  Persistence Report'!$H$27:$H$500,"2012")</f>
        <v>0</v>
      </c>
      <c r="Q197" s="294">
        <f>SUMIFS('7.  Persistence Report'!O$27:O$500,'7.  Persistence Report'!$D$27:$D$500,$B196,'7.  Persistence Report'!$C$27:$C$500,"&lt;&gt;Pre-2011 Programs Completed in 2011",'7.  Persistence Report'!$J$27:$J$500,"Adjustment",'7.  Persistence Report'!$H$27:$H$500,"2012")</f>
        <v>0</v>
      </c>
      <c r="R197" s="294">
        <f>SUMIFS('7.  Persistence Report'!P$27:P$500,'7.  Persistence Report'!$D$27:$D$500,$B196,'7.  Persistence Report'!$C$27:$C$500,"&lt;&gt;Pre-2011 Programs Completed in 2011",'7.  Persistence Report'!$J$27:$J$500,"Adjustment",'7.  Persistence Report'!$H$27:$H$500,"2012")</f>
        <v>0</v>
      </c>
      <c r="S197" s="294">
        <f>SUMIFS('7.  Persistence Report'!Q$27:Q$500,'7.  Persistence Report'!$D$27:$D$500,$B196,'7.  Persistence Report'!$C$27:$C$500,"&lt;&gt;Pre-2011 Programs Completed in 2011",'7.  Persistence Report'!$J$27:$J$500,"Adjustment",'7.  Persistence Report'!$H$27:$H$500,"2012")</f>
        <v>0</v>
      </c>
      <c r="T197" s="294">
        <f>SUMIFS('7.  Persistence Report'!R$27:R$500,'7.  Persistence Report'!$D$27:$D$500,$B196,'7.  Persistence Report'!$C$27:$C$500,"&lt;&gt;Pre-2011 Programs Completed in 2011",'7.  Persistence Report'!$J$27:$J$500,"Adjustment",'7.  Persistence Report'!$H$27:$H$500,"2012")</f>
        <v>0</v>
      </c>
      <c r="U197" s="294">
        <f>SUMIFS('7.  Persistence Report'!S$27:S$500,'7.  Persistence Report'!$D$27:$D$500,$B196,'7.  Persistence Report'!$C$27:$C$500,"&lt;&gt;Pre-2011 Programs Completed in 2011",'7.  Persistence Report'!$J$27:$J$500,"Adjustment",'7.  Persistence Report'!$H$27:$H$500,"2012")</f>
        <v>0</v>
      </c>
      <c r="V197" s="294">
        <f>SUMIFS('7.  Persistence Report'!T$27:T$500,'7.  Persistence Report'!$D$27:$D$500,$B196,'7.  Persistence Report'!$C$27:$C$500,"&lt;&gt;Pre-2011 Programs Completed in 2011",'7.  Persistence Report'!$J$27:$J$500,"Adjustment",'7.  Persistence Report'!$H$27:$H$500,"2012")</f>
        <v>0</v>
      </c>
      <c r="W197" s="294">
        <f>SUMIFS('7.  Persistence Report'!U$27:U$500,'7.  Persistence Report'!$D$27:$D$500,$B196,'7.  Persistence Report'!$C$27:$C$500,"&lt;&gt;Pre-2011 Programs Completed in 2011",'7.  Persistence Report'!$J$27:$J$500,"Adjustment",'7.  Persistence Report'!$H$27:$H$500,"2012")</f>
        <v>0</v>
      </c>
      <c r="X197" s="294">
        <f>SUMIFS('7.  Persistence Report'!V$27:V$500,'7.  Persistence Report'!$D$27:$D$500,$B196,'7.  Persistence Report'!$C$27:$C$500,"&lt;&gt;Pre-2011 Programs Completed in 2011",'7.  Persistence Report'!$J$27:$J$500,"Adjustment",'7.  Persistence Report'!$H$27:$H$500,"2012")</f>
        <v>0</v>
      </c>
      <c r="Y197" s="410">
        <f>Y196</f>
        <v>0</v>
      </c>
      <c r="Z197" s="410">
        <f>Z196</f>
        <v>1</v>
      </c>
      <c r="AA197" s="410">
        <f t="shared" ref="AA197:AL197" si="99">AA196</f>
        <v>1</v>
      </c>
      <c r="AB197" s="410">
        <f t="shared" si="99"/>
        <v>0</v>
      </c>
      <c r="AC197" s="410">
        <f t="shared" si="99"/>
        <v>0</v>
      </c>
      <c r="AD197" s="410">
        <f t="shared" si="99"/>
        <v>0</v>
      </c>
      <c r="AE197" s="410">
        <f t="shared" si="99"/>
        <v>0</v>
      </c>
      <c r="AF197" s="410">
        <f t="shared" si="99"/>
        <v>0</v>
      </c>
      <c r="AG197" s="410">
        <f t="shared" si="99"/>
        <v>0</v>
      </c>
      <c r="AH197" s="410">
        <f t="shared" si="99"/>
        <v>0</v>
      </c>
      <c r="AI197" s="410">
        <f t="shared" si="99"/>
        <v>0</v>
      </c>
      <c r="AJ197" s="410">
        <f t="shared" si="99"/>
        <v>0</v>
      </c>
      <c r="AK197" s="410">
        <f t="shared" si="99"/>
        <v>0</v>
      </c>
      <c r="AL197" s="410">
        <f t="shared" si="99"/>
        <v>0</v>
      </c>
      <c r="AM197" s="503"/>
    </row>
    <row r="198" spans="1:39" s="282" customFormat="1" ht="15" outlineLevel="1">
      <c r="A198" s="507"/>
      <c r="B198" s="313"/>
      <c r="C198" s="311"/>
      <c r="D198" s="315"/>
      <c r="E198" s="315"/>
      <c r="F198" s="315"/>
      <c r="G198" s="315"/>
      <c r="H198" s="315"/>
      <c r="I198" s="315"/>
      <c r="J198" s="315"/>
      <c r="K198" s="315"/>
      <c r="L198" s="315"/>
      <c r="M198" s="315"/>
      <c r="N198" s="290"/>
      <c r="O198" s="315"/>
      <c r="P198" s="315"/>
      <c r="Q198" s="315"/>
      <c r="R198" s="315"/>
      <c r="S198" s="315"/>
      <c r="T198" s="315"/>
      <c r="U198" s="315"/>
      <c r="V198" s="315"/>
      <c r="W198" s="315"/>
      <c r="X198" s="315"/>
      <c r="Y198" s="417"/>
      <c r="Z198" s="415"/>
      <c r="AA198" s="415"/>
      <c r="AB198" s="415"/>
      <c r="AC198" s="415"/>
      <c r="AD198" s="415"/>
      <c r="AE198" s="415"/>
      <c r="AF198" s="415"/>
      <c r="AG198" s="415"/>
      <c r="AH198" s="415"/>
      <c r="AI198" s="415"/>
      <c r="AJ198" s="415"/>
      <c r="AK198" s="415"/>
      <c r="AL198" s="415"/>
      <c r="AM198" s="312"/>
    </row>
    <row r="199" spans="1:39" ht="15" outlineLevel="1">
      <c r="A199" s="507">
        <v>17</v>
      </c>
      <c r="B199" s="313" t="s">
        <v>9</v>
      </c>
      <c r="C199" s="290" t="s">
        <v>25</v>
      </c>
      <c r="D199" s="294">
        <f>SUMIFS('7.  Persistence Report'!AR$27:AR$500,'7.  Persistence Report'!$D$27:$D$500,$B199,'7.  Persistence Report'!$C$27:$C$500,"&lt;&gt;Pre-2011 Programs Completed in 2011",'7.  Persistence Report'!$J$27:$J$500,"&lt;&gt;Adjustment",'7.  Persistence Report'!$H$27:$H$500,"2012")</f>
        <v>27447</v>
      </c>
      <c r="E199" s="294">
        <f>SUMIFS('7.  Persistence Report'!AS$27:AS$500,'7.  Persistence Report'!$D$27:$D$500,$B199,'7.  Persistence Report'!$C$27:$C$500,"&lt;&gt;Pre-2011 Programs Completed in 2011",'7.  Persistence Report'!$J$27:$J$500,"&lt;&gt;Adjustment",'7.  Persistence Report'!$H$27:$H$500,"2012")</f>
        <v>0</v>
      </c>
      <c r="F199" s="294">
        <f>SUMIFS('7.  Persistence Report'!AT$27:AT$500,'7.  Persistence Report'!$D$27:$D$500,$B199,'7.  Persistence Report'!$C$27:$C$500,"&lt;&gt;Pre-2011 Programs Completed in 2011",'7.  Persistence Report'!$J$27:$J$500,"&lt;&gt;Adjustment",'7.  Persistence Report'!$H$27:$H$500,"2012")</f>
        <v>0</v>
      </c>
      <c r="G199" s="294">
        <f>SUMIFS('7.  Persistence Report'!AU$27:AU$500,'7.  Persistence Report'!$D$27:$D$500,$B199,'7.  Persistence Report'!$C$27:$C$500,"&lt;&gt;Pre-2011 Programs Completed in 2011",'7.  Persistence Report'!$J$27:$J$500,"&lt;&gt;Adjustment",'7.  Persistence Report'!$H$27:$H$500,"2012")</f>
        <v>0</v>
      </c>
      <c r="H199" s="294">
        <f>SUMIFS('7.  Persistence Report'!AV$27:AV$500,'7.  Persistence Report'!$D$27:$D$500,$B199,'7.  Persistence Report'!$C$27:$C$500,"&lt;&gt;Pre-2011 Programs Completed in 2011",'7.  Persistence Report'!$J$27:$J$500,"&lt;&gt;Adjustment",'7.  Persistence Report'!$H$27:$H$500,"2012")</f>
        <v>0</v>
      </c>
      <c r="I199" s="294">
        <f>SUMIFS('7.  Persistence Report'!AW$27:AW$500,'7.  Persistence Report'!$D$27:$D$500,$B199,'7.  Persistence Report'!$C$27:$C$500,"&lt;&gt;Pre-2011 Programs Completed in 2011",'7.  Persistence Report'!$J$27:$J$500,"&lt;&gt;Adjustment",'7.  Persistence Report'!$H$27:$H$500,"2012")</f>
        <v>0</v>
      </c>
      <c r="J199" s="294">
        <f>SUMIFS('7.  Persistence Report'!AX$27:AX$500,'7.  Persistence Report'!$D$27:$D$500,$B199,'7.  Persistence Report'!$C$27:$C$500,"&lt;&gt;Pre-2011 Programs Completed in 2011",'7.  Persistence Report'!$J$27:$J$500,"&lt;&gt;Adjustment",'7.  Persistence Report'!$H$27:$H$500,"2012")</f>
        <v>0</v>
      </c>
      <c r="K199" s="294">
        <f>SUMIFS('7.  Persistence Report'!AY$27:AY$500,'7.  Persistence Report'!$D$27:$D$500,$B199,'7.  Persistence Report'!$C$27:$C$500,"&lt;&gt;Pre-2011 Programs Completed in 2011",'7.  Persistence Report'!$J$27:$J$500,"&lt;&gt;Adjustment",'7.  Persistence Report'!$H$27:$H$500,"2012")</f>
        <v>0</v>
      </c>
      <c r="L199" s="294">
        <f>SUMIFS('7.  Persistence Report'!AZ$27:AZ$500,'7.  Persistence Report'!$D$27:$D$500,$B199,'7.  Persistence Report'!$C$27:$C$500,"&lt;&gt;Pre-2011 Programs Completed in 2011",'7.  Persistence Report'!$J$27:$J$500,"&lt;&gt;Adjustment",'7.  Persistence Report'!$H$27:$H$500,"2012")</f>
        <v>0</v>
      </c>
      <c r="M199" s="294">
        <f>SUMIFS('7.  Persistence Report'!BA$27:BA$500,'7.  Persistence Report'!$D$27:$D$500,$B199,'7.  Persistence Report'!$C$27:$C$500,"&lt;&gt;Pre-2011 Programs Completed in 2011",'7.  Persistence Report'!$J$27:$J$500,"&lt;&gt;Adjustment",'7.  Persistence Report'!$H$27:$H$500,"2012")</f>
        <v>0</v>
      </c>
      <c r="N199" s="290"/>
      <c r="O199" s="294">
        <f>SUMIFS('7.  Persistence Report'!M$27:M$500,'7.  Persistence Report'!$D$27:$D$500,$B199,'7.  Persistence Report'!$C$27:$C$500,"&lt;&gt;Pre-2011 Programs Completed in 2011",'7.  Persistence Report'!$J$27:$J$500,"&lt;&gt;Adjustment",'7.  Persistence Report'!$H$27:$H$500,"2012")</f>
        <v>1660</v>
      </c>
      <c r="P199" s="294">
        <f>SUMIFS('7.  Persistence Report'!N$27:N$500,'7.  Persistence Report'!$D$27:$D$500,$B199,'7.  Persistence Report'!$C$27:$C$500,"&lt;&gt;Pre-2011 Programs Completed in 2011",'7.  Persistence Report'!$J$27:$J$500,"&lt;&gt;Adjustment",'7.  Persistence Report'!$H$27:$H$500,"2012")</f>
        <v>0</v>
      </c>
      <c r="Q199" s="294">
        <f>SUMIFS('7.  Persistence Report'!O$27:O$500,'7.  Persistence Report'!$D$27:$D$500,$B199,'7.  Persistence Report'!$C$27:$C$500,"&lt;&gt;Pre-2011 Programs Completed in 2011",'7.  Persistence Report'!$J$27:$J$500,"&lt;&gt;Adjustment",'7.  Persistence Report'!$H$27:$H$500,"2012")</f>
        <v>0</v>
      </c>
      <c r="R199" s="294">
        <f>SUMIFS('7.  Persistence Report'!P$27:P$500,'7.  Persistence Report'!$D$27:$D$500,$B199,'7.  Persistence Report'!$C$27:$C$500,"&lt;&gt;Pre-2011 Programs Completed in 2011",'7.  Persistence Report'!$J$27:$J$500,"&lt;&gt;Adjustment",'7.  Persistence Report'!$H$27:$H$500,"2012")</f>
        <v>0</v>
      </c>
      <c r="S199" s="294">
        <f>SUMIFS('7.  Persistence Report'!Q$27:Q$500,'7.  Persistence Report'!$D$27:$D$500,$B199,'7.  Persistence Report'!$C$27:$C$500,"&lt;&gt;Pre-2011 Programs Completed in 2011",'7.  Persistence Report'!$J$27:$J$500,"&lt;&gt;Adjustment",'7.  Persistence Report'!$H$27:$H$500,"2012")</f>
        <v>0</v>
      </c>
      <c r="T199" s="294">
        <f>SUMIFS('7.  Persistence Report'!R$27:R$500,'7.  Persistence Report'!$D$27:$D$500,$B199,'7.  Persistence Report'!$C$27:$C$500,"&lt;&gt;Pre-2011 Programs Completed in 2011",'7.  Persistence Report'!$J$27:$J$500,"&lt;&gt;Adjustment",'7.  Persistence Report'!$H$27:$H$500,"2012")</f>
        <v>0</v>
      </c>
      <c r="U199" s="294">
        <f>SUMIFS('7.  Persistence Report'!S$27:S$500,'7.  Persistence Report'!$D$27:$D$500,$B199,'7.  Persistence Report'!$C$27:$C$500,"&lt;&gt;Pre-2011 Programs Completed in 2011",'7.  Persistence Report'!$J$27:$J$500,"&lt;&gt;Adjustment",'7.  Persistence Report'!$H$27:$H$500,"2012")</f>
        <v>0</v>
      </c>
      <c r="V199" s="294">
        <f>SUMIFS('7.  Persistence Report'!T$27:T$500,'7.  Persistence Report'!$D$27:$D$500,$B199,'7.  Persistence Report'!$C$27:$C$500,"&lt;&gt;Pre-2011 Programs Completed in 2011",'7.  Persistence Report'!$J$27:$J$500,"&lt;&gt;Adjustment",'7.  Persistence Report'!$H$27:$H$500,"2012")</f>
        <v>0</v>
      </c>
      <c r="W199" s="294">
        <f>SUMIFS('7.  Persistence Report'!U$27:U$500,'7.  Persistence Report'!$D$27:$D$500,$B199,'7.  Persistence Report'!$C$27:$C$500,"&lt;&gt;Pre-2011 Programs Completed in 2011",'7.  Persistence Report'!$J$27:$J$500,"&lt;&gt;Adjustment",'7.  Persistence Report'!$H$27:$H$500,"2012")</f>
        <v>0</v>
      </c>
      <c r="X199" s="294">
        <f>SUMIFS('7.  Persistence Report'!V$27:V$500,'7.  Persistence Report'!$D$27:$D$500,$B199,'7.  Persistence Report'!$C$27:$C$500,"&lt;&gt;Pre-2011 Programs Completed in 2011",'7.  Persistence Report'!$J$27:$J$500,"&lt;&gt;Adjustment",'7.  Persistence Report'!$H$27:$H$500,"2012")</f>
        <v>0</v>
      </c>
      <c r="Y199" s="409">
        <f>+Y328</f>
        <v>0</v>
      </c>
      <c r="Z199" s="409">
        <f t="shared" ref="Z199:AA199" si="100">+Z328</f>
        <v>0</v>
      </c>
      <c r="AA199" s="409">
        <f t="shared" si="100"/>
        <v>0</v>
      </c>
      <c r="AB199" s="414"/>
      <c r="AC199" s="414"/>
      <c r="AD199" s="414"/>
      <c r="AE199" s="414"/>
      <c r="AF199" s="414"/>
      <c r="AG199" s="414"/>
      <c r="AH199" s="414"/>
      <c r="AI199" s="414"/>
      <c r="AJ199" s="414"/>
      <c r="AK199" s="414"/>
      <c r="AL199" s="414"/>
      <c r="AM199" s="295">
        <f>SUM(Y199:AL199)</f>
        <v>0</v>
      </c>
    </row>
    <row r="200" spans="1:39" ht="15" outlineLevel="1">
      <c r="B200" s="293" t="s">
        <v>244</v>
      </c>
      <c r="C200" s="290" t="s">
        <v>163</v>
      </c>
      <c r="D200" s="294">
        <f>SUMIFS('7.  Persistence Report'!AR$27:AR$500,'7.  Persistence Report'!$D$27:$D$500,$B199,'7.  Persistence Report'!$C$27:$C$500,"&lt;&gt;Pre-2011 Programs Completed in 2011",'7.  Persistence Report'!$J$27:$J$500,"Adjustment",'7.  Persistence Report'!$H$27:$H$500,"2012")</f>
        <v>0</v>
      </c>
      <c r="E200" s="294">
        <f>SUMIFS('7.  Persistence Report'!AS$27:AS$500,'7.  Persistence Report'!$D$27:$D$500,$B199,'7.  Persistence Report'!$C$27:$C$500,"&lt;&gt;Pre-2011 Programs Completed in 2011",'7.  Persistence Report'!$J$27:$J$500,"Adjustment",'7.  Persistence Report'!$H$27:$H$500,"2012")</f>
        <v>0</v>
      </c>
      <c r="F200" s="294">
        <f>SUMIFS('7.  Persistence Report'!AT$27:AT$500,'7.  Persistence Report'!$D$27:$D$500,$B199,'7.  Persistence Report'!$C$27:$C$500,"&lt;&gt;Pre-2011 Programs Completed in 2011",'7.  Persistence Report'!$J$27:$J$500,"Adjustment",'7.  Persistence Report'!$H$27:$H$500,"2012")</f>
        <v>0</v>
      </c>
      <c r="G200" s="294">
        <f>SUMIFS('7.  Persistence Report'!AU$27:AU$500,'7.  Persistence Report'!$D$27:$D$500,$B199,'7.  Persistence Report'!$C$27:$C$500,"&lt;&gt;Pre-2011 Programs Completed in 2011",'7.  Persistence Report'!$J$27:$J$500,"Adjustment",'7.  Persistence Report'!$H$27:$H$500,"2012")</f>
        <v>0</v>
      </c>
      <c r="H200" s="294">
        <f>SUMIFS('7.  Persistence Report'!AV$27:AV$500,'7.  Persistence Report'!$D$27:$D$500,$B199,'7.  Persistence Report'!$C$27:$C$500,"&lt;&gt;Pre-2011 Programs Completed in 2011",'7.  Persistence Report'!$J$27:$J$500,"Adjustment",'7.  Persistence Report'!$H$27:$H$500,"2012")</f>
        <v>0</v>
      </c>
      <c r="I200" s="294">
        <f>SUMIFS('7.  Persistence Report'!AW$27:AW$500,'7.  Persistence Report'!$D$27:$D$500,$B199,'7.  Persistence Report'!$C$27:$C$500,"&lt;&gt;Pre-2011 Programs Completed in 2011",'7.  Persistence Report'!$J$27:$J$500,"Adjustment",'7.  Persistence Report'!$H$27:$H$500,"2012")</f>
        <v>0</v>
      </c>
      <c r="J200" s="294">
        <f>SUMIFS('7.  Persistence Report'!AX$27:AX$500,'7.  Persistence Report'!$D$27:$D$500,$B199,'7.  Persistence Report'!$C$27:$C$500,"&lt;&gt;Pre-2011 Programs Completed in 2011",'7.  Persistence Report'!$J$27:$J$500,"Adjustment",'7.  Persistence Report'!$H$27:$H$500,"2012")</f>
        <v>0</v>
      </c>
      <c r="K200" s="294">
        <f>SUMIFS('7.  Persistence Report'!AY$27:AY$500,'7.  Persistence Report'!$D$27:$D$500,$B199,'7.  Persistence Report'!$C$27:$C$500,"&lt;&gt;Pre-2011 Programs Completed in 2011",'7.  Persistence Report'!$J$27:$J$500,"Adjustment",'7.  Persistence Report'!$H$27:$H$500,"2012")</f>
        <v>0</v>
      </c>
      <c r="L200" s="294">
        <f>SUMIFS('7.  Persistence Report'!AZ$27:AZ$500,'7.  Persistence Report'!$D$27:$D$500,$B199,'7.  Persistence Report'!$C$27:$C$500,"&lt;&gt;Pre-2011 Programs Completed in 2011",'7.  Persistence Report'!$J$27:$J$500,"Adjustment",'7.  Persistence Report'!$H$27:$H$500,"2012")</f>
        <v>0</v>
      </c>
      <c r="M200" s="294">
        <f>SUMIFS('7.  Persistence Report'!BA$27:BA$500,'7.  Persistence Report'!$D$27:$D$500,$B199,'7.  Persistence Report'!$C$27:$C$500,"&lt;&gt;Pre-2011 Programs Completed in 2011",'7.  Persistence Report'!$J$27:$J$500,"Adjustment",'7.  Persistence Report'!$H$27:$H$500,"2012")</f>
        <v>0</v>
      </c>
      <c r="N200" s="290"/>
      <c r="O200" s="294">
        <f>SUMIFS('7.  Persistence Report'!M$27:M$500,'7.  Persistence Report'!$D$27:$D$500,$B199,'7.  Persistence Report'!$C$27:$C$500,"&lt;&gt;Pre-2011 Programs Completed in 2011",'7.  Persistence Report'!$J$27:$J$500,"Adjustment",'7.  Persistence Report'!$H$27:$H$500,"2012")</f>
        <v>0</v>
      </c>
      <c r="P200" s="294">
        <f>SUMIFS('7.  Persistence Report'!N$27:N$500,'7.  Persistence Report'!$D$27:$D$500,$B199,'7.  Persistence Report'!$C$27:$C$500,"&lt;&gt;Pre-2011 Programs Completed in 2011",'7.  Persistence Report'!$J$27:$J$500,"Adjustment",'7.  Persistence Report'!$H$27:$H$500,"2012")</f>
        <v>0</v>
      </c>
      <c r="Q200" s="294">
        <f>SUMIFS('7.  Persistence Report'!O$27:O$500,'7.  Persistence Report'!$D$27:$D$500,$B199,'7.  Persistence Report'!$C$27:$C$500,"&lt;&gt;Pre-2011 Programs Completed in 2011",'7.  Persistence Report'!$J$27:$J$500,"Adjustment",'7.  Persistence Report'!$H$27:$H$500,"2012")</f>
        <v>2.5074139999999998</v>
      </c>
      <c r="R200" s="294">
        <f>SUMIFS('7.  Persistence Report'!P$27:P$500,'7.  Persistence Report'!$D$27:$D$500,$B199,'7.  Persistence Report'!$C$27:$C$500,"&lt;&gt;Pre-2011 Programs Completed in 2011",'7.  Persistence Report'!$J$27:$J$500,"Adjustment",'7.  Persistence Report'!$H$27:$H$500,"2012")</f>
        <v>0</v>
      </c>
      <c r="S200" s="294">
        <f>SUMIFS('7.  Persistence Report'!Q$27:Q$500,'7.  Persistence Report'!$D$27:$D$500,$B199,'7.  Persistence Report'!$C$27:$C$500,"&lt;&gt;Pre-2011 Programs Completed in 2011",'7.  Persistence Report'!$J$27:$J$500,"Adjustment",'7.  Persistence Report'!$H$27:$H$500,"2012")</f>
        <v>0</v>
      </c>
      <c r="T200" s="294">
        <f>SUMIFS('7.  Persistence Report'!R$27:R$500,'7.  Persistence Report'!$D$27:$D$500,$B199,'7.  Persistence Report'!$C$27:$C$500,"&lt;&gt;Pre-2011 Programs Completed in 2011",'7.  Persistence Report'!$J$27:$J$500,"Adjustment",'7.  Persistence Report'!$H$27:$H$500,"2012")</f>
        <v>0</v>
      </c>
      <c r="U200" s="294">
        <f>SUMIFS('7.  Persistence Report'!S$27:S$500,'7.  Persistence Report'!$D$27:$D$500,$B199,'7.  Persistence Report'!$C$27:$C$500,"&lt;&gt;Pre-2011 Programs Completed in 2011",'7.  Persistence Report'!$J$27:$J$500,"Adjustment",'7.  Persistence Report'!$H$27:$H$500,"2012")</f>
        <v>0</v>
      </c>
      <c r="V200" s="294">
        <f>SUMIFS('7.  Persistence Report'!T$27:T$500,'7.  Persistence Report'!$D$27:$D$500,$B199,'7.  Persistence Report'!$C$27:$C$500,"&lt;&gt;Pre-2011 Programs Completed in 2011",'7.  Persistence Report'!$J$27:$J$500,"Adjustment",'7.  Persistence Report'!$H$27:$H$500,"2012")</f>
        <v>0</v>
      </c>
      <c r="W200" s="294">
        <f>SUMIFS('7.  Persistence Report'!U$27:U$500,'7.  Persistence Report'!$D$27:$D$500,$B199,'7.  Persistence Report'!$C$27:$C$500,"&lt;&gt;Pre-2011 Programs Completed in 2011",'7.  Persistence Report'!$J$27:$J$500,"Adjustment",'7.  Persistence Report'!$H$27:$H$500,"2012")</f>
        <v>0</v>
      </c>
      <c r="X200" s="294">
        <f>SUMIFS('7.  Persistence Report'!V$27:V$500,'7.  Persistence Report'!$D$27:$D$500,$B199,'7.  Persistence Report'!$C$27:$C$500,"&lt;&gt;Pre-2011 Programs Completed in 2011",'7.  Persistence Report'!$J$27:$J$500,"Adjustment",'7.  Persistence Report'!$H$27:$H$500,"2012")</f>
        <v>0</v>
      </c>
      <c r="Y200" s="410">
        <f>Y199</f>
        <v>0</v>
      </c>
      <c r="Z200" s="410">
        <f>Z199</f>
        <v>0</v>
      </c>
      <c r="AA200" s="410">
        <f t="shared" ref="AA200:AL200" si="101">AA199</f>
        <v>0</v>
      </c>
      <c r="AB200" s="410">
        <f t="shared" si="101"/>
        <v>0</v>
      </c>
      <c r="AC200" s="410">
        <f t="shared" si="101"/>
        <v>0</v>
      </c>
      <c r="AD200" s="410">
        <f t="shared" si="101"/>
        <v>0</v>
      </c>
      <c r="AE200" s="410">
        <f t="shared" si="101"/>
        <v>0</v>
      </c>
      <c r="AF200" s="410">
        <f t="shared" si="101"/>
        <v>0</v>
      </c>
      <c r="AG200" s="410">
        <f t="shared" si="101"/>
        <v>0</v>
      </c>
      <c r="AH200" s="410">
        <f t="shared" si="101"/>
        <v>0</v>
      </c>
      <c r="AI200" s="410">
        <f t="shared" si="101"/>
        <v>0</v>
      </c>
      <c r="AJ200" s="410">
        <f t="shared" si="101"/>
        <v>0</v>
      </c>
      <c r="AK200" s="410">
        <f t="shared" si="101"/>
        <v>0</v>
      </c>
      <c r="AL200" s="410">
        <f t="shared" si="101"/>
        <v>0</v>
      </c>
      <c r="AM200" s="503"/>
    </row>
    <row r="201" spans="1:39" ht="15" outlineLevel="1">
      <c r="B201" s="314"/>
      <c r="C201" s="304"/>
      <c r="D201" s="290"/>
      <c r="E201" s="290"/>
      <c r="F201" s="290"/>
      <c r="G201" s="290"/>
      <c r="H201" s="290"/>
      <c r="I201" s="290"/>
      <c r="J201" s="290"/>
      <c r="K201" s="290"/>
      <c r="L201" s="290"/>
      <c r="M201" s="290"/>
      <c r="N201" s="290"/>
      <c r="O201" s="290"/>
      <c r="P201" s="290"/>
      <c r="Q201" s="290"/>
      <c r="R201" s="290"/>
      <c r="S201" s="290"/>
      <c r="T201" s="290"/>
      <c r="U201" s="290"/>
      <c r="V201" s="290"/>
      <c r="W201" s="290"/>
      <c r="X201" s="290"/>
      <c r="Y201" s="418"/>
      <c r="Z201" s="419"/>
      <c r="AA201" s="419"/>
      <c r="AB201" s="419"/>
      <c r="AC201" s="419"/>
      <c r="AD201" s="419"/>
      <c r="AE201" s="419"/>
      <c r="AF201" s="419"/>
      <c r="AG201" s="419"/>
      <c r="AH201" s="419"/>
      <c r="AI201" s="419"/>
      <c r="AJ201" s="419"/>
      <c r="AK201" s="419"/>
      <c r="AL201" s="419"/>
      <c r="AM201" s="316"/>
    </row>
    <row r="202" spans="1:39" ht="15.75" outlineLevel="1">
      <c r="A202" s="508"/>
      <c r="B202" s="287" t="s">
        <v>10</v>
      </c>
      <c r="C202" s="288"/>
      <c r="D202" s="288"/>
      <c r="E202" s="288"/>
      <c r="F202" s="288"/>
      <c r="G202" s="288"/>
      <c r="H202" s="288"/>
      <c r="I202" s="288"/>
      <c r="J202" s="288"/>
      <c r="K202" s="288"/>
      <c r="L202" s="288"/>
      <c r="M202" s="288"/>
      <c r="N202" s="289"/>
      <c r="O202" s="288"/>
      <c r="P202" s="288"/>
      <c r="Q202" s="288"/>
      <c r="R202" s="288"/>
      <c r="S202" s="288"/>
      <c r="T202" s="288"/>
      <c r="U202" s="288"/>
      <c r="V202" s="288"/>
      <c r="W202" s="288"/>
      <c r="X202" s="288"/>
      <c r="Y202" s="413"/>
      <c r="Z202" s="413"/>
      <c r="AA202" s="413"/>
      <c r="AB202" s="413"/>
      <c r="AC202" s="413"/>
      <c r="AD202" s="413"/>
      <c r="AE202" s="413"/>
      <c r="AF202" s="413"/>
      <c r="AG202" s="413"/>
      <c r="AH202" s="413"/>
      <c r="AI202" s="413"/>
      <c r="AJ202" s="413"/>
      <c r="AK202" s="413"/>
      <c r="AL202" s="413"/>
      <c r="AM202" s="291"/>
    </row>
    <row r="203" spans="1:39" ht="15" outlineLevel="1">
      <c r="A203" s="507">
        <v>18</v>
      </c>
      <c r="B203" s="314" t="s">
        <v>11</v>
      </c>
      <c r="C203" s="290" t="s">
        <v>25</v>
      </c>
      <c r="D203" s="294">
        <f>SUMIFS('7.  Persistence Report'!AR$27:AR$500,'7.  Persistence Report'!$D$27:$D$500,$B203,'7.  Persistence Report'!$C$27:$C$500,"&lt;&gt;Pre-2011 Programs Completed in 2011",'7.  Persistence Report'!$J$27:$J$500,"&lt;&gt;Adjustment",'7.  Persistence Report'!$H$27:$H$500,"2012")</f>
        <v>0</v>
      </c>
      <c r="E203" s="294">
        <f>SUMIFS('7.  Persistence Report'!AS$27:AS$500,'7.  Persistence Report'!$D$27:$D$500,$B203,'7.  Persistence Report'!$C$27:$C$500,"&lt;&gt;Pre-2011 Programs Completed in 2011",'7.  Persistence Report'!$J$27:$J$500,"&lt;&gt;Adjustment",'7.  Persistence Report'!$H$27:$H$500,"2012")</f>
        <v>0</v>
      </c>
      <c r="F203" s="294">
        <f>SUMIFS('7.  Persistence Report'!AT$27:AT$500,'7.  Persistence Report'!$D$27:$D$500,$B203,'7.  Persistence Report'!$C$27:$C$500,"&lt;&gt;Pre-2011 Programs Completed in 2011",'7.  Persistence Report'!$J$27:$J$500,"&lt;&gt;Adjustment",'7.  Persistence Report'!$H$27:$H$500,"2012")</f>
        <v>0</v>
      </c>
      <c r="G203" s="294">
        <f>SUMIFS('7.  Persistence Report'!AU$27:AU$500,'7.  Persistence Report'!$D$27:$D$500,$B203,'7.  Persistence Report'!$C$27:$C$500,"&lt;&gt;Pre-2011 Programs Completed in 2011",'7.  Persistence Report'!$J$27:$J$500,"&lt;&gt;Adjustment",'7.  Persistence Report'!$H$27:$H$500,"2012")</f>
        <v>0</v>
      </c>
      <c r="H203" s="294">
        <f>SUMIFS('7.  Persistence Report'!AV$27:AV$500,'7.  Persistence Report'!$D$27:$D$500,$B203,'7.  Persistence Report'!$C$27:$C$500,"&lt;&gt;Pre-2011 Programs Completed in 2011",'7.  Persistence Report'!$J$27:$J$500,"&lt;&gt;Adjustment",'7.  Persistence Report'!$H$27:$H$500,"2012")</f>
        <v>0</v>
      </c>
      <c r="I203" s="294">
        <f>SUMIFS('7.  Persistence Report'!AW$27:AW$500,'7.  Persistence Report'!$D$27:$D$500,$B203,'7.  Persistence Report'!$C$27:$C$500,"&lt;&gt;Pre-2011 Programs Completed in 2011",'7.  Persistence Report'!$J$27:$J$500,"&lt;&gt;Adjustment",'7.  Persistence Report'!$H$27:$H$500,"2012")</f>
        <v>0</v>
      </c>
      <c r="J203" s="294">
        <f>SUMIFS('7.  Persistence Report'!AX$27:AX$500,'7.  Persistence Report'!$D$27:$D$500,$B203,'7.  Persistence Report'!$C$27:$C$500,"&lt;&gt;Pre-2011 Programs Completed in 2011",'7.  Persistence Report'!$J$27:$J$500,"&lt;&gt;Adjustment",'7.  Persistence Report'!$H$27:$H$500,"2012")</f>
        <v>0</v>
      </c>
      <c r="K203" s="294">
        <f>SUMIFS('7.  Persistence Report'!AY$27:AY$500,'7.  Persistence Report'!$D$27:$D$500,$B203,'7.  Persistence Report'!$C$27:$C$500,"&lt;&gt;Pre-2011 Programs Completed in 2011",'7.  Persistence Report'!$J$27:$J$500,"&lt;&gt;Adjustment",'7.  Persistence Report'!$H$27:$H$500,"2012")</f>
        <v>0</v>
      </c>
      <c r="L203" s="294">
        <f>SUMIFS('7.  Persistence Report'!AZ$27:AZ$500,'7.  Persistence Report'!$D$27:$D$500,$B203,'7.  Persistence Report'!$C$27:$C$500,"&lt;&gt;Pre-2011 Programs Completed in 2011",'7.  Persistence Report'!$J$27:$J$500,"&lt;&gt;Adjustment",'7.  Persistence Report'!$H$27:$H$500,"2012")</f>
        <v>0</v>
      </c>
      <c r="M203" s="294">
        <f>SUMIFS('7.  Persistence Report'!BA$27:BA$500,'7.  Persistence Report'!$D$27:$D$500,$B203,'7.  Persistence Report'!$C$27:$C$500,"&lt;&gt;Pre-2011 Programs Completed in 2011",'7.  Persistence Report'!$J$27:$J$500,"&lt;&gt;Adjustment",'7.  Persistence Report'!$H$27:$H$500,"2012")</f>
        <v>0</v>
      </c>
      <c r="N203" s="294">
        <v>12</v>
      </c>
      <c r="O203" s="294">
        <f>SUMIFS('7.  Persistence Report'!M$27:M$500,'7.  Persistence Report'!$D$27:$D$500,$B203,'7.  Persistence Report'!$C$27:$C$500,"&lt;&gt;Pre-2011 Programs Completed in 2011",'7.  Persistence Report'!$J$27:$J$500,"&lt;&gt;Adjustment",'7.  Persistence Report'!$H$27:$H$500,"2012")</f>
        <v>0</v>
      </c>
      <c r="P203" s="294">
        <f>SUMIFS('7.  Persistence Report'!N$27:N$500,'7.  Persistence Report'!$D$27:$D$500,$B203,'7.  Persistence Report'!$C$27:$C$500,"&lt;&gt;Pre-2011 Programs Completed in 2011",'7.  Persistence Report'!$J$27:$J$500,"&lt;&gt;Adjustment",'7.  Persistence Report'!$H$27:$H$500,"2012")</f>
        <v>0</v>
      </c>
      <c r="Q203" s="294">
        <f>SUMIFS('7.  Persistence Report'!O$27:O$500,'7.  Persistence Report'!$D$27:$D$500,$B203,'7.  Persistence Report'!$C$27:$C$500,"&lt;&gt;Pre-2011 Programs Completed in 2011",'7.  Persistence Report'!$J$27:$J$500,"&lt;&gt;Adjustment",'7.  Persistence Report'!$H$27:$H$500,"2012")</f>
        <v>0</v>
      </c>
      <c r="R203" s="294">
        <f>SUMIFS('7.  Persistence Report'!P$27:P$500,'7.  Persistence Report'!$D$27:$D$500,$B203,'7.  Persistence Report'!$C$27:$C$500,"&lt;&gt;Pre-2011 Programs Completed in 2011",'7.  Persistence Report'!$J$27:$J$500,"&lt;&gt;Adjustment",'7.  Persistence Report'!$H$27:$H$500,"2012")</f>
        <v>0</v>
      </c>
      <c r="S203" s="294">
        <f>SUMIFS('7.  Persistence Report'!Q$27:Q$500,'7.  Persistence Report'!$D$27:$D$500,$B203,'7.  Persistence Report'!$C$27:$C$500,"&lt;&gt;Pre-2011 Programs Completed in 2011",'7.  Persistence Report'!$J$27:$J$500,"&lt;&gt;Adjustment",'7.  Persistence Report'!$H$27:$H$500,"2012")</f>
        <v>0</v>
      </c>
      <c r="T203" s="294">
        <f>SUMIFS('7.  Persistence Report'!R$27:R$500,'7.  Persistence Report'!$D$27:$D$500,$B203,'7.  Persistence Report'!$C$27:$C$500,"&lt;&gt;Pre-2011 Programs Completed in 2011",'7.  Persistence Report'!$J$27:$J$500,"&lt;&gt;Adjustment",'7.  Persistence Report'!$H$27:$H$500,"2012")</f>
        <v>0</v>
      </c>
      <c r="U203" s="294">
        <f>SUMIFS('7.  Persistence Report'!S$27:S$500,'7.  Persistence Report'!$D$27:$D$500,$B203,'7.  Persistence Report'!$C$27:$C$500,"&lt;&gt;Pre-2011 Programs Completed in 2011",'7.  Persistence Report'!$J$27:$J$500,"&lt;&gt;Adjustment",'7.  Persistence Report'!$H$27:$H$500,"2012")</f>
        <v>0</v>
      </c>
      <c r="V203" s="294">
        <f>SUMIFS('7.  Persistence Report'!T$27:T$500,'7.  Persistence Report'!$D$27:$D$500,$B203,'7.  Persistence Report'!$C$27:$C$500,"&lt;&gt;Pre-2011 Programs Completed in 2011",'7.  Persistence Report'!$J$27:$J$500,"&lt;&gt;Adjustment",'7.  Persistence Report'!$H$27:$H$500,"2012")</f>
        <v>0</v>
      </c>
      <c r="W203" s="294">
        <f>SUMIFS('7.  Persistence Report'!U$27:U$500,'7.  Persistence Report'!$D$27:$D$500,$B203,'7.  Persistence Report'!$C$27:$C$500,"&lt;&gt;Pre-2011 Programs Completed in 2011",'7.  Persistence Report'!$J$27:$J$500,"&lt;&gt;Adjustment",'7.  Persistence Report'!$H$27:$H$500,"2012")</f>
        <v>0</v>
      </c>
      <c r="X203" s="294">
        <f>SUMIFS('7.  Persistence Report'!V$27:V$500,'7.  Persistence Report'!$D$27:$D$500,$B203,'7.  Persistence Report'!$C$27:$C$500,"&lt;&gt;Pre-2011 Programs Completed in 2011",'7.  Persistence Report'!$J$27:$J$500,"&lt;&gt;Adjustment",'7.  Persistence Report'!$H$27:$H$500,"2012")</f>
        <v>0</v>
      </c>
      <c r="Y203" s="409">
        <f>+Y332</f>
        <v>0</v>
      </c>
      <c r="Z203" s="409">
        <f t="shared" ref="Z203:AA203" si="102">+Z332</f>
        <v>0</v>
      </c>
      <c r="AA203" s="409">
        <f t="shared" si="102"/>
        <v>1</v>
      </c>
      <c r="AB203" s="414"/>
      <c r="AC203" s="414"/>
      <c r="AD203" s="414"/>
      <c r="AE203" s="414"/>
      <c r="AF203" s="414"/>
      <c r="AG203" s="414"/>
      <c r="AH203" s="414"/>
      <c r="AI203" s="414"/>
      <c r="AJ203" s="414"/>
      <c r="AK203" s="414"/>
      <c r="AL203" s="414"/>
      <c r="AM203" s="295">
        <f>SUM(Y203:AL203)</f>
        <v>1</v>
      </c>
    </row>
    <row r="204" spans="1:39" ht="15" outlineLevel="1">
      <c r="B204" s="293" t="s">
        <v>244</v>
      </c>
      <c r="C204" s="290" t="s">
        <v>163</v>
      </c>
      <c r="D204" s="294">
        <f>SUMIFS('7.  Persistence Report'!AR$27:AR$500,'7.  Persistence Report'!$D$27:$D$500,$B203,'7.  Persistence Report'!$C$27:$C$500,"&lt;&gt;Pre-2011 Programs Completed in 2011",'7.  Persistence Report'!$J$27:$J$500,"Adjustment",'7.  Persistence Report'!$H$27:$H$500,"2012")</f>
        <v>0</v>
      </c>
      <c r="E204" s="294">
        <f>SUMIFS('7.  Persistence Report'!AS$27:AS$500,'7.  Persistence Report'!$D$27:$D$500,$B203,'7.  Persistence Report'!$C$27:$C$500,"&lt;&gt;Pre-2011 Programs Completed in 2011",'7.  Persistence Report'!$J$27:$J$500,"Adjustment",'7.  Persistence Report'!$H$27:$H$500,"2012")</f>
        <v>0</v>
      </c>
      <c r="F204" s="294">
        <f>SUMIFS('7.  Persistence Report'!AT$27:AT$500,'7.  Persistence Report'!$D$27:$D$500,$B203,'7.  Persistence Report'!$C$27:$C$500,"&lt;&gt;Pre-2011 Programs Completed in 2011",'7.  Persistence Report'!$J$27:$J$500,"Adjustment",'7.  Persistence Report'!$H$27:$H$500,"2012")</f>
        <v>0</v>
      </c>
      <c r="G204" s="294">
        <f>SUMIFS('7.  Persistence Report'!AU$27:AU$500,'7.  Persistence Report'!$D$27:$D$500,$B203,'7.  Persistence Report'!$C$27:$C$500,"&lt;&gt;Pre-2011 Programs Completed in 2011",'7.  Persistence Report'!$J$27:$J$500,"Adjustment",'7.  Persistence Report'!$H$27:$H$500,"2012")</f>
        <v>0</v>
      </c>
      <c r="H204" s="294">
        <f>SUMIFS('7.  Persistence Report'!AV$27:AV$500,'7.  Persistence Report'!$D$27:$D$500,$B203,'7.  Persistence Report'!$C$27:$C$500,"&lt;&gt;Pre-2011 Programs Completed in 2011",'7.  Persistence Report'!$J$27:$J$500,"Adjustment",'7.  Persistence Report'!$H$27:$H$500,"2012")</f>
        <v>0</v>
      </c>
      <c r="I204" s="294">
        <f>SUMIFS('7.  Persistence Report'!AW$27:AW$500,'7.  Persistence Report'!$D$27:$D$500,$B203,'7.  Persistence Report'!$C$27:$C$500,"&lt;&gt;Pre-2011 Programs Completed in 2011",'7.  Persistence Report'!$J$27:$J$500,"Adjustment",'7.  Persistence Report'!$H$27:$H$500,"2012")</f>
        <v>0</v>
      </c>
      <c r="J204" s="294">
        <f>SUMIFS('7.  Persistence Report'!AX$27:AX$500,'7.  Persistence Report'!$D$27:$D$500,$B203,'7.  Persistence Report'!$C$27:$C$500,"&lt;&gt;Pre-2011 Programs Completed in 2011",'7.  Persistence Report'!$J$27:$J$500,"Adjustment",'7.  Persistence Report'!$H$27:$H$500,"2012")</f>
        <v>0</v>
      </c>
      <c r="K204" s="294">
        <f>SUMIFS('7.  Persistence Report'!AY$27:AY$500,'7.  Persistence Report'!$D$27:$D$500,$B203,'7.  Persistence Report'!$C$27:$C$500,"&lt;&gt;Pre-2011 Programs Completed in 2011",'7.  Persistence Report'!$J$27:$J$500,"Adjustment",'7.  Persistence Report'!$H$27:$H$500,"2012")</f>
        <v>0</v>
      </c>
      <c r="L204" s="294">
        <f>SUMIFS('7.  Persistence Report'!AZ$27:AZ$500,'7.  Persistence Report'!$D$27:$D$500,$B203,'7.  Persistence Report'!$C$27:$C$500,"&lt;&gt;Pre-2011 Programs Completed in 2011",'7.  Persistence Report'!$J$27:$J$500,"Adjustment",'7.  Persistence Report'!$H$27:$H$500,"2012")</f>
        <v>0</v>
      </c>
      <c r="M204" s="294">
        <f>SUMIFS('7.  Persistence Report'!BA$27:BA$500,'7.  Persistence Report'!$D$27:$D$500,$B203,'7.  Persistence Report'!$C$27:$C$500,"&lt;&gt;Pre-2011 Programs Completed in 2011",'7.  Persistence Report'!$J$27:$J$500,"Adjustment",'7.  Persistence Report'!$H$27:$H$500,"2012")</f>
        <v>0</v>
      </c>
      <c r="N204" s="294">
        <f>N203</f>
        <v>12</v>
      </c>
      <c r="O204" s="294">
        <f>SUMIFS('7.  Persistence Report'!M$27:M$500,'7.  Persistence Report'!$D$27:$D$500,$B203,'7.  Persistence Report'!$C$27:$C$500,"&lt;&gt;Pre-2011 Programs Completed in 2011",'7.  Persistence Report'!$J$27:$J$500,"Adjustment",'7.  Persistence Report'!$H$27:$H$500,"2012")</f>
        <v>0</v>
      </c>
      <c r="P204" s="294">
        <f>SUMIFS('7.  Persistence Report'!N$27:N$500,'7.  Persistence Report'!$D$27:$D$500,$B203,'7.  Persistence Report'!$C$27:$C$500,"&lt;&gt;Pre-2011 Programs Completed in 2011",'7.  Persistence Report'!$J$27:$J$500,"Adjustment",'7.  Persistence Report'!$H$27:$H$500,"2012")</f>
        <v>0</v>
      </c>
      <c r="Q204" s="294">
        <f>SUMIFS('7.  Persistence Report'!O$27:O$500,'7.  Persistence Report'!$D$27:$D$500,$B203,'7.  Persistence Report'!$C$27:$C$500,"&lt;&gt;Pre-2011 Programs Completed in 2011",'7.  Persistence Report'!$J$27:$J$500,"Adjustment",'7.  Persistence Report'!$H$27:$H$500,"2012")</f>
        <v>0</v>
      </c>
      <c r="R204" s="294">
        <f>SUMIFS('7.  Persistence Report'!P$27:P$500,'7.  Persistence Report'!$D$27:$D$500,$B203,'7.  Persistence Report'!$C$27:$C$500,"&lt;&gt;Pre-2011 Programs Completed in 2011",'7.  Persistence Report'!$J$27:$J$500,"Adjustment",'7.  Persistence Report'!$H$27:$H$500,"2012")</f>
        <v>0</v>
      </c>
      <c r="S204" s="294">
        <f>SUMIFS('7.  Persistence Report'!Q$27:Q$500,'7.  Persistence Report'!$D$27:$D$500,$B203,'7.  Persistence Report'!$C$27:$C$500,"&lt;&gt;Pre-2011 Programs Completed in 2011",'7.  Persistence Report'!$J$27:$J$500,"Adjustment",'7.  Persistence Report'!$H$27:$H$500,"2012")</f>
        <v>0</v>
      </c>
      <c r="T204" s="294">
        <f>SUMIFS('7.  Persistence Report'!R$27:R$500,'7.  Persistence Report'!$D$27:$D$500,$B203,'7.  Persistence Report'!$C$27:$C$500,"&lt;&gt;Pre-2011 Programs Completed in 2011",'7.  Persistence Report'!$J$27:$J$500,"Adjustment",'7.  Persistence Report'!$H$27:$H$500,"2012")</f>
        <v>0</v>
      </c>
      <c r="U204" s="294">
        <f>SUMIFS('7.  Persistence Report'!S$27:S$500,'7.  Persistence Report'!$D$27:$D$500,$B203,'7.  Persistence Report'!$C$27:$C$500,"&lt;&gt;Pre-2011 Programs Completed in 2011",'7.  Persistence Report'!$J$27:$J$500,"Adjustment",'7.  Persistence Report'!$H$27:$H$500,"2012")</f>
        <v>0</v>
      </c>
      <c r="V204" s="294">
        <f>SUMIFS('7.  Persistence Report'!T$27:T$500,'7.  Persistence Report'!$D$27:$D$500,$B203,'7.  Persistence Report'!$C$27:$C$500,"&lt;&gt;Pre-2011 Programs Completed in 2011",'7.  Persistence Report'!$J$27:$J$500,"Adjustment",'7.  Persistence Report'!$H$27:$H$500,"2012")</f>
        <v>0</v>
      </c>
      <c r="W204" s="294">
        <f>SUMIFS('7.  Persistence Report'!U$27:U$500,'7.  Persistence Report'!$D$27:$D$500,$B203,'7.  Persistence Report'!$C$27:$C$500,"&lt;&gt;Pre-2011 Programs Completed in 2011",'7.  Persistence Report'!$J$27:$J$500,"Adjustment",'7.  Persistence Report'!$H$27:$H$500,"2012")</f>
        <v>0</v>
      </c>
      <c r="X204" s="294">
        <f>SUMIFS('7.  Persistence Report'!V$27:V$500,'7.  Persistence Report'!$D$27:$D$500,$B203,'7.  Persistence Report'!$C$27:$C$500,"&lt;&gt;Pre-2011 Programs Completed in 2011",'7.  Persistence Report'!$J$27:$J$500,"Adjustment",'7.  Persistence Report'!$H$27:$H$500,"2012")</f>
        <v>0</v>
      </c>
      <c r="Y204" s="410">
        <f>Y203</f>
        <v>0</v>
      </c>
      <c r="Z204" s="410">
        <f>Z203</f>
        <v>0</v>
      </c>
      <c r="AA204" s="410">
        <f t="shared" ref="AA204:AL204" si="103">AA203</f>
        <v>1</v>
      </c>
      <c r="AB204" s="410">
        <f t="shared" si="103"/>
        <v>0</v>
      </c>
      <c r="AC204" s="410">
        <f t="shared" si="103"/>
        <v>0</v>
      </c>
      <c r="AD204" s="410">
        <f t="shared" si="103"/>
        <v>0</v>
      </c>
      <c r="AE204" s="410">
        <f t="shared" si="103"/>
        <v>0</v>
      </c>
      <c r="AF204" s="410">
        <f t="shared" si="103"/>
        <v>0</v>
      </c>
      <c r="AG204" s="410">
        <f t="shared" si="103"/>
        <v>0</v>
      </c>
      <c r="AH204" s="410">
        <f t="shared" si="103"/>
        <v>0</v>
      </c>
      <c r="AI204" s="410">
        <f t="shared" si="103"/>
        <v>0</v>
      </c>
      <c r="AJ204" s="410">
        <f t="shared" si="103"/>
        <v>0</v>
      </c>
      <c r="AK204" s="410">
        <f t="shared" si="103"/>
        <v>0</v>
      </c>
      <c r="AL204" s="410">
        <f t="shared" si="103"/>
        <v>0</v>
      </c>
      <c r="AM204" s="503"/>
    </row>
    <row r="205" spans="1:39" ht="15" outlineLevel="1">
      <c r="A205" s="510"/>
      <c r="B205" s="314"/>
      <c r="C205" s="304"/>
      <c r="D205" s="290"/>
      <c r="E205" s="290"/>
      <c r="F205" s="290"/>
      <c r="G205" s="290"/>
      <c r="H205" s="290"/>
      <c r="I205" s="290"/>
      <c r="J205" s="290"/>
      <c r="K205" s="290"/>
      <c r="L205" s="290"/>
      <c r="M205" s="290"/>
      <c r="N205" s="290"/>
      <c r="O205" s="290"/>
      <c r="P205" s="290"/>
      <c r="Q205" s="290"/>
      <c r="R205" s="290"/>
      <c r="S205" s="290"/>
      <c r="T205" s="290"/>
      <c r="U205" s="290"/>
      <c r="V205" s="290"/>
      <c r="W205" s="290"/>
      <c r="X205" s="290"/>
      <c r="Y205" s="411"/>
      <c r="Z205" s="420"/>
      <c r="AA205" s="420"/>
      <c r="AB205" s="420"/>
      <c r="AC205" s="420"/>
      <c r="AD205" s="420"/>
      <c r="AE205" s="420"/>
      <c r="AF205" s="420"/>
      <c r="AG205" s="420"/>
      <c r="AH205" s="420"/>
      <c r="AI205" s="420"/>
      <c r="AJ205" s="420"/>
      <c r="AK205" s="420"/>
      <c r="AL205" s="420"/>
      <c r="AM205" s="305"/>
    </row>
    <row r="206" spans="1:39" ht="15" outlineLevel="1">
      <c r="A206" s="507">
        <v>19</v>
      </c>
      <c r="B206" s="314" t="s">
        <v>12</v>
      </c>
      <c r="C206" s="290" t="s">
        <v>25</v>
      </c>
      <c r="D206" s="294">
        <f>SUMIFS('7.  Persistence Report'!AR$27:AR$500,'7.  Persistence Report'!$D$27:$D$500,$B206,'7.  Persistence Report'!$C$27:$C$500,"&lt;&gt;Pre-2011 Programs Completed in 2011",'7.  Persistence Report'!$J$27:$J$500,"&lt;&gt;Adjustment",'7.  Persistence Report'!$H$27:$H$500,"2012")</f>
        <v>0</v>
      </c>
      <c r="E206" s="294">
        <f>SUMIFS('7.  Persistence Report'!AS$27:AS$500,'7.  Persistence Report'!$D$27:$D$500,$B206,'7.  Persistence Report'!$C$27:$C$500,"&lt;&gt;Pre-2011 Programs Completed in 2011",'7.  Persistence Report'!$J$27:$J$500,"&lt;&gt;Adjustment",'7.  Persistence Report'!$H$27:$H$500,"2012")</f>
        <v>0</v>
      </c>
      <c r="F206" s="294">
        <f>SUMIFS('7.  Persistence Report'!AT$27:AT$500,'7.  Persistence Report'!$D$27:$D$500,$B206,'7.  Persistence Report'!$C$27:$C$500,"&lt;&gt;Pre-2011 Programs Completed in 2011",'7.  Persistence Report'!$J$27:$J$500,"&lt;&gt;Adjustment",'7.  Persistence Report'!$H$27:$H$500,"2012")</f>
        <v>0</v>
      </c>
      <c r="G206" s="294">
        <f>SUMIFS('7.  Persistence Report'!AU$27:AU$500,'7.  Persistence Report'!$D$27:$D$500,$B206,'7.  Persistence Report'!$C$27:$C$500,"&lt;&gt;Pre-2011 Programs Completed in 2011",'7.  Persistence Report'!$J$27:$J$500,"&lt;&gt;Adjustment",'7.  Persistence Report'!$H$27:$H$500,"2012")</f>
        <v>0</v>
      </c>
      <c r="H206" s="294">
        <f>SUMIFS('7.  Persistence Report'!AV$27:AV$500,'7.  Persistence Report'!$D$27:$D$500,$B206,'7.  Persistence Report'!$C$27:$C$500,"&lt;&gt;Pre-2011 Programs Completed in 2011",'7.  Persistence Report'!$J$27:$J$500,"&lt;&gt;Adjustment",'7.  Persistence Report'!$H$27:$H$500,"2012")</f>
        <v>0</v>
      </c>
      <c r="I206" s="294">
        <f>SUMIFS('7.  Persistence Report'!AW$27:AW$500,'7.  Persistence Report'!$D$27:$D$500,$B206,'7.  Persistence Report'!$C$27:$C$500,"&lt;&gt;Pre-2011 Programs Completed in 2011",'7.  Persistence Report'!$J$27:$J$500,"&lt;&gt;Adjustment",'7.  Persistence Report'!$H$27:$H$500,"2012")</f>
        <v>0</v>
      </c>
      <c r="J206" s="294">
        <f>SUMIFS('7.  Persistence Report'!AX$27:AX$500,'7.  Persistence Report'!$D$27:$D$500,$B206,'7.  Persistence Report'!$C$27:$C$500,"&lt;&gt;Pre-2011 Programs Completed in 2011",'7.  Persistence Report'!$J$27:$J$500,"&lt;&gt;Adjustment",'7.  Persistence Report'!$H$27:$H$500,"2012")</f>
        <v>0</v>
      </c>
      <c r="K206" s="294">
        <f>SUMIFS('7.  Persistence Report'!AY$27:AY$500,'7.  Persistence Report'!$D$27:$D$500,$B206,'7.  Persistence Report'!$C$27:$C$500,"&lt;&gt;Pre-2011 Programs Completed in 2011",'7.  Persistence Report'!$J$27:$J$500,"&lt;&gt;Adjustment",'7.  Persistence Report'!$H$27:$H$500,"2012")</f>
        <v>0</v>
      </c>
      <c r="L206" s="294">
        <f>SUMIFS('7.  Persistence Report'!AZ$27:AZ$500,'7.  Persistence Report'!$D$27:$D$500,$B206,'7.  Persistence Report'!$C$27:$C$500,"&lt;&gt;Pre-2011 Programs Completed in 2011",'7.  Persistence Report'!$J$27:$J$500,"&lt;&gt;Adjustment",'7.  Persistence Report'!$H$27:$H$500,"2012")</f>
        <v>0</v>
      </c>
      <c r="M206" s="294">
        <f>SUMIFS('7.  Persistence Report'!BA$27:BA$500,'7.  Persistence Report'!$D$27:$D$500,$B206,'7.  Persistence Report'!$C$27:$C$500,"&lt;&gt;Pre-2011 Programs Completed in 2011",'7.  Persistence Report'!$J$27:$J$500,"&lt;&gt;Adjustment",'7.  Persistence Report'!$H$27:$H$500,"2012")</f>
        <v>0</v>
      </c>
      <c r="N206" s="294">
        <v>12</v>
      </c>
      <c r="O206" s="294">
        <f>SUMIFS('7.  Persistence Report'!M$27:M$500,'7.  Persistence Report'!$D$27:$D$500,$B206,'7.  Persistence Report'!$C$27:$C$500,"&lt;&gt;Pre-2011 Programs Completed in 2011",'7.  Persistence Report'!$J$27:$J$500,"&lt;&gt;Adjustment",'7.  Persistence Report'!$H$27:$H$500,"2012")</f>
        <v>0</v>
      </c>
      <c r="P206" s="294">
        <f>SUMIFS('7.  Persistence Report'!N$27:N$500,'7.  Persistence Report'!$D$27:$D$500,$B206,'7.  Persistence Report'!$C$27:$C$500,"&lt;&gt;Pre-2011 Programs Completed in 2011",'7.  Persistence Report'!$J$27:$J$500,"&lt;&gt;Adjustment",'7.  Persistence Report'!$H$27:$H$500,"2012")</f>
        <v>0</v>
      </c>
      <c r="Q206" s="294">
        <f>SUMIFS('7.  Persistence Report'!O$27:O$500,'7.  Persistence Report'!$D$27:$D$500,$B206,'7.  Persistence Report'!$C$27:$C$500,"&lt;&gt;Pre-2011 Programs Completed in 2011",'7.  Persistence Report'!$J$27:$J$500,"&lt;&gt;Adjustment",'7.  Persistence Report'!$H$27:$H$500,"2012")</f>
        <v>0</v>
      </c>
      <c r="R206" s="294">
        <f>SUMIFS('7.  Persistence Report'!P$27:P$500,'7.  Persistence Report'!$D$27:$D$500,$B206,'7.  Persistence Report'!$C$27:$C$500,"&lt;&gt;Pre-2011 Programs Completed in 2011",'7.  Persistence Report'!$J$27:$J$500,"&lt;&gt;Adjustment",'7.  Persistence Report'!$H$27:$H$500,"2012")</f>
        <v>0</v>
      </c>
      <c r="S206" s="294">
        <f>SUMIFS('7.  Persistence Report'!Q$27:Q$500,'7.  Persistence Report'!$D$27:$D$500,$B206,'7.  Persistence Report'!$C$27:$C$500,"&lt;&gt;Pre-2011 Programs Completed in 2011",'7.  Persistence Report'!$J$27:$J$500,"&lt;&gt;Adjustment",'7.  Persistence Report'!$H$27:$H$500,"2012")</f>
        <v>0</v>
      </c>
      <c r="T206" s="294">
        <f>SUMIFS('7.  Persistence Report'!R$27:R$500,'7.  Persistence Report'!$D$27:$D$500,$B206,'7.  Persistence Report'!$C$27:$C$500,"&lt;&gt;Pre-2011 Programs Completed in 2011",'7.  Persistence Report'!$J$27:$J$500,"&lt;&gt;Adjustment",'7.  Persistence Report'!$H$27:$H$500,"2012")</f>
        <v>0</v>
      </c>
      <c r="U206" s="294">
        <f>SUMIFS('7.  Persistence Report'!S$27:S$500,'7.  Persistence Report'!$D$27:$D$500,$B206,'7.  Persistence Report'!$C$27:$C$500,"&lt;&gt;Pre-2011 Programs Completed in 2011",'7.  Persistence Report'!$J$27:$J$500,"&lt;&gt;Adjustment",'7.  Persistence Report'!$H$27:$H$500,"2012")</f>
        <v>0</v>
      </c>
      <c r="V206" s="294">
        <f>SUMIFS('7.  Persistence Report'!T$27:T$500,'7.  Persistence Report'!$D$27:$D$500,$B206,'7.  Persistence Report'!$C$27:$C$500,"&lt;&gt;Pre-2011 Programs Completed in 2011",'7.  Persistence Report'!$J$27:$J$500,"&lt;&gt;Adjustment",'7.  Persistence Report'!$H$27:$H$500,"2012")</f>
        <v>0</v>
      </c>
      <c r="W206" s="294">
        <f>SUMIFS('7.  Persistence Report'!U$27:U$500,'7.  Persistence Report'!$D$27:$D$500,$B206,'7.  Persistence Report'!$C$27:$C$500,"&lt;&gt;Pre-2011 Programs Completed in 2011",'7.  Persistence Report'!$J$27:$J$500,"&lt;&gt;Adjustment",'7.  Persistence Report'!$H$27:$H$500,"2012")</f>
        <v>0</v>
      </c>
      <c r="X206" s="294">
        <f>SUMIFS('7.  Persistence Report'!V$27:V$500,'7.  Persistence Report'!$D$27:$D$500,$B206,'7.  Persistence Report'!$C$27:$C$500,"&lt;&gt;Pre-2011 Programs Completed in 2011",'7.  Persistence Report'!$J$27:$J$500,"&lt;&gt;Adjustment",'7.  Persistence Report'!$H$27:$H$500,"2012")</f>
        <v>0</v>
      </c>
      <c r="Y206" s="409">
        <f>+Y335</f>
        <v>0</v>
      </c>
      <c r="Z206" s="409">
        <f t="shared" ref="Z206:AA206" si="104">+Z335</f>
        <v>0</v>
      </c>
      <c r="AA206" s="409">
        <f t="shared" si="104"/>
        <v>1</v>
      </c>
      <c r="AB206" s="414"/>
      <c r="AC206" s="414"/>
      <c r="AD206" s="414"/>
      <c r="AE206" s="414"/>
      <c r="AF206" s="414"/>
      <c r="AG206" s="414"/>
      <c r="AH206" s="414"/>
      <c r="AI206" s="414"/>
      <c r="AJ206" s="414"/>
      <c r="AK206" s="414"/>
      <c r="AL206" s="414"/>
      <c r="AM206" s="295">
        <f>SUM(Y206:AL206)</f>
        <v>1</v>
      </c>
    </row>
    <row r="207" spans="1:39" ht="15" outlineLevel="1">
      <c r="B207" s="293" t="s">
        <v>244</v>
      </c>
      <c r="C207" s="290" t="s">
        <v>163</v>
      </c>
      <c r="D207" s="294">
        <f>SUMIFS('7.  Persistence Report'!AR$27:AR$500,'7.  Persistence Report'!$D$27:$D$500,$B206,'7.  Persistence Report'!$C$27:$C$500,"&lt;&gt;Pre-2011 Programs Completed in 2011",'7.  Persistence Report'!$J$27:$J$500,"Adjustment",'7.  Persistence Report'!$H$27:$H$500,"2012")</f>
        <v>0</v>
      </c>
      <c r="E207" s="294">
        <f>SUMIFS('7.  Persistence Report'!AS$27:AS$500,'7.  Persistence Report'!$D$27:$D$500,$B206,'7.  Persistence Report'!$C$27:$C$500,"&lt;&gt;Pre-2011 Programs Completed in 2011",'7.  Persistence Report'!$J$27:$J$500,"Adjustment",'7.  Persistence Report'!$H$27:$H$500,"2012")</f>
        <v>0</v>
      </c>
      <c r="F207" s="294">
        <f>SUMIFS('7.  Persistence Report'!AT$27:AT$500,'7.  Persistence Report'!$D$27:$D$500,$B206,'7.  Persistence Report'!$C$27:$C$500,"&lt;&gt;Pre-2011 Programs Completed in 2011",'7.  Persistence Report'!$J$27:$J$500,"Adjustment",'7.  Persistence Report'!$H$27:$H$500,"2012")</f>
        <v>0</v>
      </c>
      <c r="G207" s="294">
        <f>SUMIFS('7.  Persistence Report'!AU$27:AU$500,'7.  Persistence Report'!$D$27:$D$500,$B206,'7.  Persistence Report'!$C$27:$C$500,"&lt;&gt;Pre-2011 Programs Completed in 2011",'7.  Persistence Report'!$J$27:$J$500,"Adjustment",'7.  Persistence Report'!$H$27:$H$500,"2012")</f>
        <v>0</v>
      </c>
      <c r="H207" s="294">
        <f>SUMIFS('7.  Persistence Report'!AV$27:AV$500,'7.  Persistence Report'!$D$27:$D$500,$B206,'7.  Persistence Report'!$C$27:$C$500,"&lt;&gt;Pre-2011 Programs Completed in 2011",'7.  Persistence Report'!$J$27:$J$500,"Adjustment",'7.  Persistence Report'!$H$27:$H$500,"2012")</f>
        <v>0</v>
      </c>
      <c r="I207" s="294">
        <f>SUMIFS('7.  Persistence Report'!AW$27:AW$500,'7.  Persistence Report'!$D$27:$D$500,$B206,'7.  Persistence Report'!$C$27:$C$500,"&lt;&gt;Pre-2011 Programs Completed in 2011",'7.  Persistence Report'!$J$27:$J$500,"Adjustment",'7.  Persistence Report'!$H$27:$H$500,"2012")</f>
        <v>0</v>
      </c>
      <c r="J207" s="294">
        <f>SUMIFS('7.  Persistence Report'!AX$27:AX$500,'7.  Persistence Report'!$D$27:$D$500,$B206,'7.  Persistence Report'!$C$27:$C$500,"&lt;&gt;Pre-2011 Programs Completed in 2011",'7.  Persistence Report'!$J$27:$J$500,"Adjustment",'7.  Persistence Report'!$H$27:$H$500,"2012")</f>
        <v>0</v>
      </c>
      <c r="K207" s="294">
        <f>SUMIFS('7.  Persistence Report'!AY$27:AY$500,'7.  Persistence Report'!$D$27:$D$500,$B206,'7.  Persistence Report'!$C$27:$C$500,"&lt;&gt;Pre-2011 Programs Completed in 2011",'7.  Persistence Report'!$J$27:$J$500,"Adjustment",'7.  Persistence Report'!$H$27:$H$500,"2012")</f>
        <v>0</v>
      </c>
      <c r="L207" s="294">
        <f>SUMIFS('7.  Persistence Report'!AZ$27:AZ$500,'7.  Persistence Report'!$D$27:$D$500,$B206,'7.  Persistence Report'!$C$27:$C$500,"&lt;&gt;Pre-2011 Programs Completed in 2011",'7.  Persistence Report'!$J$27:$J$500,"Adjustment",'7.  Persistence Report'!$H$27:$H$500,"2012")</f>
        <v>0</v>
      </c>
      <c r="M207" s="294">
        <f>SUMIFS('7.  Persistence Report'!BA$27:BA$500,'7.  Persistence Report'!$D$27:$D$500,$B206,'7.  Persistence Report'!$C$27:$C$500,"&lt;&gt;Pre-2011 Programs Completed in 2011",'7.  Persistence Report'!$J$27:$J$500,"Adjustment",'7.  Persistence Report'!$H$27:$H$500,"2012")</f>
        <v>0</v>
      </c>
      <c r="N207" s="294">
        <f>N206</f>
        <v>12</v>
      </c>
      <c r="O207" s="294">
        <f>SUMIFS('7.  Persistence Report'!M$27:M$500,'7.  Persistence Report'!$D$27:$D$500,$B206,'7.  Persistence Report'!$C$27:$C$500,"&lt;&gt;Pre-2011 Programs Completed in 2011",'7.  Persistence Report'!$J$27:$J$500,"Adjustment",'7.  Persistence Report'!$H$27:$H$500,"2012")</f>
        <v>0</v>
      </c>
      <c r="P207" s="294">
        <f>SUMIFS('7.  Persistence Report'!N$27:N$500,'7.  Persistence Report'!$D$27:$D$500,$B206,'7.  Persistence Report'!$C$27:$C$500,"&lt;&gt;Pre-2011 Programs Completed in 2011",'7.  Persistence Report'!$J$27:$J$500,"Adjustment",'7.  Persistence Report'!$H$27:$H$500,"2012")</f>
        <v>0</v>
      </c>
      <c r="Q207" s="294">
        <f>SUMIFS('7.  Persistence Report'!O$27:O$500,'7.  Persistence Report'!$D$27:$D$500,$B206,'7.  Persistence Report'!$C$27:$C$500,"&lt;&gt;Pre-2011 Programs Completed in 2011",'7.  Persistence Report'!$J$27:$J$500,"Adjustment",'7.  Persistence Report'!$H$27:$H$500,"2012")</f>
        <v>0</v>
      </c>
      <c r="R207" s="294">
        <f>SUMIFS('7.  Persistence Report'!P$27:P$500,'7.  Persistence Report'!$D$27:$D$500,$B206,'7.  Persistence Report'!$C$27:$C$500,"&lt;&gt;Pre-2011 Programs Completed in 2011",'7.  Persistence Report'!$J$27:$J$500,"Adjustment",'7.  Persistence Report'!$H$27:$H$500,"2012")</f>
        <v>0</v>
      </c>
      <c r="S207" s="294">
        <f>SUMIFS('7.  Persistence Report'!Q$27:Q$500,'7.  Persistence Report'!$D$27:$D$500,$B206,'7.  Persistence Report'!$C$27:$C$500,"&lt;&gt;Pre-2011 Programs Completed in 2011",'7.  Persistence Report'!$J$27:$J$500,"Adjustment",'7.  Persistence Report'!$H$27:$H$500,"2012")</f>
        <v>0</v>
      </c>
      <c r="T207" s="294">
        <f>SUMIFS('7.  Persistence Report'!R$27:R$500,'7.  Persistence Report'!$D$27:$D$500,$B206,'7.  Persistence Report'!$C$27:$C$500,"&lt;&gt;Pre-2011 Programs Completed in 2011",'7.  Persistence Report'!$J$27:$J$500,"Adjustment",'7.  Persistence Report'!$H$27:$H$500,"2012")</f>
        <v>0</v>
      </c>
      <c r="U207" s="294">
        <f>SUMIFS('7.  Persistence Report'!S$27:S$500,'7.  Persistence Report'!$D$27:$D$500,$B206,'7.  Persistence Report'!$C$27:$C$500,"&lt;&gt;Pre-2011 Programs Completed in 2011",'7.  Persistence Report'!$J$27:$J$500,"Adjustment",'7.  Persistence Report'!$H$27:$H$500,"2012")</f>
        <v>0</v>
      </c>
      <c r="V207" s="294">
        <f>SUMIFS('7.  Persistence Report'!T$27:T$500,'7.  Persistence Report'!$D$27:$D$500,$B206,'7.  Persistence Report'!$C$27:$C$500,"&lt;&gt;Pre-2011 Programs Completed in 2011",'7.  Persistence Report'!$J$27:$J$500,"Adjustment",'7.  Persistence Report'!$H$27:$H$500,"2012")</f>
        <v>0</v>
      </c>
      <c r="W207" s="294">
        <f>SUMIFS('7.  Persistence Report'!U$27:U$500,'7.  Persistence Report'!$D$27:$D$500,$B206,'7.  Persistence Report'!$C$27:$C$500,"&lt;&gt;Pre-2011 Programs Completed in 2011",'7.  Persistence Report'!$J$27:$J$500,"Adjustment",'7.  Persistence Report'!$H$27:$H$500,"2012")</f>
        <v>0</v>
      </c>
      <c r="X207" s="294">
        <f>SUMIFS('7.  Persistence Report'!V$27:V$500,'7.  Persistence Report'!$D$27:$D$500,$B206,'7.  Persistence Report'!$C$27:$C$500,"&lt;&gt;Pre-2011 Programs Completed in 2011",'7.  Persistence Report'!$J$27:$J$500,"Adjustment",'7.  Persistence Report'!$H$27:$H$500,"2012")</f>
        <v>0</v>
      </c>
      <c r="Y207" s="410">
        <f>Y206</f>
        <v>0</v>
      </c>
      <c r="Z207" s="410">
        <f>Z206</f>
        <v>0</v>
      </c>
      <c r="AA207" s="410">
        <f t="shared" ref="AA207:AL207" si="105">AA206</f>
        <v>1</v>
      </c>
      <c r="AB207" s="410">
        <f t="shared" si="105"/>
        <v>0</v>
      </c>
      <c r="AC207" s="410">
        <f t="shared" si="105"/>
        <v>0</v>
      </c>
      <c r="AD207" s="410">
        <f t="shared" si="105"/>
        <v>0</v>
      </c>
      <c r="AE207" s="410">
        <f t="shared" si="105"/>
        <v>0</v>
      </c>
      <c r="AF207" s="410">
        <f t="shared" si="105"/>
        <v>0</v>
      </c>
      <c r="AG207" s="410">
        <f t="shared" si="105"/>
        <v>0</v>
      </c>
      <c r="AH207" s="410">
        <f t="shared" si="105"/>
        <v>0</v>
      </c>
      <c r="AI207" s="410">
        <f t="shared" si="105"/>
        <v>0</v>
      </c>
      <c r="AJ207" s="410">
        <f t="shared" si="105"/>
        <v>0</v>
      </c>
      <c r="AK207" s="410">
        <f t="shared" si="105"/>
        <v>0</v>
      </c>
      <c r="AL207" s="410">
        <f t="shared" si="105"/>
        <v>0</v>
      </c>
      <c r="AM207" s="503"/>
    </row>
    <row r="208" spans="1:39" ht="15" outlineLevel="1">
      <c r="B208" s="314"/>
      <c r="C208" s="304"/>
      <c r="D208" s="290"/>
      <c r="E208" s="290"/>
      <c r="F208" s="290"/>
      <c r="G208" s="290"/>
      <c r="H208" s="290"/>
      <c r="I208" s="290"/>
      <c r="J208" s="290"/>
      <c r="K208" s="290"/>
      <c r="L208" s="290"/>
      <c r="M208" s="290"/>
      <c r="N208" s="290"/>
      <c r="O208" s="290"/>
      <c r="P208" s="290"/>
      <c r="Q208" s="290"/>
      <c r="R208" s="290"/>
      <c r="S208" s="290"/>
      <c r="T208" s="290"/>
      <c r="U208" s="290"/>
      <c r="V208" s="290"/>
      <c r="W208" s="290"/>
      <c r="X208" s="290"/>
      <c r="Y208" s="421"/>
      <c r="Z208" s="421"/>
      <c r="AA208" s="411"/>
      <c r="AB208" s="411"/>
      <c r="AC208" s="411"/>
      <c r="AD208" s="411"/>
      <c r="AE208" s="411"/>
      <c r="AF208" s="411"/>
      <c r="AG208" s="411"/>
      <c r="AH208" s="411"/>
      <c r="AI208" s="411"/>
      <c r="AJ208" s="411"/>
      <c r="AK208" s="411"/>
      <c r="AL208" s="411"/>
      <c r="AM208" s="305"/>
    </row>
    <row r="209" spans="1:39" ht="15" outlineLevel="1">
      <c r="A209" s="507">
        <v>20</v>
      </c>
      <c r="B209" s="314" t="s">
        <v>13</v>
      </c>
      <c r="C209" s="290" t="s">
        <v>25</v>
      </c>
      <c r="D209" s="294">
        <f>SUMIFS('7.  Persistence Report'!AR$27:AR$500,'7.  Persistence Report'!$D$27:$D$500,$B209,'7.  Persistence Report'!$C$27:$C$500,"&lt;&gt;Pre-2011 Programs Completed in 2011",'7.  Persistence Report'!$J$27:$J$500,"&lt;&gt;Adjustment",'7.  Persistence Report'!$H$27:$H$500,"2012")</f>
        <v>0</v>
      </c>
      <c r="E209" s="294">
        <f>SUMIFS('7.  Persistence Report'!AS$27:AS$500,'7.  Persistence Report'!$D$27:$D$500,$B209,'7.  Persistence Report'!$C$27:$C$500,"&lt;&gt;Pre-2011 Programs Completed in 2011",'7.  Persistence Report'!$J$27:$J$500,"&lt;&gt;Adjustment",'7.  Persistence Report'!$H$27:$H$500,"2012")</f>
        <v>0</v>
      </c>
      <c r="F209" s="294">
        <f>SUMIFS('7.  Persistence Report'!AT$27:AT$500,'7.  Persistence Report'!$D$27:$D$500,$B209,'7.  Persistence Report'!$C$27:$C$500,"&lt;&gt;Pre-2011 Programs Completed in 2011",'7.  Persistence Report'!$J$27:$J$500,"&lt;&gt;Adjustment",'7.  Persistence Report'!$H$27:$H$500,"2012")</f>
        <v>0</v>
      </c>
      <c r="G209" s="294">
        <f>SUMIFS('7.  Persistence Report'!AU$27:AU$500,'7.  Persistence Report'!$D$27:$D$500,$B209,'7.  Persistence Report'!$C$27:$C$500,"&lt;&gt;Pre-2011 Programs Completed in 2011",'7.  Persistence Report'!$J$27:$J$500,"&lt;&gt;Adjustment",'7.  Persistence Report'!$H$27:$H$500,"2012")</f>
        <v>0</v>
      </c>
      <c r="H209" s="294">
        <f>SUMIFS('7.  Persistence Report'!AV$27:AV$500,'7.  Persistence Report'!$D$27:$D$500,$B209,'7.  Persistence Report'!$C$27:$C$500,"&lt;&gt;Pre-2011 Programs Completed in 2011",'7.  Persistence Report'!$J$27:$J$500,"&lt;&gt;Adjustment",'7.  Persistence Report'!$H$27:$H$500,"2012")</f>
        <v>0</v>
      </c>
      <c r="I209" s="294">
        <f>SUMIFS('7.  Persistence Report'!AW$27:AW$500,'7.  Persistence Report'!$D$27:$D$500,$B209,'7.  Persistence Report'!$C$27:$C$500,"&lt;&gt;Pre-2011 Programs Completed in 2011",'7.  Persistence Report'!$J$27:$J$500,"&lt;&gt;Adjustment",'7.  Persistence Report'!$H$27:$H$500,"2012")</f>
        <v>0</v>
      </c>
      <c r="J209" s="294">
        <f>SUMIFS('7.  Persistence Report'!AX$27:AX$500,'7.  Persistence Report'!$D$27:$D$500,$B209,'7.  Persistence Report'!$C$27:$C$500,"&lt;&gt;Pre-2011 Programs Completed in 2011",'7.  Persistence Report'!$J$27:$J$500,"&lt;&gt;Adjustment",'7.  Persistence Report'!$H$27:$H$500,"2012")</f>
        <v>0</v>
      </c>
      <c r="K209" s="294">
        <f>SUMIFS('7.  Persistence Report'!AY$27:AY$500,'7.  Persistence Report'!$D$27:$D$500,$B209,'7.  Persistence Report'!$C$27:$C$500,"&lt;&gt;Pre-2011 Programs Completed in 2011",'7.  Persistence Report'!$J$27:$J$500,"&lt;&gt;Adjustment",'7.  Persistence Report'!$H$27:$H$500,"2012")</f>
        <v>0</v>
      </c>
      <c r="L209" s="294">
        <f>SUMIFS('7.  Persistence Report'!AZ$27:AZ$500,'7.  Persistence Report'!$D$27:$D$500,$B209,'7.  Persistence Report'!$C$27:$C$500,"&lt;&gt;Pre-2011 Programs Completed in 2011",'7.  Persistence Report'!$J$27:$J$500,"&lt;&gt;Adjustment",'7.  Persistence Report'!$H$27:$H$500,"2012")</f>
        <v>0</v>
      </c>
      <c r="M209" s="294">
        <f>SUMIFS('7.  Persistence Report'!BA$27:BA$500,'7.  Persistence Report'!$D$27:$D$500,$B209,'7.  Persistence Report'!$C$27:$C$500,"&lt;&gt;Pre-2011 Programs Completed in 2011",'7.  Persistence Report'!$J$27:$J$500,"&lt;&gt;Adjustment",'7.  Persistence Report'!$H$27:$H$500,"2012")</f>
        <v>0</v>
      </c>
      <c r="N209" s="294">
        <v>12</v>
      </c>
      <c r="O209" s="294">
        <f>SUMIFS('7.  Persistence Report'!M$27:M$500,'7.  Persistence Report'!$D$27:$D$500,$B209,'7.  Persistence Report'!$C$27:$C$500,"&lt;&gt;Pre-2011 Programs Completed in 2011",'7.  Persistence Report'!$J$27:$J$500,"&lt;&gt;Adjustment",'7.  Persistence Report'!$H$27:$H$500,"2012")</f>
        <v>0</v>
      </c>
      <c r="P209" s="294">
        <f>SUMIFS('7.  Persistence Report'!N$27:N$500,'7.  Persistence Report'!$D$27:$D$500,$B209,'7.  Persistence Report'!$C$27:$C$500,"&lt;&gt;Pre-2011 Programs Completed in 2011",'7.  Persistence Report'!$J$27:$J$500,"&lt;&gt;Adjustment",'7.  Persistence Report'!$H$27:$H$500,"2012")</f>
        <v>0</v>
      </c>
      <c r="Q209" s="294">
        <f>SUMIFS('7.  Persistence Report'!O$27:O$500,'7.  Persistence Report'!$D$27:$D$500,$B209,'7.  Persistence Report'!$C$27:$C$500,"&lt;&gt;Pre-2011 Programs Completed in 2011",'7.  Persistence Report'!$J$27:$J$500,"&lt;&gt;Adjustment",'7.  Persistence Report'!$H$27:$H$500,"2012")</f>
        <v>0</v>
      </c>
      <c r="R209" s="294">
        <f>SUMIFS('7.  Persistence Report'!P$27:P$500,'7.  Persistence Report'!$D$27:$D$500,$B209,'7.  Persistence Report'!$C$27:$C$500,"&lt;&gt;Pre-2011 Programs Completed in 2011",'7.  Persistence Report'!$J$27:$J$500,"&lt;&gt;Adjustment",'7.  Persistence Report'!$H$27:$H$500,"2012")</f>
        <v>0</v>
      </c>
      <c r="S209" s="294">
        <f>SUMIFS('7.  Persistence Report'!Q$27:Q$500,'7.  Persistence Report'!$D$27:$D$500,$B209,'7.  Persistence Report'!$C$27:$C$500,"&lt;&gt;Pre-2011 Programs Completed in 2011",'7.  Persistence Report'!$J$27:$J$500,"&lt;&gt;Adjustment",'7.  Persistence Report'!$H$27:$H$500,"2012")</f>
        <v>0</v>
      </c>
      <c r="T209" s="294">
        <f>SUMIFS('7.  Persistence Report'!R$27:R$500,'7.  Persistence Report'!$D$27:$D$500,$B209,'7.  Persistence Report'!$C$27:$C$500,"&lt;&gt;Pre-2011 Programs Completed in 2011",'7.  Persistence Report'!$J$27:$J$500,"&lt;&gt;Adjustment",'7.  Persistence Report'!$H$27:$H$500,"2012")</f>
        <v>0</v>
      </c>
      <c r="U209" s="294">
        <f>SUMIFS('7.  Persistence Report'!S$27:S$500,'7.  Persistence Report'!$D$27:$D$500,$B209,'7.  Persistence Report'!$C$27:$C$500,"&lt;&gt;Pre-2011 Programs Completed in 2011",'7.  Persistence Report'!$J$27:$J$500,"&lt;&gt;Adjustment",'7.  Persistence Report'!$H$27:$H$500,"2012")</f>
        <v>0</v>
      </c>
      <c r="V209" s="294">
        <f>SUMIFS('7.  Persistence Report'!T$27:T$500,'7.  Persistence Report'!$D$27:$D$500,$B209,'7.  Persistence Report'!$C$27:$C$500,"&lt;&gt;Pre-2011 Programs Completed in 2011",'7.  Persistence Report'!$J$27:$J$500,"&lt;&gt;Adjustment",'7.  Persistence Report'!$H$27:$H$500,"2012")</f>
        <v>0</v>
      </c>
      <c r="W209" s="294">
        <f>SUMIFS('7.  Persistence Report'!U$27:U$500,'7.  Persistence Report'!$D$27:$D$500,$B209,'7.  Persistence Report'!$C$27:$C$500,"&lt;&gt;Pre-2011 Programs Completed in 2011",'7.  Persistence Report'!$J$27:$J$500,"&lt;&gt;Adjustment",'7.  Persistence Report'!$H$27:$H$500,"2012")</f>
        <v>0</v>
      </c>
      <c r="X209" s="294">
        <f>SUMIFS('7.  Persistence Report'!V$27:V$500,'7.  Persistence Report'!$D$27:$D$500,$B209,'7.  Persistence Report'!$C$27:$C$500,"&lt;&gt;Pre-2011 Programs Completed in 2011",'7.  Persistence Report'!$J$27:$J$500,"&lt;&gt;Adjustment",'7.  Persistence Report'!$H$27:$H$500,"2012")</f>
        <v>0</v>
      </c>
      <c r="Y209" s="409">
        <f>+Y338</f>
        <v>0</v>
      </c>
      <c r="Z209" s="409">
        <f t="shared" ref="Z209:AA209" si="106">+Z338</f>
        <v>0</v>
      </c>
      <c r="AA209" s="409">
        <f t="shared" si="106"/>
        <v>1</v>
      </c>
      <c r="AB209" s="414"/>
      <c r="AC209" s="414"/>
      <c r="AD209" s="414"/>
      <c r="AE209" s="414"/>
      <c r="AF209" s="414"/>
      <c r="AG209" s="414"/>
      <c r="AH209" s="414"/>
      <c r="AI209" s="414"/>
      <c r="AJ209" s="414"/>
      <c r="AK209" s="414"/>
      <c r="AL209" s="414"/>
      <c r="AM209" s="295">
        <f>SUM(Y209:AL209)</f>
        <v>1</v>
      </c>
    </row>
    <row r="210" spans="1:39" ht="15" outlineLevel="1">
      <c r="B210" s="293" t="s">
        <v>244</v>
      </c>
      <c r="C210" s="290" t="s">
        <v>163</v>
      </c>
      <c r="D210" s="294">
        <f>SUMIFS('7.  Persistence Report'!AR$27:AR$500,'7.  Persistence Report'!$D$27:$D$500,$B209,'7.  Persistence Report'!$C$27:$C$500,"&lt;&gt;Pre-2011 Programs Completed in 2011",'7.  Persistence Report'!$J$27:$J$500,"Adjustment",'7.  Persistence Report'!$H$27:$H$500,"2012")</f>
        <v>0</v>
      </c>
      <c r="E210" s="294">
        <f>SUMIFS('7.  Persistence Report'!AS$27:AS$500,'7.  Persistence Report'!$D$27:$D$500,$B209,'7.  Persistence Report'!$C$27:$C$500,"&lt;&gt;Pre-2011 Programs Completed in 2011",'7.  Persistence Report'!$J$27:$J$500,"Adjustment",'7.  Persistence Report'!$H$27:$H$500,"2012")</f>
        <v>0</v>
      </c>
      <c r="F210" s="294">
        <f>SUMIFS('7.  Persistence Report'!AT$27:AT$500,'7.  Persistence Report'!$D$27:$D$500,$B209,'7.  Persistence Report'!$C$27:$C$500,"&lt;&gt;Pre-2011 Programs Completed in 2011",'7.  Persistence Report'!$J$27:$J$500,"Adjustment",'7.  Persistence Report'!$H$27:$H$500,"2012")</f>
        <v>0</v>
      </c>
      <c r="G210" s="294">
        <f>SUMIFS('7.  Persistence Report'!AU$27:AU$500,'7.  Persistence Report'!$D$27:$D$500,$B209,'7.  Persistence Report'!$C$27:$C$500,"&lt;&gt;Pre-2011 Programs Completed in 2011",'7.  Persistence Report'!$J$27:$J$500,"Adjustment",'7.  Persistence Report'!$H$27:$H$500,"2012")</f>
        <v>0</v>
      </c>
      <c r="H210" s="294">
        <f>SUMIFS('7.  Persistence Report'!AV$27:AV$500,'7.  Persistence Report'!$D$27:$D$500,$B209,'7.  Persistence Report'!$C$27:$C$500,"&lt;&gt;Pre-2011 Programs Completed in 2011",'7.  Persistence Report'!$J$27:$J$500,"Adjustment",'7.  Persistence Report'!$H$27:$H$500,"2012")</f>
        <v>0</v>
      </c>
      <c r="I210" s="294">
        <f>SUMIFS('7.  Persistence Report'!AW$27:AW$500,'7.  Persistence Report'!$D$27:$D$500,$B209,'7.  Persistence Report'!$C$27:$C$500,"&lt;&gt;Pre-2011 Programs Completed in 2011",'7.  Persistence Report'!$J$27:$J$500,"Adjustment",'7.  Persistence Report'!$H$27:$H$500,"2012")</f>
        <v>0</v>
      </c>
      <c r="J210" s="294">
        <f>SUMIFS('7.  Persistence Report'!AX$27:AX$500,'7.  Persistence Report'!$D$27:$D$500,$B209,'7.  Persistence Report'!$C$27:$C$500,"&lt;&gt;Pre-2011 Programs Completed in 2011",'7.  Persistence Report'!$J$27:$J$500,"Adjustment",'7.  Persistence Report'!$H$27:$H$500,"2012")</f>
        <v>0</v>
      </c>
      <c r="K210" s="294">
        <f>SUMIFS('7.  Persistence Report'!AY$27:AY$500,'7.  Persistence Report'!$D$27:$D$500,$B209,'7.  Persistence Report'!$C$27:$C$500,"&lt;&gt;Pre-2011 Programs Completed in 2011",'7.  Persistence Report'!$J$27:$J$500,"Adjustment",'7.  Persistence Report'!$H$27:$H$500,"2012")</f>
        <v>0</v>
      </c>
      <c r="L210" s="294">
        <f>SUMIFS('7.  Persistence Report'!AZ$27:AZ$500,'7.  Persistence Report'!$D$27:$D$500,$B209,'7.  Persistence Report'!$C$27:$C$500,"&lt;&gt;Pre-2011 Programs Completed in 2011",'7.  Persistence Report'!$J$27:$J$500,"Adjustment",'7.  Persistence Report'!$H$27:$H$500,"2012")</f>
        <v>0</v>
      </c>
      <c r="M210" s="294">
        <f>SUMIFS('7.  Persistence Report'!BA$27:BA$500,'7.  Persistence Report'!$D$27:$D$500,$B209,'7.  Persistence Report'!$C$27:$C$500,"&lt;&gt;Pre-2011 Programs Completed in 2011",'7.  Persistence Report'!$J$27:$J$500,"Adjustment",'7.  Persistence Report'!$H$27:$H$500,"2012")</f>
        <v>0</v>
      </c>
      <c r="N210" s="294">
        <f>N209</f>
        <v>12</v>
      </c>
      <c r="O210" s="294">
        <f>SUMIFS('7.  Persistence Report'!M$27:M$500,'7.  Persistence Report'!$D$27:$D$500,$B209,'7.  Persistence Report'!$C$27:$C$500,"&lt;&gt;Pre-2011 Programs Completed in 2011",'7.  Persistence Report'!$J$27:$J$500,"Adjustment",'7.  Persistence Report'!$H$27:$H$500,"2012")</f>
        <v>0</v>
      </c>
      <c r="P210" s="294">
        <f>SUMIFS('7.  Persistence Report'!N$27:N$500,'7.  Persistence Report'!$D$27:$D$500,$B209,'7.  Persistence Report'!$C$27:$C$500,"&lt;&gt;Pre-2011 Programs Completed in 2011",'7.  Persistence Report'!$J$27:$J$500,"Adjustment",'7.  Persistence Report'!$H$27:$H$500,"2012")</f>
        <v>0</v>
      </c>
      <c r="Q210" s="294">
        <f>SUMIFS('7.  Persistence Report'!O$27:O$500,'7.  Persistence Report'!$D$27:$D$500,$B209,'7.  Persistence Report'!$C$27:$C$500,"&lt;&gt;Pre-2011 Programs Completed in 2011",'7.  Persistence Report'!$J$27:$J$500,"Adjustment",'7.  Persistence Report'!$H$27:$H$500,"2012")</f>
        <v>0</v>
      </c>
      <c r="R210" s="294">
        <f>SUMIFS('7.  Persistence Report'!P$27:P$500,'7.  Persistence Report'!$D$27:$D$500,$B209,'7.  Persistence Report'!$C$27:$C$500,"&lt;&gt;Pre-2011 Programs Completed in 2011",'7.  Persistence Report'!$J$27:$J$500,"Adjustment",'7.  Persistence Report'!$H$27:$H$500,"2012")</f>
        <v>0</v>
      </c>
      <c r="S210" s="294">
        <f>SUMIFS('7.  Persistence Report'!Q$27:Q$500,'7.  Persistence Report'!$D$27:$D$500,$B209,'7.  Persistence Report'!$C$27:$C$500,"&lt;&gt;Pre-2011 Programs Completed in 2011",'7.  Persistence Report'!$J$27:$J$500,"Adjustment",'7.  Persistence Report'!$H$27:$H$500,"2012")</f>
        <v>0</v>
      </c>
      <c r="T210" s="294">
        <f>SUMIFS('7.  Persistence Report'!R$27:R$500,'7.  Persistence Report'!$D$27:$D$500,$B209,'7.  Persistence Report'!$C$27:$C$500,"&lt;&gt;Pre-2011 Programs Completed in 2011",'7.  Persistence Report'!$J$27:$J$500,"Adjustment",'7.  Persistence Report'!$H$27:$H$500,"2012")</f>
        <v>0</v>
      </c>
      <c r="U210" s="294">
        <f>SUMIFS('7.  Persistence Report'!S$27:S$500,'7.  Persistence Report'!$D$27:$D$500,$B209,'7.  Persistence Report'!$C$27:$C$500,"&lt;&gt;Pre-2011 Programs Completed in 2011",'7.  Persistence Report'!$J$27:$J$500,"Adjustment",'7.  Persistence Report'!$H$27:$H$500,"2012")</f>
        <v>0</v>
      </c>
      <c r="V210" s="294">
        <f>SUMIFS('7.  Persistence Report'!T$27:T$500,'7.  Persistence Report'!$D$27:$D$500,$B209,'7.  Persistence Report'!$C$27:$C$500,"&lt;&gt;Pre-2011 Programs Completed in 2011",'7.  Persistence Report'!$J$27:$J$500,"Adjustment",'7.  Persistence Report'!$H$27:$H$500,"2012")</f>
        <v>0</v>
      </c>
      <c r="W210" s="294">
        <f>SUMIFS('7.  Persistence Report'!U$27:U$500,'7.  Persistence Report'!$D$27:$D$500,$B209,'7.  Persistence Report'!$C$27:$C$500,"&lt;&gt;Pre-2011 Programs Completed in 2011",'7.  Persistence Report'!$J$27:$J$500,"Adjustment",'7.  Persistence Report'!$H$27:$H$500,"2012")</f>
        <v>0</v>
      </c>
      <c r="X210" s="294">
        <f>SUMIFS('7.  Persistence Report'!V$27:V$500,'7.  Persistence Report'!$D$27:$D$500,$B209,'7.  Persistence Report'!$C$27:$C$500,"&lt;&gt;Pre-2011 Programs Completed in 2011",'7.  Persistence Report'!$J$27:$J$500,"Adjustment",'7.  Persistence Report'!$H$27:$H$500,"2012")</f>
        <v>0</v>
      </c>
      <c r="Y210" s="410">
        <f>Y209</f>
        <v>0</v>
      </c>
      <c r="Z210" s="410">
        <f>Z209</f>
        <v>0</v>
      </c>
      <c r="AA210" s="410">
        <f t="shared" ref="AA210:AL210" si="107">AA209</f>
        <v>1</v>
      </c>
      <c r="AB210" s="410">
        <f t="shared" si="107"/>
        <v>0</v>
      </c>
      <c r="AC210" s="410">
        <f t="shared" si="107"/>
        <v>0</v>
      </c>
      <c r="AD210" s="410">
        <f t="shared" si="107"/>
        <v>0</v>
      </c>
      <c r="AE210" s="410">
        <f t="shared" si="107"/>
        <v>0</v>
      </c>
      <c r="AF210" s="410">
        <f t="shared" si="107"/>
        <v>0</v>
      </c>
      <c r="AG210" s="410">
        <f t="shared" si="107"/>
        <v>0</v>
      </c>
      <c r="AH210" s="410">
        <f t="shared" si="107"/>
        <v>0</v>
      </c>
      <c r="AI210" s="410">
        <f t="shared" si="107"/>
        <v>0</v>
      </c>
      <c r="AJ210" s="410">
        <f t="shared" si="107"/>
        <v>0</v>
      </c>
      <c r="AK210" s="410">
        <f t="shared" si="107"/>
        <v>0</v>
      </c>
      <c r="AL210" s="410">
        <f t="shared" si="107"/>
        <v>0</v>
      </c>
      <c r="AM210" s="503"/>
    </row>
    <row r="211" spans="1:39" ht="15" outlineLevel="1">
      <c r="B211" s="314"/>
      <c r="C211" s="304"/>
      <c r="D211" s="290"/>
      <c r="E211" s="290"/>
      <c r="F211" s="290"/>
      <c r="G211" s="290"/>
      <c r="H211" s="290"/>
      <c r="I211" s="290"/>
      <c r="J211" s="290"/>
      <c r="K211" s="290"/>
      <c r="L211" s="290"/>
      <c r="M211" s="290"/>
      <c r="N211" s="317"/>
      <c r="O211" s="290"/>
      <c r="P211" s="290"/>
      <c r="Q211" s="290"/>
      <c r="R211" s="290"/>
      <c r="S211" s="290"/>
      <c r="T211" s="290"/>
      <c r="U211" s="290"/>
      <c r="V211" s="290"/>
      <c r="W211" s="290"/>
      <c r="X211" s="290"/>
      <c r="Y211" s="411"/>
      <c r="Z211" s="411"/>
      <c r="AA211" s="411"/>
      <c r="AB211" s="411"/>
      <c r="AC211" s="411"/>
      <c r="AD211" s="411"/>
      <c r="AE211" s="411"/>
      <c r="AF211" s="411"/>
      <c r="AG211" s="411"/>
      <c r="AH211" s="411"/>
      <c r="AI211" s="411"/>
      <c r="AJ211" s="411"/>
      <c r="AK211" s="411"/>
      <c r="AL211" s="411"/>
      <c r="AM211" s="305"/>
    </row>
    <row r="212" spans="1:39" ht="15" outlineLevel="1">
      <c r="A212" s="507">
        <v>21</v>
      </c>
      <c r="B212" s="314" t="s">
        <v>22</v>
      </c>
      <c r="C212" s="290" t="s">
        <v>25</v>
      </c>
      <c r="D212" s="294"/>
      <c r="E212" s="294"/>
      <c r="F212" s="294"/>
      <c r="G212" s="294"/>
      <c r="H212" s="294"/>
      <c r="I212" s="294"/>
      <c r="J212" s="294"/>
      <c r="K212" s="294"/>
      <c r="L212" s="294"/>
      <c r="M212" s="294"/>
      <c r="N212" s="294">
        <v>12</v>
      </c>
      <c r="O212" s="294"/>
      <c r="P212" s="294"/>
      <c r="Q212" s="294"/>
      <c r="R212" s="294"/>
      <c r="S212" s="294"/>
      <c r="T212" s="294"/>
      <c r="U212" s="294"/>
      <c r="V212" s="294"/>
      <c r="W212" s="294"/>
      <c r="X212" s="294"/>
      <c r="Y212" s="409">
        <f>+Y341</f>
        <v>0</v>
      </c>
      <c r="Z212" s="409">
        <f t="shared" ref="Z212:AA212" si="108">+Z341</f>
        <v>0</v>
      </c>
      <c r="AA212" s="409">
        <f t="shared" si="108"/>
        <v>1</v>
      </c>
      <c r="AB212" s="414"/>
      <c r="AC212" s="414"/>
      <c r="AD212" s="414"/>
      <c r="AE212" s="414"/>
      <c r="AF212" s="414"/>
      <c r="AG212" s="414"/>
      <c r="AH212" s="414"/>
      <c r="AI212" s="414"/>
      <c r="AJ212" s="414"/>
      <c r="AK212" s="414"/>
      <c r="AL212" s="414"/>
      <c r="AM212" s="295">
        <f>SUM(Y212:AL212)</f>
        <v>1</v>
      </c>
    </row>
    <row r="213" spans="1:39" ht="15" outlineLevel="1">
      <c r="B213" s="293" t="s">
        <v>244</v>
      </c>
      <c r="C213" s="290" t="s">
        <v>163</v>
      </c>
      <c r="D213" s="294"/>
      <c r="E213" s="294"/>
      <c r="F213" s="294"/>
      <c r="G213" s="294"/>
      <c r="H213" s="294"/>
      <c r="I213" s="294"/>
      <c r="J213" s="294"/>
      <c r="K213" s="294"/>
      <c r="L213" s="294"/>
      <c r="M213" s="294"/>
      <c r="N213" s="294">
        <f>N212</f>
        <v>12</v>
      </c>
      <c r="O213" s="294"/>
      <c r="P213" s="294"/>
      <c r="Q213" s="294"/>
      <c r="R213" s="294"/>
      <c r="S213" s="294"/>
      <c r="T213" s="294"/>
      <c r="U213" s="294"/>
      <c r="V213" s="294"/>
      <c r="W213" s="294"/>
      <c r="X213" s="294"/>
      <c r="Y213" s="410">
        <f>Y212</f>
        <v>0</v>
      </c>
      <c r="Z213" s="410">
        <f>Z212</f>
        <v>0</v>
      </c>
      <c r="AA213" s="410">
        <f t="shared" ref="AA213:AL213" si="109">AA212</f>
        <v>1</v>
      </c>
      <c r="AB213" s="410">
        <f t="shared" si="109"/>
        <v>0</v>
      </c>
      <c r="AC213" s="410">
        <f t="shared" si="109"/>
        <v>0</v>
      </c>
      <c r="AD213" s="410">
        <f t="shared" si="109"/>
        <v>0</v>
      </c>
      <c r="AE213" s="410">
        <f t="shared" si="109"/>
        <v>0</v>
      </c>
      <c r="AF213" s="410">
        <f t="shared" si="109"/>
        <v>0</v>
      </c>
      <c r="AG213" s="410">
        <f t="shared" si="109"/>
        <v>0</v>
      </c>
      <c r="AH213" s="410">
        <f t="shared" si="109"/>
        <v>0</v>
      </c>
      <c r="AI213" s="410">
        <f t="shared" si="109"/>
        <v>0</v>
      </c>
      <c r="AJ213" s="410">
        <f t="shared" si="109"/>
        <v>0</v>
      </c>
      <c r="AK213" s="410">
        <f t="shared" si="109"/>
        <v>0</v>
      </c>
      <c r="AL213" s="410">
        <f t="shared" si="109"/>
        <v>0</v>
      </c>
      <c r="AM213" s="503"/>
    </row>
    <row r="214" spans="1:39" ht="15" outlineLevel="1">
      <c r="B214" s="314"/>
      <c r="C214" s="304"/>
      <c r="D214" s="290"/>
      <c r="E214" s="290"/>
      <c r="F214" s="290"/>
      <c r="G214" s="290"/>
      <c r="H214" s="290"/>
      <c r="I214" s="290"/>
      <c r="J214" s="290"/>
      <c r="K214" s="290"/>
      <c r="L214" s="290"/>
      <c r="M214" s="290"/>
      <c r="N214" s="290"/>
      <c r="O214" s="290"/>
      <c r="P214" s="290"/>
      <c r="Q214" s="290"/>
      <c r="R214" s="290"/>
      <c r="S214" s="290"/>
      <c r="T214" s="290"/>
      <c r="U214" s="290"/>
      <c r="V214" s="290"/>
      <c r="W214" s="290"/>
      <c r="X214" s="290"/>
      <c r="Y214" s="421"/>
      <c r="Z214" s="411"/>
      <c r="AA214" s="411"/>
      <c r="AB214" s="411"/>
      <c r="AC214" s="411"/>
      <c r="AD214" s="411"/>
      <c r="AE214" s="411"/>
      <c r="AF214" s="411"/>
      <c r="AG214" s="411"/>
      <c r="AH214" s="411"/>
      <c r="AI214" s="411"/>
      <c r="AJ214" s="411"/>
      <c r="AK214" s="411"/>
      <c r="AL214" s="411"/>
      <c r="AM214" s="305"/>
    </row>
    <row r="215" spans="1:39" ht="15" outlineLevel="1">
      <c r="A215" s="507">
        <v>22</v>
      </c>
      <c r="B215" s="314" t="s">
        <v>9</v>
      </c>
      <c r="C215" s="290" t="s">
        <v>25</v>
      </c>
      <c r="D215" s="294"/>
      <c r="E215" s="294"/>
      <c r="F215" s="294"/>
      <c r="G215" s="294"/>
      <c r="H215" s="294"/>
      <c r="I215" s="294"/>
      <c r="J215" s="294"/>
      <c r="K215" s="294"/>
      <c r="L215" s="294"/>
      <c r="M215" s="294"/>
      <c r="N215" s="290"/>
      <c r="O215" s="294"/>
      <c r="P215" s="294"/>
      <c r="Q215" s="294"/>
      <c r="R215" s="294"/>
      <c r="S215" s="294"/>
      <c r="T215" s="294"/>
      <c r="U215" s="294"/>
      <c r="V215" s="294"/>
      <c r="W215" s="294"/>
      <c r="X215" s="294"/>
      <c r="Y215" s="409">
        <f>+Y344</f>
        <v>0</v>
      </c>
      <c r="Z215" s="409">
        <f t="shared" ref="Z215:AA215" si="110">+Z344</f>
        <v>0</v>
      </c>
      <c r="AA215" s="409">
        <f t="shared" si="110"/>
        <v>1</v>
      </c>
      <c r="AB215" s="414"/>
      <c r="AC215" s="414"/>
      <c r="AD215" s="414"/>
      <c r="AE215" s="414"/>
      <c r="AF215" s="414"/>
      <c r="AG215" s="414"/>
      <c r="AH215" s="414"/>
      <c r="AI215" s="414"/>
      <c r="AJ215" s="414"/>
      <c r="AK215" s="414"/>
      <c r="AL215" s="414"/>
      <c r="AM215" s="295">
        <f>SUM(Y215:AL215)</f>
        <v>1</v>
      </c>
    </row>
    <row r="216" spans="1:39" ht="15" outlineLevel="1">
      <c r="B216" s="293" t="s">
        <v>244</v>
      </c>
      <c r="C216" s="290" t="s">
        <v>163</v>
      </c>
      <c r="D216" s="294"/>
      <c r="E216" s="294"/>
      <c r="F216" s="294"/>
      <c r="G216" s="294"/>
      <c r="H216" s="294"/>
      <c r="I216" s="294"/>
      <c r="J216" s="294"/>
      <c r="K216" s="294"/>
      <c r="L216" s="294"/>
      <c r="M216" s="294"/>
      <c r="N216" s="290"/>
      <c r="O216" s="294"/>
      <c r="P216" s="294"/>
      <c r="Q216" s="294"/>
      <c r="R216" s="294"/>
      <c r="S216" s="294"/>
      <c r="T216" s="294"/>
      <c r="U216" s="294"/>
      <c r="V216" s="294"/>
      <c r="W216" s="294"/>
      <c r="X216" s="294"/>
      <c r="Y216" s="410">
        <f>Y215</f>
        <v>0</v>
      </c>
      <c r="Z216" s="410">
        <f>Z215</f>
        <v>0</v>
      </c>
      <c r="AA216" s="410">
        <f t="shared" ref="AA216:AL216" si="111">AA215</f>
        <v>1</v>
      </c>
      <c r="AB216" s="410">
        <f t="shared" si="111"/>
        <v>0</v>
      </c>
      <c r="AC216" s="410">
        <f t="shared" si="111"/>
        <v>0</v>
      </c>
      <c r="AD216" s="410">
        <f t="shared" si="111"/>
        <v>0</v>
      </c>
      <c r="AE216" s="410">
        <f t="shared" si="111"/>
        <v>0</v>
      </c>
      <c r="AF216" s="410">
        <f t="shared" si="111"/>
        <v>0</v>
      </c>
      <c r="AG216" s="410">
        <f t="shared" si="111"/>
        <v>0</v>
      </c>
      <c r="AH216" s="410">
        <f t="shared" si="111"/>
        <v>0</v>
      </c>
      <c r="AI216" s="410">
        <f t="shared" si="111"/>
        <v>0</v>
      </c>
      <c r="AJ216" s="410">
        <f t="shared" si="111"/>
        <v>0</v>
      </c>
      <c r="AK216" s="410">
        <f t="shared" si="111"/>
        <v>0</v>
      </c>
      <c r="AL216" s="410">
        <f t="shared" si="111"/>
        <v>0</v>
      </c>
      <c r="AM216" s="503"/>
    </row>
    <row r="217" spans="1:39" ht="15" outlineLevel="1">
      <c r="B217" s="314"/>
      <c r="C217" s="304"/>
      <c r="D217" s="290"/>
      <c r="E217" s="290"/>
      <c r="F217" s="290"/>
      <c r="G217" s="290"/>
      <c r="H217" s="290"/>
      <c r="I217" s="290"/>
      <c r="J217" s="290"/>
      <c r="K217" s="290"/>
      <c r="L217" s="290"/>
      <c r="M217" s="290"/>
      <c r="N217" s="290"/>
      <c r="O217" s="290"/>
      <c r="P217" s="290"/>
      <c r="Q217" s="290"/>
      <c r="R217" s="290"/>
      <c r="S217" s="290"/>
      <c r="T217" s="290"/>
      <c r="U217" s="290"/>
      <c r="V217" s="290"/>
      <c r="W217" s="290"/>
      <c r="X217" s="290"/>
      <c r="Y217" s="411"/>
      <c r="Z217" s="411"/>
      <c r="AA217" s="411"/>
      <c r="AB217" s="411"/>
      <c r="AC217" s="411"/>
      <c r="AD217" s="411"/>
      <c r="AE217" s="411"/>
      <c r="AF217" s="411"/>
      <c r="AG217" s="411"/>
      <c r="AH217" s="411"/>
      <c r="AI217" s="411"/>
      <c r="AJ217" s="411"/>
      <c r="AK217" s="411"/>
      <c r="AL217" s="411"/>
      <c r="AM217" s="305"/>
    </row>
    <row r="218" spans="1:39" ht="15.75" outlineLevel="1">
      <c r="A218" s="508"/>
      <c r="B218" s="287" t="s">
        <v>14</v>
      </c>
      <c r="C218" s="288"/>
      <c r="D218" s="289"/>
      <c r="E218" s="289"/>
      <c r="F218" s="289"/>
      <c r="G218" s="289"/>
      <c r="H218" s="289"/>
      <c r="I218" s="289"/>
      <c r="J218" s="289"/>
      <c r="K218" s="289"/>
      <c r="L218" s="289"/>
      <c r="M218" s="289"/>
      <c r="N218" s="289"/>
      <c r="O218" s="289"/>
      <c r="P218" s="288"/>
      <c r="Q218" s="288"/>
      <c r="R218" s="288"/>
      <c r="S218" s="288"/>
      <c r="T218" s="288"/>
      <c r="U218" s="288"/>
      <c r="V218" s="288"/>
      <c r="W218" s="288"/>
      <c r="X218" s="288"/>
      <c r="Y218" s="413"/>
      <c r="Z218" s="413"/>
      <c r="AA218" s="413"/>
      <c r="AB218" s="413"/>
      <c r="AC218" s="413"/>
      <c r="AD218" s="413"/>
      <c r="AE218" s="413"/>
      <c r="AF218" s="413"/>
      <c r="AG218" s="413"/>
      <c r="AH218" s="413"/>
      <c r="AI218" s="413"/>
      <c r="AJ218" s="413"/>
      <c r="AK218" s="413"/>
      <c r="AL218" s="413"/>
      <c r="AM218" s="291"/>
    </row>
    <row r="219" spans="1:39" ht="15" outlineLevel="1">
      <c r="A219" s="507">
        <v>23</v>
      </c>
      <c r="B219" s="314" t="s">
        <v>14</v>
      </c>
      <c r="C219" s="290" t="s">
        <v>25</v>
      </c>
      <c r="D219" s="294">
        <f>SUMIFS('7.  Persistence Report'!AR$27:AR$500,'7.  Persistence Report'!$D$27:$D$500,$B219,'7.  Persistence Report'!$C$27:$C$500,"&lt;&gt;Pre-2011 Programs Completed in 2011",'7.  Persistence Report'!$J$27:$J$500,"&lt;&gt;Adjustment",'7.  Persistence Report'!$H$27:$H$500,"2012")</f>
        <v>319766</v>
      </c>
      <c r="E219" s="294">
        <f>SUMIFS('7.  Persistence Report'!AS$27:AS$500,'7.  Persistence Report'!$D$27:$D$500,$B219,'7.  Persistence Report'!$C$27:$C$500,"&lt;&gt;Pre-2011 Programs Completed in 2011",'7.  Persistence Report'!$J$27:$J$500,"&lt;&gt;Adjustment",'7.  Persistence Report'!$H$27:$H$500,"2012")</f>
        <v>319766</v>
      </c>
      <c r="F219" s="294">
        <f>SUMIFS('7.  Persistence Report'!AT$27:AT$500,'7.  Persistence Report'!$D$27:$D$500,$B219,'7.  Persistence Report'!$C$27:$C$500,"&lt;&gt;Pre-2011 Programs Completed in 2011",'7.  Persistence Report'!$J$27:$J$500,"&lt;&gt;Adjustment",'7.  Persistence Report'!$H$27:$H$500,"2012")</f>
        <v>319766</v>
      </c>
      <c r="G219" s="294">
        <f>SUMIFS('7.  Persistence Report'!AU$27:AU$500,'7.  Persistence Report'!$D$27:$D$500,$B219,'7.  Persistence Report'!$C$27:$C$500,"&lt;&gt;Pre-2011 Programs Completed in 2011",'7.  Persistence Report'!$J$27:$J$500,"&lt;&gt;Adjustment",'7.  Persistence Report'!$H$27:$H$500,"2012")</f>
        <v>319766</v>
      </c>
      <c r="H219" s="294">
        <f>SUMIFS('7.  Persistence Report'!AV$27:AV$500,'7.  Persistence Report'!$D$27:$D$500,$B219,'7.  Persistence Report'!$C$27:$C$500,"&lt;&gt;Pre-2011 Programs Completed in 2011",'7.  Persistence Report'!$J$27:$J$500,"&lt;&gt;Adjustment",'7.  Persistence Report'!$H$27:$H$500,"2012")</f>
        <v>319766</v>
      </c>
      <c r="I219" s="294">
        <f>SUMIFS('7.  Persistence Report'!AW$27:AW$500,'7.  Persistence Report'!$D$27:$D$500,$B219,'7.  Persistence Report'!$C$27:$C$500,"&lt;&gt;Pre-2011 Programs Completed in 2011",'7.  Persistence Report'!$J$27:$J$500,"&lt;&gt;Adjustment",'7.  Persistence Report'!$H$27:$H$500,"2012")</f>
        <v>319766</v>
      </c>
      <c r="J219" s="294">
        <f>SUMIFS('7.  Persistence Report'!AX$27:AX$500,'7.  Persistence Report'!$D$27:$D$500,$B219,'7.  Persistence Report'!$C$27:$C$500,"&lt;&gt;Pre-2011 Programs Completed in 2011",'7.  Persistence Report'!$J$27:$J$500,"&lt;&gt;Adjustment",'7.  Persistence Report'!$H$27:$H$500,"2012")</f>
        <v>316272</v>
      </c>
      <c r="K219" s="294">
        <f>SUMIFS('7.  Persistence Report'!AY$27:AY$500,'7.  Persistence Report'!$D$27:$D$500,$B219,'7.  Persistence Report'!$C$27:$C$500,"&lt;&gt;Pre-2011 Programs Completed in 2011",'7.  Persistence Report'!$J$27:$J$500,"&lt;&gt;Adjustment",'7.  Persistence Report'!$H$27:$H$500,"2012")</f>
        <v>316198</v>
      </c>
      <c r="L219" s="294">
        <f>SUMIFS('7.  Persistence Report'!AZ$27:AZ$500,'7.  Persistence Report'!$D$27:$D$500,$B219,'7.  Persistence Report'!$C$27:$C$500,"&lt;&gt;Pre-2011 Programs Completed in 2011",'7.  Persistence Report'!$J$27:$J$500,"&lt;&gt;Adjustment",'7.  Persistence Report'!$H$27:$H$500,"2012")</f>
        <v>121052</v>
      </c>
      <c r="M219" s="294">
        <f>SUMIFS('7.  Persistence Report'!BA$27:BA$500,'7.  Persistence Report'!$D$27:$D$500,$B219,'7.  Persistence Report'!$C$27:$C$500,"&lt;&gt;Pre-2011 Programs Completed in 2011",'7.  Persistence Report'!$J$27:$J$500,"&lt;&gt;Adjustment",'7.  Persistence Report'!$H$27:$H$500,"2012")</f>
        <v>119428</v>
      </c>
      <c r="N219" s="290"/>
      <c r="O219" s="294">
        <f>SUMIFS('7.  Persistence Report'!M$27:M$500,'7.  Persistence Report'!$D$27:$D$500,$B219,'7.  Persistence Report'!$C$27:$C$500,"&lt;&gt;Pre-2011 Programs Completed in 2011",'7.  Persistence Report'!$J$27:$J$500,"&lt;&gt;Adjustment",'7.  Persistence Report'!$H$27:$H$500,"2012")</f>
        <v>26</v>
      </c>
      <c r="P219" s="294">
        <f>SUMIFS('7.  Persistence Report'!N$27:N$500,'7.  Persistence Report'!$D$27:$D$500,$B219,'7.  Persistence Report'!$C$27:$C$500,"&lt;&gt;Pre-2011 Programs Completed in 2011",'7.  Persistence Report'!$J$27:$J$500,"&lt;&gt;Adjustment",'7.  Persistence Report'!$H$27:$H$500,"2012")</f>
        <v>26</v>
      </c>
      <c r="Q219" s="294">
        <f>SUMIFS('7.  Persistence Report'!O$27:O$500,'7.  Persistence Report'!$D$27:$D$500,$B219,'7.  Persistence Report'!$C$27:$C$500,"&lt;&gt;Pre-2011 Programs Completed in 2011",'7.  Persistence Report'!$J$27:$J$500,"&lt;&gt;Adjustment",'7.  Persistence Report'!$H$27:$H$500,"2012")</f>
        <v>26</v>
      </c>
      <c r="R219" s="294">
        <f>SUMIFS('7.  Persistence Report'!P$27:P$500,'7.  Persistence Report'!$D$27:$D$500,$B219,'7.  Persistence Report'!$C$27:$C$500,"&lt;&gt;Pre-2011 Programs Completed in 2011",'7.  Persistence Report'!$J$27:$J$500,"&lt;&gt;Adjustment",'7.  Persistence Report'!$H$27:$H$500,"2012")</f>
        <v>26</v>
      </c>
      <c r="S219" s="294">
        <f>SUMIFS('7.  Persistence Report'!Q$27:Q$500,'7.  Persistence Report'!$D$27:$D$500,$B219,'7.  Persistence Report'!$C$27:$C$500,"&lt;&gt;Pre-2011 Programs Completed in 2011",'7.  Persistence Report'!$J$27:$J$500,"&lt;&gt;Adjustment",'7.  Persistence Report'!$H$27:$H$500,"2012")</f>
        <v>26</v>
      </c>
      <c r="T219" s="294">
        <f>SUMIFS('7.  Persistence Report'!R$27:R$500,'7.  Persistence Report'!$D$27:$D$500,$B219,'7.  Persistence Report'!$C$27:$C$500,"&lt;&gt;Pre-2011 Programs Completed in 2011",'7.  Persistence Report'!$J$27:$J$500,"&lt;&gt;Adjustment",'7.  Persistence Report'!$H$27:$H$500,"2012")</f>
        <v>26</v>
      </c>
      <c r="U219" s="294">
        <f>SUMIFS('7.  Persistence Report'!S$27:S$500,'7.  Persistence Report'!$D$27:$D$500,$B219,'7.  Persistence Report'!$C$27:$C$500,"&lt;&gt;Pre-2011 Programs Completed in 2011",'7.  Persistence Report'!$J$27:$J$500,"&lt;&gt;Adjustment",'7.  Persistence Report'!$H$27:$H$500,"2012")</f>
        <v>26</v>
      </c>
      <c r="V219" s="294">
        <f>SUMIFS('7.  Persistence Report'!T$27:T$500,'7.  Persistence Report'!$D$27:$D$500,$B219,'7.  Persistence Report'!$C$27:$C$500,"&lt;&gt;Pre-2011 Programs Completed in 2011",'7.  Persistence Report'!$J$27:$J$500,"&lt;&gt;Adjustment",'7.  Persistence Report'!$H$27:$H$500,"2012")</f>
        <v>26</v>
      </c>
      <c r="W219" s="294">
        <f>SUMIFS('7.  Persistence Report'!U$27:U$500,'7.  Persistence Report'!$D$27:$D$500,$B219,'7.  Persistence Report'!$C$27:$C$500,"&lt;&gt;Pre-2011 Programs Completed in 2011",'7.  Persistence Report'!$J$27:$J$500,"&lt;&gt;Adjustment",'7.  Persistence Report'!$H$27:$H$500,"2012")</f>
        <v>16</v>
      </c>
      <c r="X219" s="294">
        <f>SUMIFS('7.  Persistence Report'!V$27:V$500,'7.  Persistence Report'!$D$27:$D$500,$B219,'7.  Persistence Report'!$C$27:$C$500,"&lt;&gt;Pre-2011 Programs Completed in 2011",'7.  Persistence Report'!$J$27:$J$500,"&lt;&gt;Adjustment",'7.  Persistence Report'!$H$27:$H$500,"2012")</f>
        <v>14</v>
      </c>
      <c r="Y219" s="409">
        <f>+Y348</f>
        <v>1</v>
      </c>
      <c r="Z219" s="409">
        <f t="shared" ref="Z219:AA219" si="112">+Z348</f>
        <v>0</v>
      </c>
      <c r="AA219" s="409">
        <f t="shared" si="112"/>
        <v>0</v>
      </c>
      <c r="AB219" s="409"/>
      <c r="AC219" s="409"/>
      <c r="AD219" s="409"/>
      <c r="AE219" s="409"/>
      <c r="AF219" s="409"/>
      <c r="AG219" s="409"/>
      <c r="AH219" s="409"/>
      <c r="AI219" s="409"/>
      <c r="AJ219" s="409"/>
      <c r="AK219" s="409"/>
      <c r="AL219" s="409"/>
      <c r="AM219" s="295">
        <f>SUM(Y219:AL219)</f>
        <v>1</v>
      </c>
    </row>
    <row r="220" spans="1:39" ht="15" outlineLevel="1">
      <c r="B220" s="293" t="s">
        <v>244</v>
      </c>
      <c r="C220" s="290" t="s">
        <v>163</v>
      </c>
      <c r="D220" s="294">
        <f>SUMIFS('7.  Persistence Report'!AR$27:AR$500,'7.  Persistence Report'!$D$27:$D$500,$B219,'7.  Persistence Report'!$C$27:$C$500,"&lt;&gt;Pre-2011 Programs Completed in 2011",'7.  Persistence Report'!$J$27:$J$500,"Adjustment",'7.  Persistence Report'!$H$27:$H$500,"2012")</f>
        <v>0</v>
      </c>
      <c r="E220" s="294">
        <f>SUMIFS('7.  Persistence Report'!AS$27:AS$500,'7.  Persistence Report'!$D$27:$D$500,$B219,'7.  Persistence Report'!$C$27:$C$500,"&lt;&gt;Pre-2011 Programs Completed in 2011",'7.  Persistence Report'!$J$27:$J$500,"Adjustment",'7.  Persistence Report'!$H$27:$H$500,"2012")</f>
        <v>0</v>
      </c>
      <c r="F220" s="294">
        <f>SUMIFS('7.  Persistence Report'!AT$27:AT$500,'7.  Persistence Report'!$D$27:$D$500,$B219,'7.  Persistence Report'!$C$27:$C$500,"&lt;&gt;Pre-2011 Programs Completed in 2011",'7.  Persistence Report'!$J$27:$J$500,"Adjustment",'7.  Persistence Report'!$H$27:$H$500,"2012")</f>
        <v>0</v>
      </c>
      <c r="G220" s="294">
        <f>SUMIFS('7.  Persistence Report'!AU$27:AU$500,'7.  Persistence Report'!$D$27:$D$500,$B219,'7.  Persistence Report'!$C$27:$C$500,"&lt;&gt;Pre-2011 Programs Completed in 2011",'7.  Persistence Report'!$J$27:$J$500,"Adjustment",'7.  Persistence Report'!$H$27:$H$500,"2012")</f>
        <v>0</v>
      </c>
      <c r="H220" s="294">
        <f>SUMIFS('7.  Persistence Report'!AV$27:AV$500,'7.  Persistence Report'!$D$27:$D$500,$B219,'7.  Persistence Report'!$C$27:$C$500,"&lt;&gt;Pre-2011 Programs Completed in 2011",'7.  Persistence Report'!$J$27:$J$500,"Adjustment",'7.  Persistence Report'!$H$27:$H$500,"2012")</f>
        <v>0</v>
      </c>
      <c r="I220" s="294">
        <f>SUMIFS('7.  Persistence Report'!AW$27:AW$500,'7.  Persistence Report'!$D$27:$D$500,$B219,'7.  Persistence Report'!$C$27:$C$500,"&lt;&gt;Pre-2011 Programs Completed in 2011",'7.  Persistence Report'!$J$27:$J$500,"Adjustment",'7.  Persistence Report'!$H$27:$H$500,"2012")</f>
        <v>0</v>
      </c>
      <c r="J220" s="294">
        <f>SUMIFS('7.  Persistence Report'!AX$27:AX$500,'7.  Persistence Report'!$D$27:$D$500,$B219,'7.  Persistence Report'!$C$27:$C$500,"&lt;&gt;Pre-2011 Programs Completed in 2011",'7.  Persistence Report'!$J$27:$J$500,"Adjustment",'7.  Persistence Report'!$H$27:$H$500,"2012")</f>
        <v>0</v>
      </c>
      <c r="K220" s="294">
        <f>SUMIFS('7.  Persistence Report'!AY$27:AY$500,'7.  Persistence Report'!$D$27:$D$500,$B219,'7.  Persistence Report'!$C$27:$C$500,"&lt;&gt;Pre-2011 Programs Completed in 2011",'7.  Persistence Report'!$J$27:$J$500,"Adjustment",'7.  Persistence Report'!$H$27:$H$500,"2012")</f>
        <v>0</v>
      </c>
      <c r="L220" s="294">
        <f>SUMIFS('7.  Persistence Report'!AZ$27:AZ$500,'7.  Persistence Report'!$D$27:$D$500,$B219,'7.  Persistence Report'!$C$27:$C$500,"&lt;&gt;Pre-2011 Programs Completed in 2011",'7.  Persistence Report'!$J$27:$J$500,"Adjustment",'7.  Persistence Report'!$H$27:$H$500,"2012")</f>
        <v>0</v>
      </c>
      <c r="M220" s="294">
        <f>SUMIFS('7.  Persistence Report'!BA$27:BA$500,'7.  Persistence Report'!$D$27:$D$500,$B219,'7.  Persistence Report'!$C$27:$C$500,"&lt;&gt;Pre-2011 Programs Completed in 2011",'7.  Persistence Report'!$J$27:$J$500,"Adjustment",'7.  Persistence Report'!$H$27:$H$500,"2012")</f>
        <v>0</v>
      </c>
      <c r="N220" s="466"/>
      <c r="O220" s="294">
        <f>SUMIFS('7.  Persistence Report'!M$27:M$500,'7.  Persistence Report'!$D$27:$D$500,$B219,'7.  Persistence Report'!$C$27:$C$500,"&lt;&gt;Pre-2011 Programs Completed in 2011",'7.  Persistence Report'!$J$27:$J$500,"Adjustment",'7.  Persistence Report'!$H$27:$H$500,"2012")</f>
        <v>0</v>
      </c>
      <c r="P220" s="294">
        <f>SUMIFS('7.  Persistence Report'!N$27:N$500,'7.  Persistence Report'!$D$27:$D$500,$B219,'7.  Persistence Report'!$C$27:$C$500,"&lt;&gt;Pre-2011 Programs Completed in 2011",'7.  Persistence Report'!$J$27:$J$500,"Adjustment",'7.  Persistence Report'!$H$27:$H$500,"2012")</f>
        <v>0</v>
      </c>
      <c r="Q220" s="294">
        <f>SUMIFS('7.  Persistence Report'!O$27:O$500,'7.  Persistence Report'!$D$27:$D$500,$B219,'7.  Persistence Report'!$C$27:$C$500,"&lt;&gt;Pre-2011 Programs Completed in 2011",'7.  Persistence Report'!$J$27:$J$500,"Adjustment",'7.  Persistence Report'!$H$27:$H$500,"2012")</f>
        <v>0</v>
      </c>
      <c r="R220" s="294">
        <f>SUMIFS('7.  Persistence Report'!P$27:P$500,'7.  Persistence Report'!$D$27:$D$500,$B219,'7.  Persistence Report'!$C$27:$C$500,"&lt;&gt;Pre-2011 Programs Completed in 2011",'7.  Persistence Report'!$J$27:$J$500,"Adjustment",'7.  Persistence Report'!$H$27:$H$500,"2012")</f>
        <v>0</v>
      </c>
      <c r="S220" s="294">
        <f>SUMIFS('7.  Persistence Report'!Q$27:Q$500,'7.  Persistence Report'!$D$27:$D$500,$B219,'7.  Persistence Report'!$C$27:$C$500,"&lt;&gt;Pre-2011 Programs Completed in 2011",'7.  Persistence Report'!$J$27:$J$500,"Adjustment",'7.  Persistence Report'!$H$27:$H$500,"2012")</f>
        <v>0</v>
      </c>
      <c r="T220" s="294">
        <f>SUMIFS('7.  Persistence Report'!R$27:R$500,'7.  Persistence Report'!$D$27:$D$500,$B219,'7.  Persistence Report'!$C$27:$C$500,"&lt;&gt;Pre-2011 Programs Completed in 2011",'7.  Persistence Report'!$J$27:$J$500,"Adjustment",'7.  Persistence Report'!$H$27:$H$500,"2012")</f>
        <v>0</v>
      </c>
      <c r="U220" s="294">
        <f>SUMIFS('7.  Persistence Report'!S$27:S$500,'7.  Persistence Report'!$D$27:$D$500,$B219,'7.  Persistence Report'!$C$27:$C$500,"&lt;&gt;Pre-2011 Programs Completed in 2011",'7.  Persistence Report'!$J$27:$J$500,"Adjustment",'7.  Persistence Report'!$H$27:$H$500,"2012")</f>
        <v>0</v>
      </c>
      <c r="V220" s="294">
        <f>SUMIFS('7.  Persistence Report'!T$27:T$500,'7.  Persistence Report'!$D$27:$D$500,$B219,'7.  Persistence Report'!$C$27:$C$500,"&lt;&gt;Pre-2011 Programs Completed in 2011",'7.  Persistence Report'!$J$27:$J$500,"Adjustment",'7.  Persistence Report'!$H$27:$H$500,"2012")</f>
        <v>0</v>
      </c>
      <c r="W220" s="294">
        <f>SUMIFS('7.  Persistence Report'!U$27:U$500,'7.  Persistence Report'!$D$27:$D$500,$B219,'7.  Persistence Report'!$C$27:$C$500,"&lt;&gt;Pre-2011 Programs Completed in 2011",'7.  Persistence Report'!$J$27:$J$500,"Adjustment",'7.  Persistence Report'!$H$27:$H$500,"2012")</f>
        <v>0</v>
      </c>
      <c r="X220" s="294">
        <f>SUMIFS('7.  Persistence Report'!V$27:V$500,'7.  Persistence Report'!$D$27:$D$500,$B219,'7.  Persistence Report'!$C$27:$C$500,"&lt;&gt;Pre-2011 Programs Completed in 2011",'7.  Persistence Report'!$J$27:$J$500,"Adjustment",'7.  Persistence Report'!$H$27:$H$500,"2012")</f>
        <v>0</v>
      </c>
      <c r="Y220" s="410">
        <f>Y219</f>
        <v>1</v>
      </c>
      <c r="Z220" s="410">
        <f>Z219</f>
        <v>0</v>
      </c>
      <c r="AA220" s="410">
        <f t="shared" ref="AA220:AL220" si="113">AA219</f>
        <v>0</v>
      </c>
      <c r="AB220" s="410">
        <f t="shared" si="113"/>
        <v>0</v>
      </c>
      <c r="AC220" s="410">
        <f t="shared" si="113"/>
        <v>0</v>
      </c>
      <c r="AD220" s="410">
        <f t="shared" si="113"/>
        <v>0</v>
      </c>
      <c r="AE220" s="410">
        <f t="shared" si="113"/>
        <v>0</v>
      </c>
      <c r="AF220" s="410">
        <f t="shared" si="113"/>
        <v>0</v>
      </c>
      <c r="AG220" s="410">
        <f t="shared" si="113"/>
        <v>0</v>
      </c>
      <c r="AH220" s="410">
        <f t="shared" si="113"/>
        <v>0</v>
      </c>
      <c r="AI220" s="410">
        <f t="shared" si="113"/>
        <v>0</v>
      </c>
      <c r="AJ220" s="410">
        <f t="shared" si="113"/>
        <v>0</v>
      </c>
      <c r="AK220" s="410">
        <f t="shared" si="113"/>
        <v>0</v>
      </c>
      <c r="AL220" s="410">
        <f t="shared" si="113"/>
        <v>0</v>
      </c>
      <c r="AM220" s="503"/>
    </row>
    <row r="221" spans="1:39" ht="15" outlineLevel="1">
      <c r="B221" s="314"/>
      <c r="C221" s="304"/>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411"/>
      <c r="Z221" s="411"/>
      <c r="AA221" s="411"/>
      <c r="AB221" s="411"/>
      <c r="AC221" s="411"/>
      <c r="AD221" s="411"/>
      <c r="AE221" s="411"/>
      <c r="AF221" s="411"/>
      <c r="AG221" s="411"/>
      <c r="AH221" s="411"/>
      <c r="AI221" s="411"/>
      <c r="AJ221" s="411"/>
      <c r="AK221" s="411"/>
      <c r="AL221" s="411"/>
      <c r="AM221" s="305"/>
    </row>
    <row r="222" spans="1:39" s="292" customFormat="1" ht="15.75" outlineLevel="1">
      <c r="A222" s="508"/>
      <c r="B222" s="287" t="s">
        <v>488</v>
      </c>
      <c r="C222" s="288"/>
      <c r="D222" s="289"/>
      <c r="E222" s="289"/>
      <c r="F222" s="289"/>
      <c r="G222" s="289"/>
      <c r="H222" s="289"/>
      <c r="I222" s="289"/>
      <c r="J222" s="289"/>
      <c r="K222" s="289"/>
      <c r="L222" s="289"/>
      <c r="M222" s="289"/>
      <c r="N222" s="289"/>
      <c r="O222" s="289"/>
      <c r="P222" s="288"/>
      <c r="Q222" s="288"/>
      <c r="R222" s="288"/>
      <c r="S222" s="288"/>
      <c r="T222" s="288"/>
      <c r="U222" s="288"/>
      <c r="V222" s="288"/>
      <c r="W222" s="288"/>
      <c r="X222" s="288"/>
      <c r="Y222" s="413"/>
      <c r="Z222" s="413"/>
      <c r="AA222" s="413"/>
      <c r="AB222" s="413"/>
      <c r="AC222" s="413"/>
      <c r="AD222" s="413"/>
      <c r="AE222" s="413"/>
      <c r="AF222" s="413"/>
      <c r="AG222" s="413"/>
      <c r="AH222" s="413"/>
      <c r="AI222" s="413"/>
      <c r="AJ222" s="413"/>
      <c r="AK222" s="413"/>
      <c r="AL222" s="413"/>
      <c r="AM222" s="291"/>
    </row>
    <row r="223" spans="1:39" s="282" customFormat="1" ht="15" outlineLevel="1">
      <c r="A223" s="507">
        <v>24</v>
      </c>
      <c r="B223" s="314" t="s">
        <v>14</v>
      </c>
      <c r="C223" s="290" t="s">
        <v>25</v>
      </c>
      <c r="D223" s="294"/>
      <c r="E223" s="294"/>
      <c r="F223" s="294"/>
      <c r="G223" s="294"/>
      <c r="H223" s="294"/>
      <c r="I223" s="294"/>
      <c r="J223" s="294"/>
      <c r="K223" s="294"/>
      <c r="L223" s="294"/>
      <c r="M223" s="294"/>
      <c r="N223" s="290"/>
      <c r="O223" s="294"/>
      <c r="P223" s="294"/>
      <c r="Q223" s="294"/>
      <c r="R223" s="294"/>
      <c r="S223" s="294"/>
      <c r="T223" s="294"/>
      <c r="U223" s="294"/>
      <c r="V223" s="294"/>
      <c r="W223" s="294"/>
      <c r="X223" s="294"/>
      <c r="Y223" s="409"/>
      <c r="Z223" s="409"/>
      <c r="AA223" s="409"/>
      <c r="AB223" s="409"/>
      <c r="AC223" s="409"/>
      <c r="AD223" s="409"/>
      <c r="AE223" s="409"/>
      <c r="AF223" s="409"/>
      <c r="AG223" s="409"/>
      <c r="AH223" s="409"/>
      <c r="AI223" s="409"/>
      <c r="AJ223" s="409"/>
      <c r="AK223" s="409"/>
      <c r="AL223" s="409"/>
      <c r="AM223" s="295">
        <f>SUM(Y223:AL223)</f>
        <v>0</v>
      </c>
    </row>
    <row r="224" spans="1:39" s="282" customFormat="1" ht="15" outlineLevel="1">
      <c r="A224" s="507"/>
      <c r="B224" s="314" t="s">
        <v>244</v>
      </c>
      <c r="C224" s="290" t="s">
        <v>163</v>
      </c>
      <c r="D224" s="294"/>
      <c r="E224" s="294"/>
      <c r="F224" s="294"/>
      <c r="G224" s="294"/>
      <c r="H224" s="294"/>
      <c r="I224" s="294"/>
      <c r="J224" s="294"/>
      <c r="K224" s="294"/>
      <c r="L224" s="294"/>
      <c r="M224" s="294"/>
      <c r="N224" s="466"/>
      <c r="O224" s="294"/>
      <c r="P224" s="294"/>
      <c r="Q224" s="294"/>
      <c r="R224" s="294"/>
      <c r="S224" s="294"/>
      <c r="T224" s="294"/>
      <c r="U224" s="294"/>
      <c r="V224" s="294"/>
      <c r="W224" s="294"/>
      <c r="X224" s="294"/>
      <c r="Y224" s="410">
        <f>Y223</f>
        <v>0</v>
      </c>
      <c r="Z224" s="410">
        <f>Z223</f>
        <v>0</v>
      </c>
      <c r="AA224" s="410">
        <f t="shared" ref="AA224:AL224" si="114">AA223</f>
        <v>0</v>
      </c>
      <c r="AB224" s="410">
        <f t="shared" si="114"/>
        <v>0</v>
      </c>
      <c r="AC224" s="410">
        <f t="shared" si="114"/>
        <v>0</v>
      </c>
      <c r="AD224" s="410">
        <f t="shared" si="114"/>
        <v>0</v>
      </c>
      <c r="AE224" s="410">
        <f t="shared" si="114"/>
        <v>0</v>
      </c>
      <c r="AF224" s="410">
        <f t="shared" si="114"/>
        <v>0</v>
      </c>
      <c r="AG224" s="410">
        <f t="shared" si="114"/>
        <v>0</v>
      </c>
      <c r="AH224" s="410">
        <f t="shared" si="114"/>
        <v>0</v>
      </c>
      <c r="AI224" s="410">
        <f t="shared" si="114"/>
        <v>0</v>
      </c>
      <c r="AJ224" s="410">
        <f t="shared" si="114"/>
        <v>0</v>
      </c>
      <c r="AK224" s="410">
        <f t="shared" si="114"/>
        <v>0</v>
      </c>
      <c r="AL224" s="410">
        <f t="shared" si="114"/>
        <v>0</v>
      </c>
      <c r="AM224" s="503"/>
    </row>
    <row r="225" spans="1:39" s="282" customFormat="1" ht="15" outlineLevel="1">
      <c r="A225" s="507"/>
      <c r="B225" s="314"/>
      <c r="C225" s="304"/>
      <c r="D225" s="290"/>
      <c r="E225" s="290"/>
      <c r="F225" s="290"/>
      <c r="G225" s="290"/>
      <c r="H225" s="290"/>
      <c r="I225" s="290"/>
      <c r="J225" s="290"/>
      <c r="K225" s="290"/>
      <c r="L225" s="290"/>
      <c r="M225" s="290"/>
      <c r="N225" s="290"/>
      <c r="O225" s="290"/>
      <c r="P225" s="290"/>
      <c r="Q225" s="290"/>
      <c r="R225" s="290"/>
      <c r="S225" s="290"/>
      <c r="T225" s="290"/>
      <c r="U225" s="290"/>
      <c r="V225" s="290"/>
      <c r="W225" s="290"/>
      <c r="X225" s="290"/>
      <c r="Y225" s="411"/>
      <c r="Z225" s="411"/>
      <c r="AA225" s="411"/>
      <c r="AB225" s="411"/>
      <c r="AC225" s="411"/>
      <c r="AD225" s="411"/>
      <c r="AE225" s="411"/>
      <c r="AF225" s="411"/>
      <c r="AG225" s="411"/>
      <c r="AH225" s="411"/>
      <c r="AI225" s="411"/>
      <c r="AJ225" s="411"/>
      <c r="AK225" s="411"/>
      <c r="AL225" s="411"/>
      <c r="AM225" s="305"/>
    </row>
    <row r="226" spans="1:39" s="282" customFormat="1" ht="15" outlineLevel="1">
      <c r="A226" s="507">
        <v>25</v>
      </c>
      <c r="B226" s="313" t="s">
        <v>21</v>
      </c>
      <c r="C226" s="290" t="s">
        <v>25</v>
      </c>
      <c r="D226" s="294"/>
      <c r="E226" s="294"/>
      <c r="F226" s="294"/>
      <c r="G226" s="294"/>
      <c r="H226" s="294"/>
      <c r="I226" s="294"/>
      <c r="J226" s="294"/>
      <c r="K226" s="294"/>
      <c r="L226" s="294"/>
      <c r="M226" s="294"/>
      <c r="N226" s="294">
        <v>0</v>
      </c>
      <c r="O226" s="294"/>
      <c r="P226" s="294"/>
      <c r="Q226" s="294"/>
      <c r="R226" s="294"/>
      <c r="S226" s="294"/>
      <c r="T226" s="294"/>
      <c r="U226" s="294"/>
      <c r="V226" s="294"/>
      <c r="W226" s="294"/>
      <c r="X226" s="294"/>
      <c r="Y226" s="414"/>
      <c r="Z226" s="414"/>
      <c r="AA226" s="414"/>
      <c r="AB226" s="414"/>
      <c r="AC226" s="414"/>
      <c r="AD226" s="414"/>
      <c r="AE226" s="414"/>
      <c r="AF226" s="414"/>
      <c r="AG226" s="414"/>
      <c r="AH226" s="414"/>
      <c r="AI226" s="414"/>
      <c r="AJ226" s="414"/>
      <c r="AK226" s="414"/>
      <c r="AL226" s="414"/>
      <c r="AM226" s="295">
        <f>SUM(Y226:AL226)</f>
        <v>0</v>
      </c>
    </row>
    <row r="227" spans="1:39" s="282" customFormat="1" ht="15" outlineLevel="1">
      <c r="A227" s="507"/>
      <c r="B227" s="314" t="s">
        <v>244</v>
      </c>
      <c r="C227" s="290" t="s">
        <v>163</v>
      </c>
      <c r="D227" s="294"/>
      <c r="E227" s="294"/>
      <c r="F227" s="294"/>
      <c r="G227" s="294"/>
      <c r="H227" s="294"/>
      <c r="I227" s="294"/>
      <c r="J227" s="294"/>
      <c r="K227" s="294"/>
      <c r="L227" s="294"/>
      <c r="M227" s="294"/>
      <c r="N227" s="294">
        <f>N226</f>
        <v>0</v>
      </c>
      <c r="O227" s="294"/>
      <c r="P227" s="294"/>
      <c r="Q227" s="294"/>
      <c r="R227" s="294"/>
      <c r="S227" s="294"/>
      <c r="T227" s="294"/>
      <c r="U227" s="294"/>
      <c r="V227" s="294"/>
      <c r="W227" s="294"/>
      <c r="X227" s="294"/>
      <c r="Y227" s="410">
        <f>Y226</f>
        <v>0</v>
      </c>
      <c r="Z227" s="410">
        <f>Z226</f>
        <v>0</v>
      </c>
      <c r="AA227" s="410">
        <f t="shared" ref="AA227:AL227" si="115">AA226</f>
        <v>0</v>
      </c>
      <c r="AB227" s="410">
        <f t="shared" si="115"/>
        <v>0</v>
      </c>
      <c r="AC227" s="410">
        <f t="shared" si="115"/>
        <v>0</v>
      </c>
      <c r="AD227" s="410">
        <f t="shared" si="115"/>
        <v>0</v>
      </c>
      <c r="AE227" s="410">
        <f t="shared" si="115"/>
        <v>0</v>
      </c>
      <c r="AF227" s="410">
        <f t="shared" si="115"/>
        <v>0</v>
      </c>
      <c r="AG227" s="410">
        <f t="shared" si="115"/>
        <v>0</v>
      </c>
      <c r="AH227" s="410">
        <f t="shared" si="115"/>
        <v>0</v>
      </c>
      <c r="AI227" s="410">
        <f t="shared" si="115"/>
        <v>0</v>
      </c>
      <c r="AJ227" s="410">
        <f t="shared" si="115"/>
        <v>0</v>
      </c>
      <c r="AK227" s="410">
        <f t="shared" si="115"/>
        <v>0</v>
      </c>
      <c r="AL227" s="410">
        <f t="shared" si="115"/>
        <v>0</v>
      </c>
      <c r="AM227" s="503"/>
    </row>
    <row r="228" spans="1:39" s="282" customFormat="1" ht="15" outlineLevel="1">
      <c r="A228" s="507"/>
      <c r="B228" s="313"/>
      <c r="C228" s="311"/>
      <c r="D228" s="290"/>
      <c r="E228" s="290"/>
      <c r="F228" s="290"/>
      <c r="G228" s="290"/>
      <c r="H228" s="290"/>
      <c r="I228" s="290"/>
      <c r="J228" s="290"/>
      <c r="K228" s="290"/>
      <c r="L228" s="290"/>
      <c r="M228" s="290"/>
      <c r="N228" s="290"/>
      <c r="O228" s="290"/>
      <c r="P228" s="290"/>
      <c r="Q228" s="290"/>
      <c r="R228" s="290"/>
      <c r="S228" s="290"/>
      <c r="T228" s="290"/>
      <c r="U228" s="290"/>
      <c r="V228" s="290"/>
      <c r="W228" s="290"/>
      <c r="X228" s="290"/>
      <c r="Y228" s="415"/>
      <c r="Z228" s="416"/>
      <c r="AA228" s="415"/>
      <c r="AB228" s="415"/>
      <c r="AC228" s="415"/>
      <c r="AD228" s="415"/>
      <c r="AE228" s="415"/>
      <c r="AF228" s="415"/>
      <c r="AG228" s="415"/>
      <c r="AH228" s="415"/>
      <c r="AI228" s="415"/>
      <c r="AJ228" s="415"/>
      <c r="AK228" s="415"/>
      <c r="AL228" s="415"/>
      <c r="AM228" s="312"/>
    </row>
    <row r="229" spans="1:39" ht="15.75" outlineLevel="1">
      <c r="A229" s="508"/>
      <c r="B229" s="287" t="s">
        <v>15</v>
      </c>
      <c r="C229" s="319"/>
      <c r="D229" s="289"/>
      <c r="E229" s="288"/>
      <c r="F229" s="288"/>
      <c r="G229" s="288"/>
      <c r="H229" s="288"/>
      <c r="I229" s="288"/>
      <c r="J229" s="288"/>
      <c r="K229" s="288"/>
      <c r="L229" s="288"/>
      <c r="M229" s="288"/>
      <c r="N229" s="290"/>
      <c r="O229" s="288"/>
      <c r="P229" s="288"/>
      <c r="Q229" s="288"/>
      <c r="R229" s="288"/>
      <c r="S229" s="288"/>
      <c r="T229" s="288"/>
      <c r="U229" s="288"/>
      <c r="V229" s="288"/>
      <c r="W229" s="288"/>
      <c r="X229" s="288"/>
      <c r="Y229" s="413"/>
      <c r="Z229" s="413"/>
      <c r="AA229" s="413"/>
      <c r="AB229" s="413"/>
      <c r="AC229" s="413"/>
      <c r="AD229" s="413"/>
      <c r="AE229" s="413"/>
      <c r="AF229" s="413"/>
      <c r="AG229" s="413"/>
      <c r="AH229" s="413"/>
      <c r="AI229" s="413"/>
      <c r="AJ229" s="413"/>
      <c r="AK229" s="413"/>
      <c r="AL229" s="413"/>
      <c r="AM229" s="291"/>
    </row>
    <row r="230" spans="1:39" ht="15" outlineLevel="1">
      <c r="A230" s="507">
        <v>26</v>
      </c>
      <c r="B230" s="320" t="s">
        <v>16</v>
      </c>
      <c r="C230" s="290" t="s">
        <v>25</v>
      </c>
      <c r="D230" s="294">
        <f>SUMIFS('7.  Persistence Report'!AR$27:AR$500,'7.  Persistence Report'!$D$27:$D$500,$B230,'7.  Persistence Report'!$C$27:$C$500,"Pre-2011 Programs Completed in 2011",'7.  Persistence Report'!$J$27:$J$500,"&lt;&gt;Adjustment",'7.  Persistence Report'!$H$27:$H$500,"2012")</f>
        <v>0</v>
      </c>
      <c r="E230" s="294">
        <f>SUMIFS('7.  Persistence Report'!AS$27:AS$500,'7.  Persistence Report'!$D$27:$D$500,$B230,'7.  Persistence Report'!$C$27:$C$500,"Pre-2011 Programs Completed in 2011",'7.  Persistence Report'!$J$27:$J$500,"&lt;&gt;Adjustment",'7.  Persistence Report'!$H$27:$H$500,"2012")</f>
        <v>0</v>
      </c>
      <c r="F230" s="294">
        <f>SUMIFS('7.  Persistence Report'!AT$27:AT$500,'7.  Persistence Report'!$D$27:$D$500,$B230,'7.  Persistence Report'!$C$27:$C$500,"Pre-2011 Programs Completed in 2011",'7.  Persistence Report'!$J$27:$J$500,"&lt;&gt;Adjustment",'7.  Persistence Report'!$H$27:$H$500,"2012")</f>
        <v>0</v>
      </c>
      <c r="G230" s="294">
        <f>SUMIFS('7.  Persistence Report'!AU$27:AU$500,'7.  Persistence Report'!$D$27:$D$500,$B230,'7.  Persistence Report'!$C$27:$C$500,"Pre-2011 Programs Completed in 2011",'7.  Persistence Report'!$J$27:$J$500,"&lt;&gt;Adjustment",'7.  Persistence Report'!$H$27:$H$500,"2012")</f>
        <v>0</v>
      </c>
      <c r="H230" s="294">
        <f>SUMIFS('7.  Persistence Report'!AV$27:AV$500,'7.  Persistence Report'!$D$27:$D$500,$B230,'7.  Persistence Report'!$C$27:$C$500,"Pre-2011 Programs Completed in 2011",'7.  Persistence Report'!$J$27:$J$500,"&lt;&gt;Adjustment",'7.  Persistence Report'!$H$27:$H$500,"2012")</f>
        <v>0</v>
      </c>
      <c r="I230" s="294">
        <f>SUMIFS('7.  Persistence Report'!AW$27:AW$500,'7.  Persistence Report'!$D$27:$D$500,$B230,'7.  Persistence Report'!$C$27:$C$500,"Pre-2011 Programs Completed in 2011",'7.  Persistence Report'!$J$27:$J$500,"&lt;&gt;Adjustment",'7.  Persistence Report'!$H$27:$H$500,"2012")</f>
        <v>0</v>
      </c>
      <c r="J230" s="294">
        <f>SUMIFS('7.  Persistence Report'!AX$27:AX$500,'7.  Persistence Report'!$D$27:$D$500,$B230,'7.  Persistence Report'!$C$27:$C$500,"Pre-2011 Programs Completed in 2011",'7.  Persistence Report'!$J$27:$J$500,"&lt;&gt;Adjustment",'7.  Persistence Report'!$H$27:$H$500,"2012")</f>
        <v>0</v>
      </c>
      <c r="K230" s="294">
        <f>SUMIFS('7.  Persistence Report'!AY$27:AY$500,'7.  Persistence Report'!$D$27:$D$500,$B230,'7.  Persistence Report'!$C$27:$C$500,"Pre-2011 Programs Completed in 2011",'7.  Persistence Report'!$J$27:$J$500,"&lt;&gt;Adjustment",'7.  Persistence Report'!$H$27:$H$500,"2012")</f>
        <v>0</v>
      </c>
      <c r="L230" s="294">
        <f>SUMIFS('7.  Persistence Report'!AZ$27:AZ$500,'7.  Persistence Report'!$D$27:$D$500,$B230,'7.  Persistence Report'!$C$27:$C$500,"Pre-2011 Programs Completed in 2011",'7.  Persistence Report'!$J$27:$J$500,"&lt;&gt;Adjustment",'7.  Persistence Report'!$H$27:$H$500,"2012")</f>
        <v>0</v>
      </c>
      <c r="M230" s="294">
        <f>SUMIFS('7.  Persistence Report'!BA$27:BA$500,'7.  Persistence Report'!$D$27:$D$500,$B230,'7.  Persistence Report'!$C$27:$C$500,"Pre-2011 Programs Completed in 2011",'7.  Persistence Report'!$J$27:$J$500,"&lt;&gt;Adjustment",'7.  Persistence Report'!$H$27:$H$500,"2012")</f>
        <v>0</v>
      </c>
      <c r="N230" s="294">
        <v>12</v>
      </c>
      <c r="O230" s="294">
        <f>SUMIFS('7.  Persistence Report'!M$27:M$500,'7.  Persistence Report'!$D$27:$D$500,$B230,'7.  Persistence Report'!$C$27:$C$500,"Pre-2011 Programs Completed in 2011",'7.  Persistence Report'!$J$27:$J$500,"&lt;&gt;Adjustment",'7.  Persistence Report'!$H$27:$H$500,"2012")</f>
        <v>0</v>
      </c>
      <c r="P230" s="294">
        <f>SUMIFS('7.  Persistence Report'!N$27:N$500,'7.  Persistence Report'!$D$27:$D$500,$B230,'7.  Persistence Report'!$C$27:$C$500,"Pre-2011 Programs Completed in 2011",'7.  Persistence Report'!$J$27:$J$500,"&lt;&gt;Adjustment",'7.  Persistence Report'!$H$27:$H$500,"2012")</f>
        <v>0</v>
      </c>
      <c r="Q230" s="294">
        <f>SUMIFS('7.  Persistence Report'!O$27:O$500,'7.  Persistence Report'!$D$27:$D$500,$B230,'7.  Persistence Report'!$C$27:$C$500,"Pre-2011 Programs Completed in 2011",'7.  Persistence Report'!$J$27:$J$500,"&lt;&gt;Adjustment",'7.  Persistence Report'!$H$27:$H$500,"2012")</f>
        <v>0</v>
      </c>
      <c r="R230" s="294">
        <f>SUMIFS('7.  Persistence Report'!P$27:P$500,'7.  Persistence Report'!$D$27:$D$500,$B230,'7.  Persistence Report'!$C$27:$C$500,"Pre-2011 Programs Completed in 2011",'7.  Persistence Report'!$J$27:$J$500,"&lt;&gt;Adjustment",'7.  Persistence Report'!$H$27:$H$500,"2012")</f>
        <v>0</v>
      </c>
      <c r="S230" s="294">
        <f>SUMIFS('7.  Persistence Report'!Q$27:Q$500,'7.  Persistence Report'!$D$27:$D$500,$B230,'7.  Persistence Report'!$C$27:$C$500,"Pre-2011 Programs Completed in 2011",'7.  Persistence Report'!$J$27:$J$500,"&lt;&gt;Adjustment",'7.  Persistence Report'!$H$27:$H$500,"2012")</f>
        <v>0</v>
      </c>
      <c r="T230" s="294">
        <f>SUMIFS('7.  Persistence Report'!R$27:R$500,'7.  Persistence Report'!$D$27:$D$500,$B230,'7.  Persistence Report'!$C$27:$C$500,"Pre-2011 Programs Completed in 2011",'7.  Persistence Report'!$J$27:$J$500,"&lt;&gt;Adjustment",'7.  Persistence Report'!$H$27:$H$500,"2012")</f>
        <v>0</v>
      </c>
      <c r="U230" s="294">
        <f>SUMIFS('7.  Persistence Report'!S$27:S$500,'7.  Persistence Report'!$D$27:$D$500,$B230,'7.  Persistence Report'!$C$27:$C$500,"Pre-2011 Programs Completed in 2011",'7.  Persistence Report'!$J$27:$J$500,"&lt;&gt;Adjustment",'7.  Persistence Report'!$H$27:$H$500,"2012")</f>
        <v>0</v>
      </c>
      <c r="V230" s="294">
        <f>SUMIFS('7.  Persistence Report'!T$27:T$500,'7.  Persistence Report'!$D$27:$D$500,$B230,'7.  Persistence Report'!$C$27:$C$500,"Pre-2011 Programs Completed in 2011",'7.  Persistence Report'!$J$27:$J$500,"&lt;&gt;Adjustment",'7.  Persistence Report'!$H$27:$H$500,"2012")</f>
        <v>0</v>
      </c>
      <c r="W230" s="294">
        <f>SUMIFS('7.  Persistence Report'!U$27:U$500,'7.  Persistence Report'!$D$27:$D$500,$B230,'7.  Persistence Report'!$C$27:$C$500,"Pre-2011 Programs Completed in 2011",'7.  Persistence Report'!$J$27:$J$500,"&lt;&gt;Adjustment",'7.  Persistence Report'!$H$27:$H$500,"2012")</f>
        <v>0</v>
      </c>
      <c r="X230" s="294">
        <f>SUMIFS('7.  Persistence Report'!V$27:V$500,'7.  Persistence Report'!$D$27:$D$500,$B230,'7.  Persistence Report'!$C$27:$C$500,"Pre-2011 Programs Completed in 2011",'7.  Persistence Report'!$J$27:$J$500,"&lt;&gt;Adjustment",'7.  Persistence Report'!$H$27:$H$500,"2012")</f>
        <v>0</v>
      </c>
      <c r="Y230" s="409">
        <f>+Y359</f>
        <v>0</v>
      </c>
      <c r="Z230" s="409">
        <f t="shared" ref="Z230:AA230" si="116">+Z359</f>
        <v>0</v>
      </c>
      <c r="AA230" s="409">
        <f t="shared" si="116"/>
        <v>1</v>
      </c>
      <c r="AB230" s="414"/>
      <c r="AC230" s="414"/>
      <c r="AD230" s="414"/>
      <c r="AE230" s="414"/>
      <c r="AF230" s="414"/>
      <c r="AG230" s="414"/>
      <c r="AH230" s="414"/>
      <c r="AI230" s="414"/>
      <c r="AJ230" s="414"/>
      <c r="AK230" s="414"/>
      <c r="AL230" s="414"/>
      <c r="AM230" s="295">
        <f>SUM(Y230:AL230)</f>
        <v>1</v>
      </c>
    </row>
    <row r="231" spans="1:39" ht="15" outlineLevel="1">
      <c r="B231" s="293" t="s">
        <v>244</v>
      </c>
      <c r="C231" s="290" t="s">
        <v>163</v>
      </c>
      <c r="D231" s="294">
        <f>SUMIFS('7.  Persistence Report'!AR$27:AR$500,'7.  Persistence Report'!$D$27:$D$500,$B230,'7.  Persistence Report'!$C$27:$C$500,"Pre-2011 Programs Completed in 2011",'7.  Persistence Report'!$J$27:$J$500,"Adjustment",'7.  Persistence Report'!$H$27:$H$500,"2012")</f>
        <v>0</v>
      </c>
      <c r="E231" s="294">
        <f>SUMIFS('7.  Persistence Report'!AS$27:AS$500,'7.  Persistence Report'!$D$27:$D$500,$B230,'7.  Persistence Report'!$C$27:$C$500,"Pre-2011 Programs Completed in 2011",'7.  Persistence Report'!$J$27:$J$500,"Adjustment",'7.  Persistence Report'!$H$27:$H$500,"2012")</f>
        <v>0</v>
      </c>
      <c r="F231" s="294">
        <f>SUMIFS('7.  Persistence Report'!AT$27:AT$500,'7.  Persistence Report'!$D$27:$D$500,$B230,'7.  Persistence Report'!$C$27:$C$500,"Pre-2011 Programs Completed in 2011",'7.  Persistence Report'!$J$27:$J$500,"Adjustment",'7.  Persistence Report'!$H$27:$H$500,"2012")</f>
        <v>0</v>
      </c>
      <c r="G231" s="294">
        <f>SUMIFS('7.  Persistence Report'!AU$27:AU$500,'7.  Persistence Report'!$D$27:$D$500,$B230,'7.  Persistence Report'!$C$27:$C$500,"Pre-2011 Programs Completed in 2011",'7.  Persistence Report'!$J$27:$J$500,"Adjustment",'7.  Persistence Report'!$H$27:$H$500,"2012")</f>
        <v>0</v>
      </c>
      <c r="H231" s="294">
        <f>SUMIFS('7.  Persistence Report'!AV$27:AV$500,'7.  Persistence Report'!$D$27:$D$500,$B230,'7.  Persistence Report'!$C$27:$C$500,"Pre-2011 Programs Completed in 2011",'7.  Persistence Report'!$J$27:$J$500,"Adjustment",'7.  Persistence Report'!$H$27:$H$500,"2012")</f>
        <v>0</v>
      </c>
      <c r="I231" s="294">
        <f>SUMIFS('7.  Persistence Report'!AW$27:AW$500,'7.  Persistence Report'!$D$27:$D$500,$B230,'7.  Persistence Report'!$C$27:$C$500,"Pre-2011 Programs Completed in 2011",'7.  Persistence Report'!$J$27:$J$500,"Adjustment",'7.  Persistence Report'!$H$27:$H$500,"2012")</f>
        <v>0</v>
      </c>
      <c r="J231" s="294">
        <f>SUMIFS('7.  Persistence Report'!AX$27:AX$500,'7.  Persistence Report'!$D$27:$D$500,$B230,'7.  Persistence Report'!$C$27:$C$500,"Pre-2011 Programs Completed in 2011",'7.  Persistence Report'!$J$27:$J$500,"Adjustment",'7.  Persistence Report'!$H$27:$H$500,"2012")</f>
        <v>0</v>
      </c>
      <c r="K231" s="294">
        <f>SUMIFS('7.  Persistence Report'!AY$27:AY$500,'7.  Persistence Report'!$D$27:$D$500,$B230,'7.  Persistence Report'!$C$27:$C$500,"Pre-2011 Programs Completed in 2011",'7.  Persistence Report'!$J$27:$J$500,"Adjustment",'7.  Persistence Report'!$H$27:$H$500,"2012")</f>
        <v>0</v>
      </c>
      <c r="L231" s="294">
        <f>SUMIFS('7.  Persistence Report'!AZ$27:AZ$500,'7.  Persistence Report'!$D$27:$D$500,$B230,'7.  Persistence Report'!$C$27:$C$500,"Pre-2011 Programs Completed in 2011",'7.  Persistence Report'!$J$27:$J$500,"Adjustment",'7.  Persistence Report'!$H$27:$H$500,"2012")</f>
        <v>0</v>
      </c>
      <c r="M231" s="294">
        <f>SUMIFS('7.  Persistence Report'!BA$27:BA$500,'7.  Persistence Report'!$D$27:$D$500,$B230,'7.  Persistence Report'!$C$27:$C$500,"Pre-2011 Programs Completed in 2011",'7.  Persistence Report'!$J$27:$J$500,"Adjustment",'7.  Persistence Report'!$H$27:$H$500,"2012")</f>
        <v>0</v>
      </c>
      <c r="N231" s="294">
        <f>N230</f>
        <v>12</v>
      </c>
      <c r="O231" s="294">
        <f>SUMIFS('7.  Persistence Report'!M$27:M$500,'7.  Persistence Report'!$D$27:$D$500,$B230,'7.  Persistence Report'!$C$27:$C$500,"Pre-2011 Programs Completed in 2011",'7.  Persistence Report'!$J$27:$J$500,"Adjustment",'7.  Persistence Report'!$H$27:$H$500,"2012")</f>
        <v>0</v>
      </c>
      <c r="P231" s="294">
        <f>SUMIFS('7.  Persistence Report'!N$27:N$500,'7.  Persistence Report'!$D$27:$D$500,$B230,'7.  Persistence Report'!$C$27:$C$500,"Pre-2011 Programs Completed in 2011",'7.  Persistence Report'!$J$27:$J$500,"Adjustment",'7.  Persistence Report'!$H$27:$H$500,"2012")</f>
        <v>0</v>
      </c>
      <c r="Q231" s="294">
        <f>SUMIFS('7.  Persistence Report'!O$27:O$500,'7.  Persistence Report'!$D$27:$D$500,$B230,'7.  Persistence Report'!$C$27:$C$500,"Pre-2011 Programs Completed in 2011",'7.  Persistence Report'!$J$27:$J$500,"Adjustment",'7.  Persistence Report'!$H$27:$H$500,"2012")</f>
        <v>0</v>
      </c>
      <c r="R231" s="294">
        <f>SUMIFS('7.  Persistence Report'!P$27:P$500,'7.  Persistence Report'!$D$27:$D$500,$B230,'7.  Persistence Report'!$C$27:$C$500,"Pre-2011 Programs Completed in 2011",'7.  Persistence Report'!$J$27:$J$500,"Adjustment",'7.  Persistence Report'!$H$27:$H$500,"2012")</f>
        <v>0</v>
      </c>
      <c r="S231" s="294">
        <f>SUMIFS('7.  Persistence Report'!Q$27:Q$500,'7.  Persistence Report'!$D$27:$D$500,$B230,'7.  Persistence Report'!$C$27:$C$500,"Pre-2011 Programs Completed in 2011",'7.  Persistence Report'!$J$27:$J$500,"Adjustment",'7.  Persistence Report'!$H$27:$H$500,"2012")</f>
        <v>0</v>
      </c>
      <c r="T231" s="294">
        <f>SUMIFS('7.  Persistence Report'!R$27:R$500,'7.  Persistence Report'!$D$27:$D$500,$B230,'7.  Persistence Report'!$C$27:$C$500,"Pre-2011 Programs Completed in 2011",'7.  Persistence Report'!$J$27:$J$500,"Adjustment",'7.  Persistence Report'!$H$27:$H$500,"2012")</f>
        <v>0</v>
      </c>
      <c r="U231" s="294">
        <f>SUMIFS('7.  Persistence Report'!S$27:S$500,'7.  Persistence Report'!$D$27:$D$500,$B230,'7.  Persistence Report'!$C$27:$C$500,"Pre-2011 Programs Completed in 2011",'7.  Persistence Report'!$J$27:$J$500,"Adjustment",'7.  Persistence Report'!$H$27:$H$500,"2012")</f>
        <v>0</v>
      </c>
      <c r="V231" s="294">
        <f>SUMIFS('7.  Persistence Report'!T$27:T$500,'7.  Persistence Report'!$D$27:$D$500,$B230,'7.  Persistence Report'!$C$27:$C$500,"Pre-2011 Programs Completed in 2011",'7.  Persistence Report'!$J$27:$J$500,"Adjustment",'7.  Persistence Report'!$H$27:$H$500,"2012")</f>
        <v>0</v>
      </c>
      <c r="W231" s="294">
        <f>SUMIFS('7.  Persistence Report'!U$27:U$500,'7.  Persistence Report'!$D$27:$D$500,$B230,'7.  Persistence Report'!$C$27:$C$500,"Pre-2011 Programs Completed in 2011",'7.  Persistence Report'!$J$27:$J$500,"Adjustment",'7.  Persistence Report'!$H$27:$H$500,"2012")</f>
        <v>0</v>
      </c>
      <c r="X231" s="294">
        <f>SUMIFS('7.  Persistence Report'!V$27:V$500,'7.  Persistence Report'!$D$27:$D$500,$B230,'7.  Persistence Report'!$C$27:$C$500,"Pre-2011 Programs Completed in 2011",'7.  Persistence Report'!$J$27:$J$500,"Adjustment",'7.  Persistence Report'!$H$27:$H$500,"2012")</f>
        <v>0</v>
      </c>
      <c r="Y231" s="410">
        <f>Y230</f>
        <v>0</v>
      </c>
      <c r="Z231" s="410">
        <f>Z230</f>
        <v>0</v>
      </c>
      <c r="AA231" s="410">
        <f t="shared" ref="AA231:AL231" si="117">AA230</f>
        <v>1</v>
      </c>
      <c r="AB231" s="410">
        <f t="shared" si="117"/>
        <v>0</v>
      </c>
      <c r="AC231" s="410">
        <f t="shared" si="117"/>
        <v>0</v>
      </c>
      <c r="AD231" s="410">
        <f t="shared" si="117"/>
        <v>0</v>
      </c>
      <c r="AE231" s="410">
        <f t="shared" si="117"/>
        <v>0</v>
      </c>
      <c r="AF231" s="410">
        <f t="shared" si="117"/>
        <v>0</v>
      </c>
      <c r="AG231" s="410">
        <f t="shared" si="117"/>
        <v>0</v>
      </c>
      <c r="AH231" s="410">
        <f t="shared" si="117"/>
        <v>0</v>
      </c>
      <c r="AI231" s="410">
        <f t="shared" si="117"/>
        <v>0</v>
      </c>
      <c r="AJ231" s="410">
        <f t="shared" si="117"/>
        <v>0</v>
      </c>
      <c r="AK231" s="410">
        <f t="shared" si="117"/>
        <v>0</v>
      </c>
      <c r="AL231" s="410">
        <f t="shared" si="117"/>
        <v>0</v>
      </c>
      <c r="AM231" s="503"/>
    </row>
    <row r="232" spans="1:39" ht="15" outlineLevel="1">
      <c r="A232" s="510"/>
      <c r="B232" s="321"/>
      <c r="C232" s="290"/>
      <c r="D232" s="290"/>
      <c r="E232" s="290"/>
      <c r="F232" s="290"/>
      <c r="G232" s="290"/>
      <c r="H232" s="290"/>
      <c r="I232" s="290"/>
      <c r="J232" s="290"/>
      <c r="K232" s="290"/>
      <c r="L232" s="290"/>
      <c r="M232" s="290"/>
      <c r="N232" s="290"/>
      <c r="O232" s="290"/>
      <c r="P232" s="290"/>
      <c r="Q232" s="290"/>
      <c r="R232" s="290"/>
      <c r="S232" s="290"/>
      <c r="T232" s="290"/>
      <c r="U232" s="290"/>
      <c r="V232" s="290"/>
      <c r="W232" s="290"/>
      <c r="X232" s="290"/>
      <c r="Y232" s="422"/>
      <c r="Z232" s="423"/>
      <c r="AA232" s="423"/>
      <c r="AB232" s="423"/>
      <c r="AC232" s="423"/>
      <c r="AD232" s="423"/>
      <c r="AE232" s="423"/>
      <c r="AF232" s="423"/>
      <c r="AG232" s="423"/>
      <c r="AH232" s="423"/>
      <c r="AI232" s="423"/>
      <c r="AJ232" s="423"/>
      <c r="AK232" s="423"/>
      <c r="AL232" s="423"/>
      <c r="AM232" s="296"/>
    </row>
    <row r="233" spans="1:39" ht="15" outlineLevel="1">
      <c r="A233" s="507">
        <v>27</v>
      </c>
      <c r="B233" s="320" t="s">
        <v>17</v>
      </c>
      <c r="C233" s="290" t="s">
        <v>25</v>
      </c>
      <c r="D233" s="294">
        <f>SUMIFS('7.  Persistence Report'!AR$27:AR$500,'7.  Persistence Report'!$D$27:$D$500,$B233,'7.  Persistence Report'!$C$27:$C$500,"Pre-2011 Programs Completed in 2011",'7.  Persistence Report'!$J$27:$J$500,"&lt;&gt;Adjustment",'7.  Persistence Report'!$H$27:$H$500,"2012")</f>
        <v>2431058</v>
      </c>
      <c r="E233" s="294">
        <f>SUMIFS('7.  Persistence Report'!AS$27:AS$500,'7.  Persistence Report'!$D$27:$D$500,$B233,'7.  Persistence Report'!$C$27:$C$500,"Pre-2011 Programs Completed in 2011",'7.  Persistence Report'!$J$27:$J$500,"&lt;&gt;Adjustment",'7.  Persistence Report'!$H$27:$H$500,"2012")</f>
        <v>2431058</v>
      </c>
      <c r="F233" s="294">
        <f>SUMIFS('7.  Persistence Report'!AT$27:AT$500,'7.  Persistence Report'!$D$27:$D$500,$B233,'7.  Persistence Report'!$C$27:$C$500,"Pre-2011 Programs Completed in 2011",'7.  Persistence Report'!$J$27:$J$500,"&lt;&gt;Adjustment",'7.  Persistence Report'!$H$27:$H$500,"2012")</f>
        <v>2431058</v>
      </c>
      <c r="G233" s="294">
        <f>SUMIFS('7.  Persistence Report'!AU$27:AU$500,'7.  Persistence Report'!$D$27:$D$500,$B233,'7.  Persistence Report'!$C$27:$C$500,"Pre-2011 Programs Completed in 2011",'7.  Persistence Report'!$J$27:$J$500,"&lt;&gt;Adjustment",'7.  Persistence Report'!$H$27:$H$500,"2012")</f>
        <v>2431058</v>
      </c>
      <c r="H233" s="294">
        <f>SUMIFS('7.  Persistence Report'!AV$27:AV$500,'7.  Persistence Report'!$D$27:$D$500,$B233,'7.  Persistence Report'!$C$27:$C$500,"Pre-2011 Programs Completed in 2011",'7.  Persistence Report'!$J$27:$J$500,"&lt;&gt;Adjustment",'7.  Persistence Report'!$H$27:$H$500,"2012")</f>
        <v>2431058</v>
      </c>
      <c r="I233" s="294">
        <f>SUMIFS('7.  Persistence Report'!AW$27:AW$500,'7.  Persistence Report'!$D$27:$D$500,$B233,'7.  Persistence Report'!$C$27:$C$500,"Pre-2011 Programs Completed in 2011",'7.  Persistence Report'!$J$27:$J$500,"&lt;&gt;Adjustment",'7.  Persistence Report'!$H$27:$H$500,"2012")</f>
        <v>2431058</v>
      </c>
      <c r="J233" s="294">
        <f>SUMIFS('7.  Persistence Report'!AX$27:AX$500,'7.  Persistence Report'!$D$27:$D$500,$B233,'7.  Persistence Report'!$C$27:$C$500,"Pre-2011 Programs Completed in 2011",'7.  Persistence Report'!$J$27:$J$500,"&lt;&gt;Adjustment",'7.  Persistence Report'!$H$27:$H$500,"2012")</f>
        <v>2431058</v>
      </c>
      <c r="K233" s="294">
        <f>SUMIFS('7.  Persistence Report'!AY$27:AY$500,'7.  Persistence Report'!$D$27:$D$500,$B233,'7.  Persistence Report'!$C$27:$C$500,"Pre-2011 Programs Completed in 2011",'7.  Persistence Report'!$J$27:$J$500,"&lt;&gt;Adjustment",'7.  Persistence Report'!$H$27:$H$500,"2012")</f>
        <v>2431058</v>
      </c>
      <c r="L233" s="294">
        <f>SUMIFS('7.  Persistence Report'!AZ$27:AZ$500,'7.  Persistence Report'!$D$27:$D$500,$B233,'7.  Persistence Report'!$C$27:$C$500,"Pre-2011 Programs Completed in 2011",'7.  Persistence Report'!$J$27:$J$500,"&lt;&gt;Adjustment",'7.  Persistence Report'!$H$27:$H$500,"2012")</f>
        <v>2431058</v>
      </c>
      <c r="M233" s="294">
        <f>SUMIFS('7.  Persistence Report'!BA$27:BA$500,'7.  Persistence Report'!$D$27:$D$500,$B233,'7.  Persistence Report'!$C$27:$C$500,"Pre-2011 Programs Completed in 2011",'7.  Persistence Report'!$J$27:$J$500,"&lt;&gt;Adjustment",'7.  Persistence Report'!$H$27:$H$500,"2012")</f>
        <v>2431058</v>
      </c>
      <c r="N233" s="294">
        <v>12</v>
      </c>
      <c r="O233" s="294">
        <f>SUMIFS('7.  Persistence Report'!M$27:M$500,'7.  Persistence Report'!$D$27:$D$500,$B233,'7.  Persistence Report'!$C$27:$C$500,"Pre-2011 Programs Completed in 2011",'7.  Persistence Report'!$J$27:$J$500,"&lt;&gt;Adjustment",'7.  Persistence Report'!$H$27:$H$500,"2012")</f>
        <v>807</v>
      </c>
      <c r="P233" s="294">
        <f>SUMIFS('7.  Persistence Report'!N$27:N$500,'7.  Persistence Report'!$D$27:$D$500,$B233,'7.  Persistence Report'!$C$27:$C$500,"Pre-2011 Programs Completed in 2011",'7.  Persistence Report'!$J$27:$J$500,"&lt;&gt;Adjustment",'7.  Persistence Report'!$H$27:$H$500,"2012")</f>
        <v>807</v>
      </c>
      <c r="Q233" s="294">
        <f>SUMIFS('7.  Persistence Report'!O$27:O$500,'7.  Persistence Report'!$D$27:$D$500,$B233,'7.  Persistence Report'!$C$27:$C$500,"Pre-2011 Programs Completed in 2011",'7.  Persistence Report'!$J$27:$J$500,"&lt;&gt;Adjustment",'7.  Persistence Report'!$H$27:$H$500,"2012")</f>
        <v>807</v>
      </c>
      <c r="R233" s="294">
        <f>SUMIFS('7.  Persistence Report'!P$27:P$500,'7.  Persistence Report'!$D$27:$D$500,$B233,'7.  Persistence Report'!$C$27:$C$500,"Pre-2011 Programs Completed in 2011",'7.  Persistence Report'!$J$27:$J$500,"&lt;&gt;Adjustment",'7.  Persistence Report'!$H$27:$H$500,"2012")</f>
        <v>807</v>
      </c>
      <c r="S233" s="294">
        <f>SUMIFS('7.  Persistence Report'!Q$27:Q$500,'7.  Persistence Report'!$D$27:$D$500,$B233,'7.  Persistence Report'!$C$27:$C$500,"Pre-2011 Programs Completed in 2011",'7.  Persistence Report'!$J$27:$J$500,"&lt;&gt;Adjustment",'7.  Persistence Report'!$H$27:$H$500,"2012")</f>
        <v>807</v>
      </c>
      <c r="T233" s="294">
        <f>SUMIFS('7.  Persistence Report'!R$27:R$500,'7.  Persistence Report'!$D$27:$D$500,$B233,'7.  Persistence Report'!$C$27:$C$500,"Pre-2011 Programs Completed in 2011",'7.  Persistence Report'!$J$27:$J$500,"&lt;&gt;Adjustment",'7.  Persistence Report'!$H$27:$H$500,"2012")</f>
        <v>807</v>
      </c>
      <c r="U233" s="294">
        <f>SUMIFS('7.  Persistence Report'!S$27:S$500,'7.  Persistence Report'!$D$27:$D$500,$B233,'7.  Persistence Report'!$C$27:$C$500,"Pre-2011 Programs Completed in 2011",'7.  Persistence Report'!$J$27:$J$500,"&lt;&gt;Adjustment",'7.  Persistence Report'!$H$27:$H$500,"2012")</f>
        <v>807</v>
      </c>
      <c r="V233" s="294">
        <f>SUMIFS('7.  Persistence Report'!T$27:T$500,'7.  Persistence Report'!$D$27:$D$500,$B233,'7.  Persistence Report'!$C$27:$C$500,"Pre-2011 Programs Completed in 2011",'7.  Persistence Report'!$J$27:$J$500,"&lt;&gt;Adjustment",'7.  Persistence Report'!$H$27:$H$500,"2012")</f>
        <v>807</v>
      </c>
      <c r="W233" s="294">
        <f>SUMIFS('7.  Persistence Report'!U$27:U$500,'7.  Persistence Report'!$D$27:$D$500,$B233,'7.  Persistence Report'!$C$27:$C$500,"Pre-2011 Programs Completed in 2011",'7.  Persistence Report'!$J$27:$J$500,"&lt;&gt;Adjustment",'7.  Persistence Report'!$H$27:$H$500,"2012")</f>
        <v>807</v>
      </c>
      <c r="X233" s="294">
        <f>SUMIFS('7.  Persistence Report'!V$27:V$500,'7.  Persistence Report'!$D$27:$D$500,$B233,'7.  Persistence Report'!$C$27:$C$500,"Pre-2011 Programs Completed in 2011",'7.  Persistence Report'!$J$27:$J$500,"&lt;&gt;Adjustment",'7.  Persistence Report'!$H$27:$H$500,"2012")</f>
        <v>807</v>
      </c>
      <c r="Y233" s="409">
        <f>+Y362</f>
        <v>0</v>
      </c>
      <c r="Z233" s="409">
        <f t="shared" ref="Z233:AA233" si="118">+Z362</f>
        <v>0</v>
      </c>
      <c r="AA233" s="409">
        <f t="shared" si="118"/>
        <v>1</v>
      </c>
      <c r="AB233" s="414"/>
      <c r="AC233" s="414"/>
      <c r="AD233" s="414"/>
      <c r="AE233" s="414"/>
      <c r="AF233" s="414"/>
      <c r="AG233" s="414"/>
      <c r="AH233" s="414"/>
      <c r="AI233" s="414"/>
      <c r="AJ233" s="414"/>
      <c r="AK233" s="414"/>
      <c r="AL233" s="414"/>
      <c r="AM233" s="295">
        <f>SUM(Y233:AL233)</f>
        <v>1</v>
      </c>
    </row>
    <row r="234" spans="1:39" ht="15" outlineLevel="1">
      <c r="B234" s="293" t="s">
        <v>244</v>
      </c>
      <c r="C234" s="290" t="s">
        <v>163</v>
      </c>
      <c r="D234" s="294">
        <f>SUMIFS('7.  Persistence Report'!AR$27:AR$500,'7.  Persistence Report'!$D$27:$D$500,$B233,'7.  Persistence Report'!$C$27:$C$500,"Pre-2011 Programs Completed in 2011",'7.  Persistence Report'!$J$27:$J$500,"Adjustment",'7.  Persistence Report'!$H$27:$H$500,"2012")</f>
        <v>0</v>
      </c>
      <c r="E234" s="294">
        <f>SUMIFS('7.  Persistence Report'!AS$27:AS$500,'7.  Persistence Report'!$D$27:$D$500,$B233,'7.  Persistence Report'!$C$27:$C$500,"Pre-2011 Programs Completed in 2011",'7.  Persistence Report'!$J$27:$J$500,"Adjustment",'7.  Persistence Report'!$H$27:$H$500,"2012")</f>
        <v>0</v>
      </c>
      <c r="F234" s="294">
        <f>SUMIFS('7.  Persistence Report'!AT$27:AT$500,'7.  Persistence Report'!$D$27:$D$500,$B233,'7.  Persistence Report'!$C$27:$C$500,"Pre-2011 Programs Completed in 2011",'7.  Persistence Report'!$J$27:$J$500,"Adjustment",'7.  Persistence Report'!$H$27:$H$500,"2012")</f>
        <v>0</v>
      </c>
      <c r="G234" s="294">
        <f>SUMIFS('7.  Persistence Report'!AU$27:AU$500,'7.  Persistence Report'!$D$27:$D$500,$B233,'7.  Persistence Report'!$C$27:$C$500,"Pre-2011 Programs Completed in 2011",'7.  Persistence Report'!$J$27:$J$500,"Adjustment",'7.  Persistence Report'!$H$27:$H$500,"2012")</f>
        <v>0</v>
      </c>
      <c r="H234" s="294">
        <f>SUMIFS('7.  Persistence Report'!AV$27:AV$500,'7.  Persistence Report'!$D$27:$D$500,$B233,'7.  Persistence Report'!$C$27:$C$500,"Pre-2011 Programs Completed in 2011",'7.  Persistence Report'!$J$27:$J$500,"Adjustment",'7.  Persistence Report'!$H$27:$H$500,"2012")</f>
        <v>0</v>
      </c>
      <c r="I234" s="294">
        <f>SUMIFS('7.  Persistence Report'!AW$27:AW$500,'7.  Persistence Report'!$D$27:$D$500,$B233,'7.  Persistence Report'!$C$27:$C$500,"Pre-2011 Programs Completed in 2011",'7.  Persistence Report'!$J$27:$J$500,"Adjustment",'7.  Persistence Report'!$H$27:$H$500,"2012")</f>
        <v>0</v>
      </c>
      <c r="J234" s="294">
        <f>SUMIFS('7.  Persistence Report'!AX$27:AX$500,'7.  Persistence Report'!$D$27:$D$500,$B233,'7.  Persistence Report'!$C$27:$C$500,"Pre-2011 Programs Completed in 2011",'7.  Persistence Report'!$J$27:$J$500,"Adjustment",'7.  Persistence Report'!$H$27:$H$500,"2012")</f>
        <v>0</v>
      </c>
      <c r="K234" s="294">
        <f>SUMIFS('7.  Persistence Report'!AY$27:AY$500,'7.  Persistence Report'!$D$27:$D$500,$B233,'7.  Persistence Report'!$C$27:$C$500,"Pre-2011 Programs Completed in 2011",'7.  Persistence Report'!$J$27:$J$500,"Adjustment",'7.  Persistence Report'!$H$27:$H$500,"2012")</f>
        <v>0</v>
      </c>
      <c r="L234" s="294">
        <f>SUMIFS('7.  Persistence Report'!AZ$27:AZ$500,'7.  Persistence Report'!$D$27:$D$500,$B233,'7.  Persistence Report'!$C$27:$C$500,"Pre-2011 Programs Completed in 2011",'7.  Persistence Report'!$J$27:$J$500,"Adjustment",'7.  Persistence Report'!$H$27:$H$500,"2012")</f>
        <v>0</v>
      </c>
      <c r="M234" s="294">
        <f>SUMIFS('7.  Persistence Report'!BA$27:BA$500,'7.  Persistence Report'!$D$27:$D$500,$B233,'7.  Persistence Report'!$C$27:$C$500,"Pre-2011 Programs Completed in 2011",'7.  Persistence Report'!$J$27:$J$500,"Adjustment",'7.  Persistence Report'!$H$27:$H$500,"2012")</f>
        <v>0</v>
      </c>
      <c r="N234" s="294">
        <f>N233</f>
        <v>12</v>
      </c>
      <c r="O234" s="294">
        <f>SUMIFS('7.  Persistence Report'!M$27:M$500,'7.  Persistence Report'!$D$27:$D$500,$B233,'7.  Persistence Report'!$C$27:$C$500,"Pre-2011 Programs Completed in 2011",'7.  Persistence Report'!$J$27:$J$500,"Adjustment",'7.  Persistence Report'!$H$27:$H$500,"2012")</f>
        <v>0</v>
      </c>
      <c r="P234" s="294">
        <f>SUMIFS('7.  Persistence Report'!N$27:N$500,'7.  Persistence Report'!$D$27:$D$500,$B233,'7.  Persistence Report'!$C$27:$C$500,"Pre-2011 Programs Completed in 2011",'7.  Persistence Report'!$J$27:$J$500,"Adjustment",'7.  Persistence Report'!$H$27:$H$500,"2012")</f>
        <v>0</v>
      </c>
      <c r="Q234" s="294">
        <f>SUMIFS('7.  Persistence Report'!O$27:O$500,'7.  Persistence Report'!$D$27:$D$500,$B233,'7.  Persistence Report'!$C$27:$C$500,"Pre-2011 Programs Completed in 2011",'7.  Persistence Report'!$J$27:$J$500,"Adjustment",'7.  Persistence Report'!$H$27:$H$500,"2012")</f>
        <v>0</v>
      </c>
      <c r="R234" s="294">
        <f>SUMIFS('7.  Persistence Report'!P$27:P$500,'7.  Persistence Report'!$D$27:$D$500,$B233,'7.  Persistence Report'!$C$27:$C$500,"Pre-2011 Programs Completed in 2011",'7.  Persistence Report'!$J$27:$J$500,"Adjustment",'7.  Persistence Report'!$H$27:$H$500,"2012")</f>
        <v>0</v>
      </c>
      <c r="S234" s="294">
        <f>SUMIFS('7.  Persistence Report'!Q$27:Q$500,'7.  Persistence Report'!$D$27:$D$500,$B233,'7.  Persistence Report'!$C$27:$C$500,"Pre-2011 Programs Completed in 2011",'7.  Persistence Report'!$J$27:$J$500,"Adjustment",'7.  Persistence Report'!$H$27:$H$500,"2012")</f>
        <v>0</v>
      </c>
      <c r="T234" s="294">
        <f>SUMIFS('7.  Persistence Report'!R$27:R$500,'7.  Persistence Report'!$D$27:$D$500,$B233,'7.  Persistence Report'!$C$27:$C$500,"Pre-2011 Programs Completed in 2011",'7.  Persistence Report'!$J$27:$J$500,"Adjustment",'7.  Persistence Report'!$H$27:$H$500,"2012")</f>
        <v>0</v>
      </c>
      <c r="U234" s="294">
        <f>SUMIFS('7.  Persistence Report'!S$27:S$500,'7.  Persistence Report'!$D$27:$D$500,$B233,'7.  Persistence Report'!$C$27:$C$500,"Pre-2011 Programs Completed in 2011",'7.  Persistence Report'!$J$27:$J$500,"Adjustment",'7.  Persistence Report'!$H$27:$H$500,"2012")</f>
        <v>0</v>
      </c>
      <c r="V234" s="294">
        <f>SUMIFS('7.  Persistence Report'!T$27:T$500,'7.  Persistence Report'!$D$27:$D$500,$B233,'7.  Persistence Report'!$C$27:$C$500,"Pre-2011 Programs Completed in 2011",'7.  Persistence Report'!$J$27:$J$500,"Adjustment",'7.  Persistence Report'!$H$27:$H$500,"2012")</f>
        <v>0</v>
      </c>
      <c r="W234" s="294">
        <f>SUMIFS('7.  Persistence Report'!U$27:U$500,'7.  Persistence Report'!$D$27:$D$500,$B233,'7.  Persistence Report'!$C$27:$C$500,"Pre-2011 Programs Completed in 2011",'7.  Persistence Report'!$J$27:$J$500,"Adjustment",'7.  Persistence Report'!$H$27:$H$500,"2012")</f>
        <v>0</v>
      </c>
      <c r="X234" s="294">
        <f>SUMIFS('7.  Persistence Report'!V$27:V$500,'7.  Persistence Report'!$D$27:$D$500,$B233,'7.  Persistence Report'!$C$27:$C$500,"Pre-2011 Programs Completed in 2011",'7.  Persistence Report'!$J$27:$J$500,"Adjustment",'7.  Persistence Report'!$H$27:$H$500,"2012")</f>
        <v>0</v>
      </c>
      <c r="Y234" s="410">
        <f>Y233</f>
        <v>0</v>
      </c>
      <c r="Z234" s="410">
        <f>Z233</f>
        <v>0</v>
      </c>
      <c r="AA234" s="410">
        <f t="shared" ref="AA234:AL234" si="119">AA233</f>
        <v>1</v>
      </c>
      <c r="AB234" s="410">
        <f t="shared" si="119"/>
        <v>0</v>
      </c>
      <c r="AC234" s="410">
        <f t="shared" si="119"/>
        <v>0</v>
      </c>
      <c r="AD234" s="410">
        <f t="shared" si="119"/>
        <v>0</v>
      </c>
      <c r="AE234" s="410">
        <f t="shared" si="119"/>
        <v>0</v>
      </c>
      <c r="AF234" s="410">
        <f t="shared" si="119"/>
        <v>0</v>
      </c>
      <c r="AG234" s="410">
        <f t="shared" si="119"/>
        <v>0</v>
      </c>
      <c r="AH234" s="410">
        <f t="shared" si="119"/>
        <v>0</v>
      </c>
      <c r="AI234" s="410">
        <f t="shared" si="119"/>
        <v>0</v>
      </c>
      <c r="AJ234" s="410">
        <f t="shared" si="119"/>
        <v>0</v>
      </c>
      <c r="AK234" s="410">
        <f t="shared" si="119"/>
        <v>0</v>
      </c>
      <c r="AL234" s="410">
        <f t="shared" si="119"/>
        <v>0</v>
      </c>
      <c r="AM234" s="503"/>
    </row>
    <row r="235" spans="1:39" ht="15.75" outlineLevel="1">
      <c r="A235" s="510"/>
      <c r="B235" s="322"/>
      <c r="C235" s="299"/>
      <c r="D235" s="290"/>
      <c r="E235" s="290"/>
      <c r="F235" s="290"/>
      <c r="G235" s="290"/>
      <c r="H235" s="290"/>
      <c r="I235" s="290"/>
      <c r="J235" s="290"/>
      <c r="K235" s="290"/>
      <c r="L235" s="290"/>
      <c r="M235" s="290"/>
      <c r="N235" s="299"/>
      <c r="O235" s="290"/>
      <c r="P235" s="290"/>
      <c r="Q235" s="290"/>
      <c r="R235" s="290"/>
      <c r="S235" s="290"/>
      <c r="T235" s="290"/>
      <c r="U235" s="290"/>
      <c r="V235" s="290"/>
      <c r="W235" s="290"/>
      <c r="X235" s="290"/>
      <c r="Y235" s="411"/>
      <c r="Z235" s="411"/>
      <c r="AA235" s="411"/>
      <c r="AB235" s="411"/>
      <c r="AC235" s="411"/>
      <c r="AD235" s="411"/>
      <c r="AE235" s="411"/>
      <c r="AF235" s="411"/>
      <c r="AG235" s="411"/>
      <c r="AH235" s="411"/>
      <c r="AI235" s="411"/>
      <c r="AJ235" s="411"/>
      <c r="AK235" s="411"/>
      <c r="AL235" s="411"/>
      <c r="AM235" s="305"/>
    </row>
    <row r="236" spans="1:39" ht="15" outlineLevel="1">
      <c r="A236" s="507">
        <v>28</v>
      </c>
      <c r="B236" s="320" t="s">
        <v>18</v>
      </c>
      <c r="C236" s="290" t="s">
        <v>25</v>
      </c>
      <c r="D236" s="294">
        <f>SUMIFS('7.  Persistence Report'!AR$27:AR$500,'7.  Persistence Report'!$D$27:$D$500,$B236,'7.  Persistence Report'!$C$27:$C$500,"Pre-2011 Programs Completed in 2011",'7.  Persistence Report'!$J$27:$J$500,"&lt;&gt;Adjustment",'7.  Persistence Report'!$H$27:$H$500,"2012")</f>
        <v>0</v>
      </c>
      <c r="E236" s="294">
        <f>SUMIFS('7.  Persistence Report'!AS$27:AS$500,'7.  Persistence Report'!$D$27:$D$500,$B236,'7.  Persistence Report'!$C$27:$C$500,"Pre-2011 Programs Completed in 2011",'7.  Persistence Report'!$J$27:$J$500,"&lt;&gt;Adjustment",'7.  Persistence Report'!$H$27:$H$500,"2012")</f>
        <v>0</v>
      </c>
      <c r="F236" s="294">
        <f>SUMIFS('7.  Persistence Report'!AT$27:AT$500,'7.  Persistence Report'!$D$27:$D$500,$B236,'7.  Persistence Report'!$C$27:$C$500,"Pre-2011 Programs Completed in 2011",'7.  Persistence Report'!$J$27:$J$500,"&lt;&gt;Adjustment",'7.  Persistence Report'!$H$27:$H$500,"2012")</f>
        <v>0</v>
      </c>
      <c r="G236" s="294">
        <f>SUMIFS('7.  Persistence Report'!AU$27:AU$500,'7.  Persistence Report'!$D$27:$D$500,$B236,'7.  Persistence Report'!$C$27:$C$500,"Pre-2011 Programs Completed in 2011",'7.  Persistence Report'!$J$27:$J$500,"&lt;&gt;Adjustment",'7.  Persistence Report'!$H$27:$H$500,"2012")</f>
        <v>0</v>
      </c>
      <c r="H236" s="294">
        <f>SUMIFS('7.  Persistence Report'!AV$27:AV$500,'7.  Persistence Report'!$D$27:$D$500,$B236,'7.  Persistence Report'!$C$27:$C$500,"Pre-2011 Programs Completed in 2011",'7.  Persistence Report'!$J$27:$J$500,"&lt;&gt;Adjustment",'7.  Persistence Report'!$H$27:$H$500,"2012")</f>
        <v>0</v>
      </c>
      <c r="I236" s="294">
        <f>SUMIFS('7.  Persistence Report'!AW$27:AW$500,'7.  Persistence Report'!$D$27:$D$500,$B236,'7.  Persistence Report'!$C$27:$C$500,"Pre-2011 Programs Completed in 2011",'7.  Persistence Report'!$J$27:$J$500,"&lt;&gt;Adjustment",'7.  Persistence Report'!$H$27:$H$500,"2012")</f>
        <v>0</v>
      </c>
      <c r="J236" s="294">
        <f>SUMIFS('7.  Persistence Report'!AX$27:AX$500,'7.  Persistence Report'!$D$27:$D$500,$B236,'7.  Persistence Report'!$C$27:$C$500,"Pre-2011 Programs Completed in 2011",'7.  Persistence Report'!$J$27:$J$500,"&lt;&gt;Adjustment",'7.  Persistence Report'!$H$27:$H$500,"2012")</f>
        <v>0</v>
      </c>
      <c r="K236" s="294">
        <f>SUMIFS('7.  Persistence Report'!AY$27:AY$500,'7.  Persistence Report'!$D$27:$D$500,$B236,'7.  Persistence Report'!$C$27:$C$500,"Pre-2011 Programs Completed in 2011",'7.  Persistence Report'!$J$27:$J$500,"&lt;&gt;Adjustment",'7.  Persistence Report'!$H$27:$H$500,"2012")</f>
        <v>0</v>
      </c>
      <c r="L236" s="294">
        <f>SUMIFS('7.  Persistence Report'!AZ$27:AZ$500,'7.  Persistence Report'!$D$27:$D$500,$B236,'7.  Persistence Report'!$C$27:$C$500,"Pre-2011 Programs Completed in 2011",'7.  Persistence Report'!$J$27:$J$500,"&lt;&gt;Adjustment",'7.  Persistence Report'!$H$27:$H$500,"2012")</f>
        <v>0</v>
      </c>
      <c r="M236" s="294">
        <f>SUMIFS('7.  Persistence Report'!BA$27:BA$500,'7.  Persistence Report'!$D$27:$D$500,$B236,'7.  Persistence Report'!$C$27:$C$500,"Pre-2011 Programs Completed in 2011",'7.  Persistence Report'!$J$27:$J$500,"&lt;&gt;Adjustment",'7.  Persistence Report'!$H$27:$H$500,"2012")</f>
        <v>0</v>
      </c>
      <c r="N236" s="294">
        <v>0</v>
      </c>
      <c r="O236" s="294">
        <f>SUMIFS('7.  Persistence Report'!M$27:M$500,'7.  Persistence Report'!$D$27:$D$500,$B236,'7.  Persistence Report'!$C$27:$C$500,"Pre-2011 Programs Completed in 2011",'7.  Persistence Report'!$J$27:$J$500,"&lt;&gt;Adjustment",'7.  Persistence Report'!$H$27:$H$500,"2012")</f>
        <v>0</v>
      </c>
      <c r="P236" s="294">
        <f>SUMIFS('7.  Persistence Report'!N$27:N$500,'7.  Persistence Report'!$D$27:$D$500,$B236,'7.  Persistence Report'!$C$27:$C$500,"Pre-2011 Programs Completed in 2011",'7.  Persistence Report'!$J$27:$J$500,"&lt;&gt;Adjustment",'7.  Persistence Report'!$H$27:$H$500,"2012")</f>
        <v>0</v>
      </c>
      <c r="Q236" s="294">
        <f>SUMIFS('7.  Persistence Report'!O$27:O$500,'7.  Persistence Report'!$D$27:$D$500,$B236,'7.  Persistence Report'!$C$27:$C$500,"Pre-2011 Programs Completed in 2011",'7.  Persistence Report'!$J$27:$J$500,"&lt;&gt;Adjustment",'7.  Persistence Report'!$H$27:$H$500,"2012")</f>
        <v>0</v>
      </c>
      <c r="R236" s="294">
        <f>SUMIFS('7.  Persistence Report'!P$27:P$500,'7.  Persistence Report'!$D$27:$D$500,$B236,'7.  Persistence Report'!$C$27:$C$500,"Pre-2011 Programs Completed in 2011",'7.  Persistence Report'!$J$27:$J$500,"&lt;&gt;Adjustment",'7.  Persistence Report'!$H$27:$H$500,"2012")</f>
        <v>0</v>
      </c>
      <c r="S236" s="294">
        <f>SUMIFS('7.  Persistence Report'!Q$27:Q$500,'7.  Persistence Report'!$D$27:$D$500,$B236,'7.  Persistence Report'!$C$27:$C$500,"Pre-2011 Programs Completed in 2011",'7.  Persistence Report'!$J$27:$J$500,"&lt;&gt;Adjustment",'7.  Persistence Report'!$H$27:$H$500,"2012")</f>
        <v>0</v>
      </c>
      <c r="T236" s="294">
        <f>SUMIFS('7.  Persistence Report'!R$27:R$500,'7.  Persistence Report'!$D$27:$D$500,$B236,'7.  Persistence Report'!$C$27:$C$500,"Pre-2011 Programs Completed in 2011",'7.  Persistence Report'!$J$27:$J$500,"&lt;&gt;Adjustment",'7.  Persistence Report'!$H$27:$H$500,"2012")</f>
        <v>0</v>
      </c>
      <c r="U236" s="294">
        <f>SUMIFS('7.  Persistence Report'!S$27:S$500,'7.  Persistence Report'!$D$27:$D$500,$B236,'7.  Persistence Report'!$C$27:$C$500,"Pre-2011 Programs Completed in 2011",'7.  Persistence Report'!$J$27:$J$500,"&lt;&gt;Adjustment",'7.  Persistence Report'!$H$27:$H$500,"2012")</f>
        <v>0</v>
      </c>
      <c r="V236" s="294">
        <f>SUMIFS('7.  Persistence Report'!T$27:T$500,'7.  Persistence Report'!$D$27:$D$500,$B236,'7.  Persistence Report'!$C$27:$C$500,"Pre-2011 Programs Completed in 2011",'7.  Persistence Report'!$J$27:$J$500,"&lt;&gt;Adjustment",'7.  Persistence Report'!$H$27:$H$500,"2012")</f>
        <v>0</v>
      </c>
      <c r="W236" s="294">
        <f>SUMIFS('7.  Persistence Report'!U$27:U$500,'7.  Persistence Report'!$D$27:$D$500,$B236,'7.  Persistence Report'!$C$27:$C$500,"Pre-2011 Programs Completed in 2011",'7.  Persistence Report'!$J$27:$J$500,"&lt;&gt;Adjustment",'7.  Persistence Report'!$H$27:$H$500,"2012")</f>
        <v>0</v>
      </c>
      <c r="X236" s="294">
        <f>SUMIFS('7.  Persistence Report'!V$27:V$500,'7.  Persistence Report'!$D$27:$D$500,$B236,'7.  Persistence Report'!$C$27:$C$500,"Pre-2011 Programs Completed in 2011",'7.  Persistence Report'!$J$27:$J$500,"&lt;&gt;Adjustment",'7.  Persistence Report'!$H$27:$H$500,"2012")</f>
        <v>0</v>
      </c>
      <c r="Y236" s="409">
        <f>+Y365</f>
        <v>0</v>
      </c>
      <c r="Z236" s="409">
        <f t="shared" ref="Z236:AA236" si="120">+Z365</f>
        <v>0</v>
      </c>
      <c r="AA236" s="409">
        <f t="shared" si="120"/>
        <v>1</v>
      </c>
      <c r="AB236" s="414"/>
      <c r="AC236" s="414"/>
      <c r="AD236" s="414"/>
      <c r="AE236" s="414"/>
      <c r="AF236" s="414"/>
      <c r="AG236" s="414"/>
      <c r="AH236" s="414"/>
      <c r="AI236" s="414"/>
      <c r="AJ236" s="414"/>
      <c r="AK236" s="414"/>
      <c r="AL236" s="414"/>
      <c r="AM236" s="295">
        <f>SUM(Y236:AL236)</f>
        <v>1</v>
      </c>
    </row>
    <row r="237" spans="1:39" ht="15" outlineLevel="1">
      <c r="B237" s="293" t="s">
        <v>244</v>
      </c>
      <c r="C237" s="290" t="s">
        <v>163</v>
      </c>
      <c r="D237" s="294">
        <f>SUMIFS('7.  Persistence Report'!AR$27:AR$500,'7.  Persistence Report'!$D$27:$D$500,$B236,'7.  Persistence Report'!$C$27:$C$500,"Pre-2011 Programs Completed in 2011",'7.  Persistence Report'!$J$27:$J$500,"Adjustment",'7.  Persistence Report'!$H$27:$H$500,"2012")</f>
        <v>0</v>
      </c>
      <c r="E237" s="294">
        <f>SUMIFS('7.  Persistence Report'!AS$27:AS$500,'7.  Persistence Report'!$D$27:$D$500,$B236,'7.  Persistence Report'!$C$27:$C$500,"Pre-2011 Programs Completed in 2011",'7.  Persistence Report'!$J$27:$J$500,"Adjustment",'7.  Persistence Report'!$H$27:$H$500,"2012")</f>
        <v>0</v>
      </c>
      <c r="F237" s="294">
        <f>SUMIFS('7.  Persistence Report'!AT$27:AT$500,'7.  Persistence Report'!$D$27:$D$500,$B236,'7.  Persistence Report'!$C$27:$C$500,"Pre-2011 Programs Completed in 2011",'7.  Persistence Report'!$J$27:$J$500,"Adjustment",'7.  Persistence Report'!$H$27:$H$500,"2012")</f>
        <v>0</v>
      </c>
      <c r="G237" s="294">
        <f>SUMIFS('7.  Persistence Report'!AU$27:AU$500,'7.  Persistence Report'!$D$27:$D$500,$B236,'7.  Persistence Report'!$C$27:$C$500,"Pre-2011 Programs Completed in 2011",'7.  Persistence Report'!$J$27:$J$500,"Adjustment",'7.  Persistence Report'!$H$27:$H$500,"2012")</f>
        <v>0</v>
      </c>
      <c r="H237" s="294">
        <f>SUMIFS('7.  Persistence Report'!AV$27:AV$500,'7.  Persistence Report'!$D$27:$D$500,$B236,'7.  Persistence Report'!$C$27:$C$500,"Pre-2011 Programs Completed in 2011",'7.  Persistence Report'!$J$27:$J$500,"Adjustment",'7.  Persistence Report'!$H$27:$H$500,"2012")</f>
        <v>0</v>
      </c>
      <c r="I237" s="294">
        <f>SUMIFS('7.  Persistence Report'!AW$27:AW$500,'7.  Persistence Report'!$D$27:$D$500,$B236,'7.  Persistence Report'!$C$27:$C$500,"Pre-2011 Programs Completed in 2011",'7.  Persistence Report'!$J$27:$J$500,"Adjustment",'7.  Persistence Report'!$H$27:$H$500,"2012")</f>
        <v>0</v>
      </c>
      <c r="J237" s="294">
        <f>SUMIFS('7.  Persistence Report'!AX$27:AX$500,'7.  Persistence Report'!$D$27:$D$500,$B236,'7.  Persistence Report'!$C$27:$C$500,"Pre-2011 Programs Completed in 2011",'7.  Persistence Report'!$J$27:$J$500,"Adjustment",'7.  Persistence Report'!$H$27:$H$500,"2012")</f>
        <v>0</v>
      </c>
      <c r="K237" s="294">
        <f>SUMIFS('7.  Persistence Report'!AY$27:AY$500,'7.  Persistence Report'!$D$27:$D$500,$B236,'7.  Persistence Report'!$C$27:$C$500,"Pre-2011 Programs Completed in 2011",'7.  Persistence Report'!$J$27:$J$500,"Adjustment",'7.  Persistence Report'!$H$27:$H$500,"2012")</f>
        <v>0</v>
      </c>
      <c r="L237" s="294">
        <f>SUMIFS('7.  Persistence Report'!AZ$27:AZ$500,'7.  Persistence Report'!$D$27:$D$500,$B236,'7.  Persistence Report'!$C$27:$C$500,"Pre-2011 Programs Completed in 2011",'7.  Persistence Report'!$J$27:$J$500,"Adjustment",'7.  Persistence Report'!$H$27:$H$500,"2012")</f>
        <v>0</v>
      </c>
      <c r="M237" s="294">
        <f>SUMIFS('7.  Persistence Report'!BA$27:BA$500,'7.  Persistence Report'!$D$27:$D$500,$B236,'7.  Persistence Report'!$C$27:$C$500,"Pre-2011 Programs Completed in 2011",'7.  Persistence Report'!$J$27:$J$500,"Adjustment",'7.  Persistence Report'!$H$27:$H$500,"2012")</f>
        <v>0</v>
      </c>
      <c r="N237" s="294">
        <f>N236</f>
        <v>0</v>
      </c>
      <c r="O237" s="294">
        <f>SUMIFS('7.  Persistence Report'!M$27:M$500,'7.  Persistence Report'!$D$27:$D$500,$B236,'7.  Persistence Report'!$C$27:$C$500,"Pre-2011 Programs Completed in 2011",'7.  Persistence Report'!$J$27:$J$500,"Adjustment",'7.  Persistence Report'!$H$27:$H$500,"2012")</f>
        <v>0</v>
      </c>
      <c r="P237" s="294">
        <f>SUMIFS('7.  Persistence Report'!N$27:N$500,'7.  Persistence Report'!$D$27:$D$500,$B236,'7.  Persistence Report'!$C$27:$C$500,"Pre-2011 Programs Completed in 2011",'7.  Persistence Report'!$J$27:$J$500,"Adjustment",'7.  Persistence Report'!$H$27:$H$500,"2012")</f>
        <v>0</v>
      </c>
      <c r="Q237" s="294">
        <f>SUMIFS('7.  Persistence Report'!O$27:O$500,'7.  Persistence Report'!$D$27:$D$500,$B236,'7.  Persistence Report'!$C$27:$C$500,"Pre-2011 Programs Completed in 2011",'7.  Persistence Report'!$J$27:$J$500,"Adjustment",'7.  Persistence Report'!$H$27:$H$500,"2012")</f>
        <v>0</v>
      </c>
      <c r="R237" s="294">
        <f>SUMIFS('7.  Persistence Report'!P$27:P$500,'7.  Persistence Report'!$D$27:$D$500,$B236,'7.  Persistence Report'!$C$27:$C$500,"Pre-2011 Programs Completed in 2011",'7.  Persistence Report'!$J$27:$J$500,"Adjustment",'7.  Persistence Report'!$H$27:$H$500,"2012")</f>
        <v>0</v>
      </c>
      <c r="S237" s="294">
        <f>SUMIFS('7.  Persistence Report'!Q$27:Q$500,'7.  Persistence Report'!$D$27:$D$500,$B236,'7.  Persistence Report'!$C$27:$C$500,"Pre-2011 Programs Completed in 2011",'7.  Persistence Report'!$J$27:$J$500,"Adjustment",'7.  Persistence Report'!$H$27:$H$500,"2012")</f>
        <v>0</v>
      </c>
      <c r="T237" s="294">
        <f>SUMIFS('7.  Persistence Report'!R$27:R$500,'7.  Persistence Report'!$D$27:$D$500,$B236,'7.  Persistence Report'!$C$27:$C$500,"Pre-2011 Programs Completed in 2011",'7.  Persistence Report'!$J$27:$J$500,"Adjustment",'7.  Persistence Report'!$H$27:$H$500,"2012")</f>
        <v>0</v>
      </c>
      <c r="U237" s="294">
        <f>SUMIFS('7.  Persistence Report'!S$27:S$500,'7.  Persistence Report'!$D$27:$D$500,$B236,'7.  Persistence Report'!$C$27:$C$500,"Pre-2011 Programs Completed in 2011",'7.  Persistence Report'!$J$27:$J$500,"Adjustment",'7.  Persistence Report'!$H$27:$H$500,"2012")</f>
        <v>0</v>
      </c>
      <c r="V237" s="294">
        <f>SUMIFS('7.  Persistence Report'!T$27:T$500,'7.  Persistence Report'!$D$27:$D$500,$B236,'7.  Persistence Report'!$C$27:$C$500,"Pre-2011 Programs Completed in 2011",'7.  Persistence Report'!$J$27:$J$500,"Adjustment",'7.  Persistence Report'!$H$27:$H$500,"2012")</f>
        <v>0</v>
      </c>
      <c r="W237" s="294">
        <f>SUMIFS('7.  Persistence Report'!U$27:U$500,'7.  Persistence Report'!$D$27:$D$500,$B236,'7.  Persistence Report'!$C$27:$C$500,"Pre-2011 Programs Completed in 2011",'7.  Persistence Report'!$J$27:$J$500,"Adjustment",'7.  Persistence Report'!$H$27:$H$500,"2012")</f>
        <v>0</v>
      </c>
      <c r="X237" s="294">
        <f>SUMIFS('7.  Persistence Report'!V$27:V$500,'7.  Persistence Report'!$D$27:$D$500,$B236,'7.  Persistence Report'!$C$27:$C$500,"Pre-2011 Programs Completed in 2011",'7.  Persistence Report'!$J$27:$J$500,"Adjustment",'7.  Persistence Report'!$H$27:$H$500,"2012")</f>
        <v>0</v>
      </c>
      <c r="Y237" s="410">
        <f>Y236</f>
        <v>0</v>
      </c>
      <c r="Z237" s="410">
        <f>Z236</f>
        <v>0</v>
      </c>
      <c r="AA237" s="410">
        <f t="shared" ref="AA237:AL237" si="121">AA236</f>
        <v>1</v>
      </c>
      <c r="AB237" s="410">
        <f t="shared" si="121"/>
        <v>0</v>
      </c>
      <c r="AC237" s="410">
        <f t="shared" si="121"/>
        <v>0</v>
      </c>
      <c r="AD237" s="410">
        <f t="shared" si="121"/>
        <v>0</v>
      </c>
      <c r="AE237" s="410">
        <f t="shared" si="121"/>
        <v>0</v>
      </c>
      <c r="AF237" s="410">
        <f t="shared" si="121"/>
        <v>0</v>
      </c>
      <c r="AG237" s="410">
        <f t="shared" si="121"/>
        <v>0</v>
      </c>
      <c r="AH237" s="410">
        <f t="shared" si="121"/>
        <v>0</v>
      </c>
      <c r="AI237" s="410">
        <f t="shared" si="121"/>
        <v>0</v>
      </c>
      <c r="AJ237" s="410">
        <f t="shared" si="121"/>
        <v>0</v>
      </c>
      <c r="AK237" s="410">
        <f t="shared" si="121"/>
        <v>0</v>
      </c>
      <c r="AL237" s="410">
        <f t="shared" si="121"/>
        <v>0</v>
      </c>
      <c r="AM237" s="503"/>
    </row>
    <row r="238" spans="1:39" ht="15" outlineLevel="1">
      <c r="A238" s="510"/>
      <c r="B238" s="321"/>
      <c r="C238" s="290"/>
      <c r="D238" s="290"/>
      <c r="E238" s="290"/>
      <c r="F238" s="290"/>
      <c r="G238" s="290"/>
      <c r="H238" s="290"/>
      <c r="I238" s="290"/>
      <c r="J238" s="290"/>
      <c r="K238" s="290"/>
      <c r="L238" s="290"/>
      <c r="M238" s="290"/>
      <c r="N238" s="290"/>
      <c r="O238" s="290"/>
      <c r="P238" s="290"/>
      <c r="Q238" s="290"/>
      <c r="R238" s="290"/>
      <c r="S238" s="290"/>
      <c r="T238" s="290"/>
      <c r="U238" s="290"/>
      <c r="V238" s="290"/>
      <c r="W238" s="290"/>
      <c r="X238" s="290"/>
      <c r="Y238" s="411"/>
      <c r="Z238" s="411"/>
      <c r="AA238" s="411"/>
      <c r="AB238" s="411"/>
      <c r="AC238" s="411"/>
      <c r="AD238" s="411"/>
      <c r="AE238" s="411"/>
      <c r="AF238" s="411"/>
      <c r="AG238" s="411"/>
      <c r="AH238" s="411"/>
      <c r="AI238" s="411"/>
      <c r="AJ238" s="411"/>
      <c r="AK238" s="411"/>
      <c r="AL238" s="411"/>
      <c r="AM238" s="305"/>
    </row>
    <row r="239" spans="1:39" ht="15" outlineLevel="1">
      <c r="A239" s="507">
        <v>29</v>
      </c>
      <c r="B239" s="323" t="s">
        <v>19</v>
      </c>
      <c r="C239" s="290" t="s">
        <v>25</v>
      </c>
      <c r="D239" s="294">
        <f>SUMIFS('7.  Persistence Report'!AR$27:AR$500,'7.  Persistence Report'!$D$27:$D$500,$B239,'7.  Persistence Report'!$C$27:$C$500,"Pre-2011 Programs Completed in 2011",'7.  Persistence Report'!$J$27:$J$500,"&lt;&gt;Adjustment",'7.  Persistence Report'!$H$27:$H$500,"2012")</f>
        <v>0</v>
      </c>
      <c r="E239" s="294">
        <f>SUMIFS('7.  Persistence Report'!AS$27:AS$500,'7.  Persistence Report'!$D$27:$D$500,$B239,'7.  Persistence Report'!$C$27:$C$500,"Pre-2011 Programs Completed in 2011",'7.  Persistence Report'!$J$27:$J$500,"&lt;&gt;Adjustment",'7.  Persistence Report'!$H$27:$H$500,"2012")</f>
        <v>0</v>
      </c>
      <c r="F239" s="294">
        <f>SUMIFS('7.  Persistence Report'!AT$27:AT$500,'7.  Persistence Report'!$D$27:$D$500,$B239,'7.  Persistence Report'!$C$27:$C$500,"Pre-2011 Programs Completed in 2011",'7.  Persistence Report'!$J$27:$J$500,"&lt;&gt;Adjustment",'7.  Persistence Report'!$H$27:$H$500,"2012")</f>
        <v>0</v>
      </c>
      <c r="G239" s="294">
        <f>SUMIFS('7.  Persistence Report'!AU$27:AU$500,'7.  Persistence Report'!$D$27:$D$500,$B239,'7.  Persistence Report'!$C$27:$C$500,"Pre-2011 Programs Completed in 2011",'7.  Persistence Report'!$J$27:$J$500,"&lt;&gt;Adjustment",'7.  Persistence Report'!$H$27:$H$500,"2012")</f>
        <v>0</v>
      </c>
      <c r="H239" s="294">
        <f>SUMIFS('7.  Persistence Report'!AV$27:AV$500,'7.  Persistence Report'!$D$27:$D$500,$B239,'7.  Persistence Report'!$C$27:$C$500,"Pre-2011 Programs Completed in 2011",'7.  Persistence Report'!$J$27:$J$500,"&lt;&gt;Adjustment",'7.  Persistence Report'!$H$27:$H$500,"2012")</f>
        <v>0</v>
      </c>
      <c r="I239" s="294">
        <f>SUMIFS('7.  Persistence Report'!AW$27:AW$500,'7.  Persistence Report'!$D$27:$D$500,$B239,'7.  Persistence Report'!$C$27:$C$500,"Pre-2011 Programs Completed in 2011",'7.  Persistence Report'!$J$27:$J$500,"&lt;&gt;Adjustment",'7.  Persistence Report'!$H$27:$H$500,"2012")</f>
        <v>0</v>
      </c>
      <c r="J239" s="294">
        <f>SUMIFS('7.  Persistence Report'!AX$27:AX$500,'7.  Persistence Report'!$D$27:$D$500,$B239,'7.  Persistence Report'!$C$27:$C$500,"Pre-2011 Programs Completed in 2011",'7.  Persistence Report'!$J$27:$J$500,"&lt;&gt;Adjustment",'7.  Persistence Report'!$H$27:$H$500,"2012")</f>
        <v>0</v>
      </c>
      <c r="K239" s="294">
        <f>SUMIFS('7.  Persistence Report'!AY$27:AY$500,'7.  Persistence Report'!$D$27:$D$500,$B239,'7.  Persistence Report'!$C$27:$C$500,"Pre-2011 Programs Completed in 2011",'7.  Persistence Report'!$J$27:$J$500,"&lt;&gt;Adjustment",'7.  Persistence Report'!$H$27:$H$500,"2012")</f>
        <v>0</v>
      </c>
      <c r="L239" s="294">
        <f>SUMIFS('7.  Persistence Report'!AZ$27:AZ$500,'7.  Persistence Report'!$D$27:$D$500,$B239,'7.  Persistence Report'!$C$27:$C$500,"Pre-2011 Programs Completed in 2011",'7.  Persistence Report'!$J$27:$J$500,"&lt;&gt;Adjustment",'7.  Persistence Report'!$H$27:$H$500,"2012")</f>
        <v>0</v>
      </c>
      <c r="M239" s="294">
        <f>SUMIFS('7.  Persistence Report'!BA$27:BA$500,'7.  Persistence Report'!$D$27:$D$500,$B239,'7.  Persistence Report'!$C$27:$C$500,"Pre-2011 Programs Completed in 2011",'7.  Persistence Report'!$J$27:$J$500,"&lt;&gt;Adjustment",'7.  Persistence Report'!$H$27:$H$500,"2012")</f>
        <v>0</v>
      </c>
      <c r="N239" s="294">
        <v>0</v>
      </c>
      <c r="O239" s="294">
        <f>SUMIFS('7.  Persistence Report'!M$27:M$500,'7.  Persistence Report'!$D$27:$D$500,$B239,'7.  Persistence Report'!$C$27:$C$500,"Pre-2011 Programs Completed in 2011",'7.  Persistence Report'!$J$27:$J$500,"&lt;&gt;Adjustment",'7.  Persistence Report'!$H$27:$H$500,"2012")</f>
        <v>0</v>
      </c>
      <c r="P239" s="294">
        <f>SUMIFS('7.  Persistence Report'!N$27:N$500,'7.  Persistence Report'!$D$27:$D$500,$B239,'7.  Persistence Report'!$C$27:$C$500,"Pre-2011 Programs Completed in 2011",'7.  Persistence Report'!$J$27:$J$500,"&lt;&gt;Adjustment",'7.  Persistence Report'!$H$27:$H$500,"2012")</f>
        <v>0</v>
      </c>
      <c r="Q239" s="294">
        <f>SUMIFS('7.  Persistence Report'!O$27:O$500,'7.  Persistence Report'!$D$27:$D$500,$B239,'7.  Persistence Report'!$C$27:$C$500,"Pre-2011 Programs Completed in 2011",'7.  Persistence Report'!$J$27:$J$500,"&lt;&gt;Adjustment",'7.  Persistence Report'!$H$27:$H$500,"2012")</f>
        <v>0</v>
      </c>
      <c r="R239" s="294">
        <f>SUMIFS('7.  Persistence Report'!P$27:P$500,'7.  Persistence Report'!$D$27:$D$500,$B239,'7.  Persistence Report'!$C$27:$C$500,"Pre-2011 Programs Completed in 2011",'7.  Persistence Report'!$J$27:$J$500,"&lt;&gt;Adjustment",'7.  Persistence Report'!$H$27:$H$500,"2012")</f>
        <v>0</v>
      </c>
      <c r="S239" s="294">
        <f>SUMIFS('7.  Persistence Report'!Q$27:Q$500,'7.  Persistence Report'!$D$27:$D$500,$B239,'7.  Persistence Report'!$C$27:$C$500,"Pre-2011 Programs Completed in 2011",'7.  Persistence Report'!$J$27:$J$500,"&lt;&gt;Adjustment",'7.  Persistence Report'!$H$27:$H$500,"2012")</f>
        <v>0</v>
      </c>
      <c r="T239" s="294">
        <f>SUMIFS('7.  Persistence Report'!R$27:R$500,'7.  Persistence Report'!$D$27:$D$500,$B239,'7.  Persistence Report'!$C$27:$C$500,"Pre-2011 Programs Completed in 2011",'7.  Persistence Report'!$J$27:$J$500,"&lt;&gt;Adjustment",'7.  Persistence Report'!$H$27:$H$500,"2012")</f>
        <v>0</v>
      </c>
      <c r="U239" s="294">
        <f>SUMIFS('7.  Persistence Report'!S$27:S$500,'7.  Persistence Report'!$D$27:$D$500,$B239,'7.  Persistence Report'!$C$27:$C$500,"Pre-2011 Programs Completed in 2011",'7.  Persistence Report'!$J$27:$J$500,"&lt;&gt;Adjustment",'7.  Persistence Report'!$H$27:$H$500,"2012")</f>
        <v>0</v>
      </c>
      <c r="V239" s="294">
        <f>SUMIFS('7.  Persistence Report'!T$27:T$500,'7.  Persistence Report'!$D$27:$D$500,$B239,'7.  Persistence Report'!$C$27:$C$500,"Pre-2011 Programs Completed in 2011",'7.  Persistence Report'!$J$27:$J$500,"&lt;&gt;Adjustment",'7.  Persistence Report'!$H$27:$H$500,"2012")</f>
        <v>0</v>
      </c>
      <c r="W239" s="294">
        <f>SUMIFS('7.  Persistence Report'!U$27:U$500,'7.  Persistence Report'!$D$27:$D$500,$B239,'7.  Persistence Report'!$C$27:$C$500,"Pre-2011 Programs Completed in 2011",'7.  Persistence Report'!$J$27:$J$500,"&lt;&gt;Adjustment",'7.  Persistence Report'!$H$27:$H$500,"2012")</f>
        <v>0</v>
      </c>
      <c r="X239" s="294">
        <f>SUMIFS('7.  Persistence Report'!V$27:V$500,'7.  Persistence Report'!$D$27:$D$500,$B239,'7.  Persistence Report'!$C$27:$C$500,"Pre-2011 Programs Completed in 2011",'7.  Persistence Report'!$J$27:$J$500,"&lt;&gt;Adjustment",'7.  Persistence Report'!$H$27:$H$500,"2012")</f>
        <v>0</v>
      </c>
      <c r="Y239" s="409">
        <f>+Y368</f>
        <v>0</v>
      </c>
      <c r="Z239" s="409">
        <f t="shared" ref="Z239:AA239" si="122">+Z368</f>
        <v>0</v>
      </c>
      <c r="AA239" s="409">
        <f t="shared" si="122"/>
        <v>1</v>
      </c>
      <c r="AB239" s="414"/>
      <c r="AC239" s="414"/>
      <c r="AD239" s="414"/>
      <c r="AE239" s="414"/>
      <c r="AF239" s="414"/>
      <c r="AG239" s="414"/>
      <c r="AH239" s="414"/>
      <c r="AI239" s="414"/>
      <c r="AJ239" s="414"/>
      <c r="AK239" s="414"/>
      <c r="AL239" s="414"/>
      <c r="AM239" s="295">
        <f>SUM(Y239:AL239)</f>
        <v>1</v>
      </c>
    </row>
    <row r="240" spans="1:39" ht="15" outlineLevel="1">
      <c r="B240" s="323" t="s">
        <v>244</v>
      </c>
      <c r="C240" s="290" t="s">
        <v>163</v>
      </c>
      <c r="D240" s="294">
        <f>SUMIFS('7.  Persistence Report'!AR$27:AR$500,'7.  Persistence Report'!$D$27:$D$500,$B239,'7.  Persistence Report'!$C$27:$C$500,"Pre-2011 Programs Completed in 2011",'7.  Persistence Report'!$J$27:$J$500,"Adjustment",'7.  Persistence Report'!$H$27:$H$500,"2012")</f>
        <v>0</v>
      </c>
      <c r="E240" s="294">
        <f>SUMIFS('7.  Persistence Report'!AS$27:AS$500,'7.  Persistence Report'!$D$27:$D$500,$B239,'7.  Persistence Report'!$C$27:$C$500,"Pre-2011 Programs Completed in 2011",'7.  Persistence Report'!$J$27:$J$500,"Adjustment",'7.  Persistence Report'!$H$27:$H$500,"2012")</f>
        <v>0</v>
      </c>
      <c r="F240" s="294">
        <f>SUMIFS('7.  Persistence Report'!AT$27:AT$500,'7.  Persistence Report'!$D$27:$D$500,$B239,'7.  Persistence Report'!$C$27:$C$500,"Pre-2011 Programs Completed in 2011",'7.  Persistence Report'!$J$27:$J$500,"Adjustment",'7.  Persistence Report'!$H$27:$H$500,"2012")</f>
        <v>0</v>
      </c>
      <c r="G240" s="294">
        <f>SUMIFS('7.  Persistence Report'!AU$27:AU$500,'7.  Persistence Report'!$D$27:$D$500,$B239,'7.  Persistence Report'!$C$27:$C$500,"Pre-2011 Programs Completed in 2011",'7.  Persistence Report'!$J$27:$J$500,"Adjustment",'7.  Persistence Report'!$H$27:$H$500,"2012")</f>
        <v>0</v>
      </c>
      <c r="H240" s="294">
        <f>SUMIFS('7.  Persistence Report'!AV$27:AV$500,'7.  Persistence Report'!$D$27:$D$500,$B239,'7.  Persistence Report'!$C$27:$C$500,"Pre-2011 Programs Completed in 2011",'7.  Persistence Report'!$J$27:$J$500,"Adjustment",'7.  Persistence Report'!$H$27:$H$500,"2012")</f>
        <v>0</v>
      </c>
      <c r="I240" s="294">
        <f>SUMIFS('7.  Persistence Report'!AW$27:AW$500,'7.  Persistence Report'!$D$27:$D$500,$B239,'7.  Persistence Report'!$C$27:$C$500,"Pre-2011 Programs Completed in 2011",'7.  Persistence Report'!$J$27:$J$500,"Adjustment",'7.  Persistence Report'!$H$27:$H$500,"2012")</f>
        <v>0</v>
      </c>
      <c r="J240" s="294">
        <f>SUMIFS('7.  Persistence Report'!AX$27:AX$500,'7.  Persistence Report'!$D$27:$D$500,$B239,'7.  Persistence Report'!$C$27:$C$500,"Pre-2011 Programs Completed in 2011",'7.  Persistence Report'!$J$27:$J$500,"Adjustment",'7.  Persistence Report'!$H$27:$H$500,"2012")</f>
        <v>0</v>
      </c>
      <c r="K240" s="294">
        <f>SUMIFS('7.  Persistence Report'!AY$27:AY$500,'7.  Persistence Report'!$D$27:$D$500,$B239,'7.  Persistence Report'!$C$27:$C$500,"Pre-2011 Programs Completed in 2011",'7.  Persistence Report'!$J$27:$J$500,"Adjustment",'7.  Persistence Report'!$H$27:$H$500,"2012")</f>
        <v>0</v>
      </c>
      <c r="L240" s="294">
        <f>SUMIFS('7.  Persistence Report'!AZ$27:AZ$500,'7.  Persistence Report'!$D$27:$D$500,$B239,'7.  Persistence Report'!$C$27:$C$500,"Pre-2011 Programs Completed in 2011",'7.  Persistence Report'!$J$27:$J$500,"Adjustment",'7.  Persistence Report'!$H$27:$H$500,"2012")</f>
        <v>0</v>
      </c>
      <c r="M240" s="294">
        <f>SUMIFS('7.  Persistence Report'!BA$27:BA$500,'7.  Persistence Report'!$D$27:$D$500,$B239,'7.  Persistence Report'!$C$27:$C$500,"Pre-2011 Programs Completed in 2011",'7.  Persistence Report'!$J$27:$J$500,"Adjustment",'7.  Persistence Report'!$H$27:$H$500,"2012")</f>
        <v>0</v>
      </c>
      <c r="N240" s="294">
        <f>N239</f>
        <v>0</v>
      </c>
      <c r="O240" s="294">
        <f>SUMIFS('7.  Persistence Report'!M$27:M$500,'7.  Persistence Report'!$D$27:$D$500,$B239,'7.  Persistence Report'!$C$27:$C$500,"Pre-2011 Programs Completed in 2011",'7.  Persistence Report'!$J$27:$J$500,"Adjustment",'7.  Persistence Report'!$H$27:$H$500,"2012")</f>
        <v>0</v>
      </c>
      <c r="P240" s="294">
        <f>SUMIFS('7.  Persistence Report'!N$27:N$500,'7.  Persistence Report'!$D$27:$D$500,$B239,'7.  Persistence Report'!$C$27:$C$500,"Pre-2011 Programs Completed in 2011",'7.  Persistence Report'!$J$27:$J$500,"Adjustment",'7.  Persistence Report'!$H$27:$H$500,"2012")</f>
        <v>0</v>
      </c>
      <c r="Q240" s="294">
        <f>SUMIFS('7.  Persistence Report'!O$27:O$500,'7.  Persistence Report'!$D$27:$D$500,$B239,'7.  Persistence Report'!$C$27:$C$500,"Pre-2011 Programs Completed in 2011",'7.  Persistence Report'!$J$27:$J$500,"Adjustment",'7.  Persistence Report'!$H$27:$H$500,"2012")</f>
        <v>0</v>
      </c>
      <c r="R240" s="294">
        <f>SUMIFS('7.  Persistence Report'!P$27:P$500,'7.  Persistence Report'!$D$27:$D$500,$B239,'7.  Persistence Report'!$C$27:$C$500,"Pre-2011 Programs Completed in 2011",'7.  Persistence Report'!$J$27:$J$500,"Adjustment",'7.  Persistence Report'!$H$27:$H$500,"2012")</f>
        <v>0</v>
      </c>
      <c r="S240" s="294">
        <f>SUMIFS('7.  Persistence Report'!Q$27:Q$500,'7.  Persistence Report'!$D$27:$D$500,$B239,'7.  Persistence Report'!$C$27:$C$500,"Pre-2011 Programs Completed in 2011",'7.  Persistence Report'!$J$27:$J$500,"Adjustment",'7.  Persistence Report'!$H$27:$H$500,"2012")</f>
        <v>0</v>
      </c>
      <c r="T240" s="294">
        <f>SUMIFS('7.  Persistence Report'!R$27:R$500,'7.  Persistence Report'!$D$27:$D$500,$B239,'7.  Persistence Report'!$C$27:$C$500,"Pre-2011 Programs Completed in 2011",'7.  Persistence Report'!$J$27:$J$500,"Adjustment",'7.  Persistence Report'!$H$27:$H$500,"2012")</f>
        <v>0</v>
      </c>
      <c r="U240" s="294">
        <f>SUMIFS('7.  Persistence Report'!S$27:S$500,'7.  Persistence Report'!$D$27:$D$500,$B239,'7.  Persistence Report'!$C$27:$C$500,"Pre-2011 Programs Completed in 2011",'7.  Persistence Report'!$J$27:$J$500,"Adjustment",'7.  Persistence Report'!$H$27:$H$500,"2012")</f>
        <v>0</v>
      </c>
      <c r="V240" s="294">
        <f>SUMIFS('7.  Persistence Report'!T$27:T$500,'7.  Persistence Report'!$D$27:$D$500,$B239,'7.  Persistence Report'!$C$27:$C$500,"Pre-2011 Programs Completed in 2011",'7.  Persistence Report'!$J$27:$J$500,"Adjustment",'7.  Persistence Report'!$H$27:$H$500,"2012")</f>
        <v>0</v>
      </c>
      <c r="W240" s="294">
        <f>SUMIFS('7.  Persistence Report'!U$27:U$500,'7.  Persistence Report'!$D$27:$D$500,$B239,'7.  Persistence Report'!$C$27:$C$500,"Pre-2011 Programs Completed in 2011",'7.  Persistence Report'!$J$27:$J$500,"Adjustment",'7.  Persistence Report'!$H$27:$H$500,"2012")</f>
        <v>0</v>
      </c>
      <c r="X240" s="294">
        <f>SUMIFS('7.  Persistence Report'!V$27:V$500,'7.  Persistence Report'!$D$27:$D$500,$B239,'7.  Persistence Report'!$C$27:$C$500,"Pre-2011 Programs Completed in 2011",'7.  Persistence Report'!$J$27:$J$500,"Adjustment",'7.  Persistence Report'!$H$27:$H$500,"2012")</f>
        <v>0</v>
      </c>
      <c r="Y240" s="410">
        <f>Y239</f>
        <v>0</v>
      </c>
      <c r="Z240" s="410">
        <f t="shared" ref="Z240:AL240" si="123">Z239</f>
        <v>0</v>
      </c>
      <c r="AA240" s="410">
        <f t="shared" si="123"/>
        <v>1</v>
      </c>
      <c r="AB240" s="410">
        <f t="shared" si="123"/>
        <v>0</v>
      </c>
      <c r="AC240" s="410">
        <f t="shared" si="123"/>
        <v>0</v>
      </c>
      <c r="AD240" s="410">
        <f t="shared" si="123"/>
        <v>0</v>
      </c>
      <c r="AE240" s="410">
        <f t="shared" si="123"/>
        <v>0</v>
      </c>
      <c r="AF240" s="410">
        <f t="shared" si="123"/>
        <v>0</v>
      </c>
      <c r="AG240" s="410">
        <f t="shared" si="123"/>
        <v>0</v>
      </c>
      <c r="AH240" s="410">
        <f t="shared" si="123"/>
        <v>0</v>
      </c>
      <c r="AI240" s="410">
        <f t="shared" si="123"/>
        <v>0</v>
      </c>
      <c r="AJ240" s="410">
        <f t="shared" si="123"/>
        <v>0</v>
      </c>
      <c r="AK240" s="410">
        <f t="shared" si="123"/>
        <v>0</v>
      </c>
      <c r="AL240" s="410">
        <f t="shared" si="123"/>
        <v>0</v>
      </c>
      <c r="AM240" s="503"/>
    </row>
    <row r="241" spans="1:39" ht="15" outlineLevel="1">
      <c r="B241" s="323"/>
      <c r="C241" s="290"/>
      <c r="D241" s="290"/>
      <c r="E241" s="290"/>
      <c r="F241" s="290"/>
      <c r="G241" s="290"/>
      <c r="H241" s="290"/>
      <c r="I241" s="290"/>
      <c r="J241" s="290"/>
      <c r="K241" s="290"/>
      <c r="L241" s="290"/>
      <c r="M241" s="290"/>
      <c r="N241" s="290"/>
      <c r="O241" s="290"/>
      <c r="P241" s="290"/>
      <c r="Q241" s="290"/>
      <c r="R241" s="290"/>
      <c r="S241" s="290"/>
      <c r="T241" s="290"/>
      <c r="U241" s="290"/>
      <c r="V241" s="290"/>
      <c r="W241" s="290"/>
      <c r="X241" s="290"/>
      <c r="Y241" s="422"/>
      <c r="Z241" s="422"/>
      <c r="AA241" s="422"/>
      <c r="AB241" s="422"/>
      <c r="AC241" s="422"/>
      <c r="AD241" s="422"/>
      <c r="AE241" s="422"/>
      <c r="AF241" s="422"/>
      <c r="AG241" s="422"/>
      <c r="AH241" s="422"/>
      <c r="AI241" s="422"/>
      <c r="AJ241" s="422"/>
      <c r="AK241" s="422"/>
      <c r="AL241" s="422"/>
      <c r="AM241" s="312"/>
    </row>
    <row r="242" spans="1:39" s="282" customFormat="1" ht="15" outlineLevel="1">
      <c r="A242" s="507">
        <v>30</v>
      </c>
      <c r="B242" s="323" t="s">
        <v>489</v>
      </c>
      <c r="C242" s="290" t="s">
        <v>25</v>
      </c>
      <c r="D242" s="294">
        <f>SUMIFS('7.  Persistence Report'!AR$27:AR$500,'7.  Persistence Report'!$D$27:$D$500,$B242,'7.  Persistence Report'!$C$27:$C$500,"Pre-2011 Programs Completed in 2011",'7.  Persistence Report'!$J$27:$J$500,"&lt;&gt;Adjustment",'7.  Persistence Report'!$H$27:$H$500,"2012")</f>
        <v>0</v>
      </c>
      <c r="E242" s="294">
        <f>SUMIFS('7.  Persistence Report'!AS$27:AS$500,'7.  Persistence Report'!$D$27:$D$500,$B242,'7.  Persistence Report'!$C$27:$C$500,"Pre-2011 Programs Completed in 2011",'7.  Persistence Report'!$J$27:$J$500,"&lt;&gt;Adjustment",'7.  Persistence Report'!$H$27:$H$500,"2012")</f>
        <v>0</v>
      </c>
      <c r="F242" s="294">
        <f>SUMIFS('7.  Persistence Report'!AT$27:AT$500,'7.  Persistence Report'!$D$27:$D$500,$B242,'7.  Persistence Report'!$C$27:$C$500,"Pre-2011 Programs Completed in 2011",'7.  Persistence Report'!$J$27:$J$500,"&lt;&gt;Adjustment",'7.  Persistence Report'!$H$27:$H$500,"2012")</f>
        <v>0</v>
      </c>
      <c r="G242" s="294">
        <f>SUMIFS('7.  Persistence Report'!AU$27:AU$500,'7.  Persistence Report'!$D$27:$D$500,$B242,'7.  Persistence Report'!$C$27:$C$500,"Pre-2011 Programs Completed in 2011",'7.  Persistence Report'!$J$27:$J$500,"&lt;&gt;Adjustment",'7.  Persistence Report'!$H$27:$H$500,"2012")</f>
        <v>0</v>
      </c>
      <c r="H242" s="294">
        <f>SUMIFS('7.  Persistence Report'!AV$27:AV$500,'7.  Persistence Report'!$D$27:$D$500,$B242,'7.  Persistence Report'!$C$27:$C$500,"Pre-2011 Programs Completed in 2011",'7.  Persistence Report'!$J$27:$J$500,"&lt;&gt;Adjustment",'7.  Persistence Report'!$H$27:$H$500,"2012")</f>
        <v>0</v>
      </c>
      <c r="I242" s="294">
        <f>SUMIFS('7.  Persistence Report'!AW$27:AW$500,'7.  Persistence Report'!$D$27:$D$500,$B242,'7.  Persistence Report'!$C$27:$C$500,"Pre-2011 Programs Completed in 2011",'7.  Persistence Report'!$J$27:$J$500,"&lt;&gt;Adjustment",'7.  Persistence Report'!$H$27:$H$500,"2012")</f>
        <v>0</v>
      </c>
      <c r="J242" s="294">
        <f>SUMIFS('7.  Persistence Report'!AX$27:AX$500,'7.  Persistence Report'!$D$27:$D$500,$B242,'7.  Persistence Report'!$C$27:$C$500,"Pre-2011 Programs Completed in 2011",'7.  Persistence Report'!$J$27:$J$500,"&lt;&gt;Adjustment",'7.  Persistence Report'!$H$27:$H$500,"2012")</f>
        <v>0</v>
      </c>
      <c r="K242" s="294">
        <f>SUMIFS('7.  Persistence Report'!AY$27:AY$500,'7.  Persistence Report'!$D$27:$D$500,$B242,'7.  Persistence Report'!$C$27:$C$500,"Pre-2011 Programs Completed in 2011",'7.  Persistence Report'!$J$27:$J$500,"&lt;&gt;Adjustment",'7.  Persistence Report'!$H$27:$H$500,"2012")</f>
        <v>0</v>
      </c>
      <c r="L242" s="294">
        <f>SUMIFS('7.  Persistence Report'!AZ$27:AZ$500,'7.  Persistence Report'!$D$27:$D$500,$B242,'7.  Persistence Report'!$C$27:$C$500,"Pre-2011 Programs Completed in 2011",'7.  Persistence Report'!$J$27:$J$500,"&lt;&gt;Adjustment",'7.  Persistence Report'!$H$27:$H$500,"2012")</f>
        <v>0</v>
      </c>
      <c r="M242" s="294">
        <f>SUMIFS('7.  Persistence Report'!BA$27:BA$500,'7.  Persistence Report'!$D$27:$D$500,$B242,'7.  Persistence Report'!$C$27:$C$500,"Pre-2011 Programs Completed in 2011",'7.  Persistence Report'!$J$27:$J$500,"&lt;&gt;Adjustment",'7.  Persistence Report'!$H$27:$H$500,"2012")</f>
        <v>0</v>
      </c>
      <c r="N242" s="294">
        <v>0</v>
      </c>
      <c r="O242" s="294">
        <f>SUMIFS('7.  Persistence Report'!M$27:M$500,'7.  Persistence Report'!$D$27:$D$500,$B242,'7.  Persistence Report'!$C$27:$C$500,"Pre-2011 Programs Completed in 2011",'7.  Persistence Report'!$J$27:$J$500,"&lt;&gt;Adjustment",'7.  Persistence Report'!$H$27:$H$500,"2012")</f>
        <v>0</v>
      </c>
      <c r="P242" s="294">
        <f>SUMIFS('7.  Persistence Report'!N$27:N$500,'7.  Persistence Report'!$D$27:$D$500,$B242,'7.  Persistence Report'!$C$27:$C$500,"Pre-2011 Programs Completed in 2011",'7.  Persistence Report'!$J$27:$J$500,"&lt;&gt;Adjustment",'7.  Persistence Report'!$H$27:$H$500,"2012")</f>
        <v>0</v>
      </c>
      <c r="Q242" s="294">
        <f>SUMIFS('7.  Persistence Report'!O$27:O$500,'7.  Persistence Report'!$D$27:$D$500,$B242,'7.  Persistence Report'!$C$27:$C$500,"Pre-2011 Programs Completed in 2011",'7.  Persistence Report'!$J$27:$J$500,"&lt;&gt;Adjustment",'7.  Persistence Report'!$H$27:$H$500,"2012")</f>
        <v>0</v>
      </c>
      <c r="R242" s="294">
        <f>SUMIFS('7.  Persistence Report'!P$27:P$500,'7.  Persistence Report'!$D$27:$D$500,$B242,'7.  Persistence Report'!$C$27:$C$500,"Pre-2011 Programs Completed in 2011",'7.  Persistence Report'!$J$27:$J$500,"&lt;&gt;Adjustment",'7.  Persistence Report'!$H$27:$H$500,"2012")</f>
        <v>0</v>
      </c>
      <c r="S242" s="294">
        <f>SUMIFS('7.  Persistence Report'!Q$27:Q$500,'7.  Persistence Report'!$D$27:$D$500,$B242,'7.  Persistence Report'!$C$27:$C$500,"Pre-2011 Programs Completed in 2011",'7.  Persistence Report'!$J$27:$J$500,"&lt;&gt;Adjustment",'7.  Persistence Report'!$H$27:$H$500,"2012")</f>
        <v>0</v>
      </c>
      <c r="T242" s="294">
        <f>SUMIFS('7.  Persistence Report'!R$27:R$500,'7.  Persistence Report'!$D$27:$D$500,$B242,'7.  Persistence Report'!$C$27:$C$500,"Pre-2011 Programs Completed in 2011",'7.  Persistence Report'!$J$27:$J$500,"&lt;&gt;Adjustment",'7.  Persistence Report'!$H$27:$H$500,"2012")</f>
        <v>0</v>
      </c>
      <c r="U242" s="294">
        <f>SUMIFS('7.  Persistence Report'!S$27:S$500,'7.  Persistence Report'!$D$27:$D$500,$B242,'7.  Persistence Report'!$C$27:$C$500,"Pre-2011 Programs Completed in 2011",'7.  Persistence Report'!$J$27:$J$500,"&lt;&gt;Adjustment",'7.  Persistence Report'!$H$27:$H$500,"2012")</f>
        <v>0</v>
      </c>
      <c r="V242" s="294">
        <f>SUMIFS('7.  Persistence Report'!T$27:T$500,'7.  Persistence Report'!$D$27:$D$500,$B242,'7.  Persistence Report'!$C$27:$C$500,"Pre-2011 Programs Completed in 2011",'7.  Persistence Report'!$J$27:$J$500,"&lt;&gt;Adjustment",'7.  Persistence Report'!$H$27:$H$500,"2012")</f>
        <v>0</v>
      </c>
      <c r="W242" s="294">
        <f>SUMIFS('7.  Persistence Report'!U$27:U$500,'7.  Persistence Report'!$D$27:$D$500,$B242,'7.  Persistence Report'!$C$27:$C$500,"Pre-2011 Programs Completed in 2011",'7.  Persistence Report'!$J$27:$J$500,"&lt;&gt;Adjustment",'7.  Persistence Report'!$H$27:$H$500,"2012")</f>
        <v>0</v>
      </c>
      <c r="X242" s="294">
        <f>SUMIFS('7.  Persistence Report'!V$27:V$500,'7.  Persistence Report'!$D$27:$D$500,$B242,'7.  Persistence Report'!$C$27:$C$500,"Pre-2011 Programs Completed in 2011",'7.  Persistence Report'!$J$27:$J$500,"&lt;&gt;Adjustment",'7.  Persistence Report'!$H$27:$H$500,"2012")</f>
        <v>0</v>
      </c>
      <c r="Y242" s="409">
        <f>+Y371</f>
        <v>0</v>
      </c>
      <c r="Z242" s="409">
        <f t="shared" ref="Z242:AA242" si="124">+Z371</f>
        <v>0</v>
      </c>
      <c r="AA242" s="409">
        <f t="shared" si="124"/>
        <v>1</v>
      </c>
      <c r="AB242" s="409"/>
      <c r="AC242" s="409"/>
      <c r="AD242" s="409"/>
      <c r="AE242" s="409"/>
      <c r="AF242" s="409"/>
      <c r="AG242" s="409"/>
      <c r="AH242" s="409"/>
      <c r="AI242" s="409"/>
      <c r="AJ242" s="409"/>
      <c r="AK242" s="409"/>
      <c r="AL242" s="409"/>
      <c r="AM242" s="295">
        <f>SUM(Y242:AL242)</f>
        <v>1</v>
      </c>
    </row>
    <row r="243" spans="1:39" s="282" customFormat="1" ht="15" outlineLevel="1">
      <c r="A243" s="507"/>
      <c r="B243" s="323" t="s">
        <v>244</v>
      </c>
      <c r="C243" s="290" t="s">
        <v>163</v>
      </c>
      <c r="D243" s="294">
        <f>SUMIFS('7.  Persistence Report'!AR$27:AR$500,'7.  Persistence Report'!$D$27:$D$500,$B242,'7.  Persistence Report'!$C$27:$C$500,"Pre-2011 Programs Completed in 2011",'7.  Persistence Report'!$J$27:$J$500,"Adjustment",'7.  Persistence Report'!$H$27:$H$500,"2012")</f>
        <v>0</v>
      </c>
      <c r="E243" s="294">
        <f>SUMIFS('7.  Persistence Report'!AS$27:AS$500,'7.  Persistence Report'!$D$27:$D$500,$B242,'7.  Persistence Report'!$C$27:$C$500,"Pre-2011 Programs Completed in 2011",'7.  Persistence Report'!$J$27:$J$500,"Adjustment",'7.  Persistence Report'!$H$27:$H$500,"2012")</f>
        <v>0</v>
      </c>
      <c r="F243" s="294">
        <f>SUMIFS('7.  Persistence Report'!AT$27:AT$500,'7.  Persistence Report'!$D$27:$D$500,$B242,'7.  Persistence Report'!$C$27:$C$500,"Pre-2011 Programs Completed in 2011",'7.  Persistence Report'!$J$27:$J$500,"Adjustment",'7.  Persistence Report'!$H$27:$H$500,"2012")</f>
        <v>0</v>
      </c>
      <c r="G243" s="294">
        <f>SUMIFS('7.  Persistence Report'!AU$27:AU$500,'7.  Persistence Report'!$D$27:$D$500,$B242,'7.  Persistence Report'!$C$27:$C$500,"Pre-2011 Programs Completed in 2011",'7.  Persistence Report'!$J$27:$J$500,"Adjustment",'7.  Persistence Report'!$H$27:$H$500,"2012")</f>
        <v>0</v>
      </c>
      <c r="H243" s="294">
        <f>SUMIFS('7.  Persistence Report'!AV$27:AV$500,'7.  Persistence Report'!$D$27:$D$500,$B242,'7.  Persistence Report'!$C$27:$C$500,"Pre-2011 Programs Completed in 2011",'7.  Persistence Report'!$J$27:$J$500,"Adjustment",'7.  Persistence Report'!$H$27:$H$500,"2012")</f>
        <v>0</v>
      </c>
      <c r="I243" s="294">
        <f>SUMIFS('7.  Persistence Report'!AW$27:AW$500,'7.  Persistence Report'!$D$27:$D$500,$B242,'7.  Persistence Report'!$C$27:$C$500,"Pre-2011 Programs Completed in 2011",'7.  Persistence Report'!$J$27:$J$500,"Adjustment",'7.  Persistence Report'!$H$27:$H$500,"2012")</f>
        <v>0</v>
      </c>
      <c r="J243" s="294">
        <f>SUMIFS('7.  Persistence Report'!AX$27:AX$500,'7.  Persistence Report'!$D$27:$D$500,$B242,'7.  Persistence Report'!$C$27:$C$500,"Pre-2011 Programs Completed in 2011",'7.  Persistence Report'!$J$27:$J$500,"Adjustment",'7.  Persistence Report'!$H$27:$H$500,"2012")</f>
        <v>0</v>
      </c>
      <c r="K243" s="294">
        <f>SUMIFS('7.  Persistence Report'!AY$27:AY$500,'7.  Persistence Report'!$D$27:$D$500,$B242,'7.  Persistence Report'!$C$27:$C$500,"Pre-2011 Programs Completed in 2011",'7.  Persistence Report'!$J$27:$J$500,"Adjustment",'7.  Persistence Report'!$H$27:$H$500,"2012")</f>
        <v>0</v>
      </c>
      <c r="L243" s="294">
        <f>SUMIFS('7.  Persistence Report'!AZ$27:AZ$500,'7.  Persistence Report'!$D$27:$D$500,$B242,'7.  Persistence Report'!$C$27:$C$500,"Pre-2011 Programs Completed in 2011",'7.  Persistence Report'!$J$27:$J$500,"Adjustment",'7.  Persistence Report'!$H$27:$H$500,"2012")</f>
        <v>0</v>
      </c>
      <c r="M243" s="294">
        <f>SUMIFS('7.  Persistence Report'!BA$27:BA$500,'7.  Persistence Report'!$D$27:$D$500,$B242,'7.  Persistence Report'!$C$27:$C$500,"Pre-2011 Programs Completed in 2011",'7.  Persistence Report'!$J$27:$J$500,"Adjustment",'7.  Persistence Report'!$H$27:$H$500,"2012")</f>
        <v>0</v>
      </c>
      <c r="N243" s="294">
        <f>N242</f>
        <v>0</v>
      </c>
      <c r="O243" s="294">
        <f>SUMIFS('7.  Persistence Report'!M$27:M$500,'7.  Persistence Report'!$D$27:$D$500,$B242,'7.  Persistence Report'!$C$27:$C$500,"Pre-2011 Programs Completed in 2011",'7.  Persistence Report'!$J$27:$J$500,"Adjustment",'7.  Persistence Report'!$H$27:$H$500,"2012")</f>
        <v>0</v>
      </c>
      <c r="P243" s="294">
        <f>SUMIFS('7.  Persistence Report'!N$27:N$500,'7.  Persistence Report'!$D$27:$D$500,$B242,'7.  Persistence Report'!$C$27:$C$500,"Pre-2011 Programs Completed in 2011",'7.  Persistence Report'!$J$27:$J$500,"Adjustment",'7.  Persistence Report'!$H$27:$H$500,"2012")</f>
        <v>0</v>
      </c>
      <c r="Q243" s="294">
        <f>SUMIFS('7.  Persistence Report'!O$27:O$500,'7.  Persistence Report'!$D$27:$D$500,$B242,'7.  Persistence Report'!$C$27:$C$500,"Pre-2011 Programs Completed in 2011",'7.  Persistence Report'!$J$27:$J$500,"Adjustment",'7.  Persistence Report'!$H$27:$H$500,"2012")</f>
        <v>0</v>
      </c>
      <c r="R243" s="294">
        <f>SUMIFS('7.  Persistence Report'!P$27:P$500,'7.  Persistence Report'!$D$27:$D$500,$B242,'7.  Persistence Report'!$C$27:$C$500,"Pre-2011 Programs Completed in 2011",'7.  Persistence Report'!$J$27:$J$500,"Adjustment",'7.  Persistence Report'!$H$27:$H$500,"2012")</f>
        <v>0</v>
      </c>
      <c r="S243" s="294">
        <f>SUMIFS('7.  Persistence Report'!Q$27:Q$500,'7.  Persistence Report'!$D$27:$D$500,$B242,'7.  Persistence Report'!$C$27:$C$500,"Pre-2011 Programs Completed in 2011",'7.  Persistence Report'!$J$27:$J$500,"Adjustment",'7.  Persistence Report'!$H$27:$H$500,"2012")</f>
        <v>0</v>
      </c>
      <c r="T243" s="294">
        <f>SUMIFS('7.  Persistence Report'!R$27:R$500,'7.  Persistence Report'!$D$27:$D$500,$B242,'7.  Persistence Report'!$C$27:$C$500,"Pre-2011 Programs Completed in 2011",'7.  Persistence Report'!$J$27:$J$500,"Adjustment",'7.  Persistence Report'!$H$27:$H$500,"2012")</f>
        <v>0</v>
      </c>
      <c r="U243" s="294">
        <f>SUMIFS('7.  Persistence Report'!S$27:S$500,'7.  Persistence Report'!$D$27:$D$500,$B242,'7.  Persistence Report'!$C$27:$C$500,"Pre-2011 Programs Completed in 2011",'7.  Persistence Report'!$J$27:$J$500,"Adjustment",'7.  Persistence Report'!$H$27:$H$500,"2012")</f>
        <v>0</v>
      </c>
      <c r="V243" s="294">
        <f>SUMIFS('7.  Persistence Report'!T$27:T$500,'7.  Persistence Report'!$D$27:$D$500,$B242,'7.  Persistence Report'!$C$27:$C$500,"Pre-2011 Programs Completed in 2011",'7.  Persistence Report'!$J$27:$J$500,"Adjustment",'7.  Persistence Report'!$H$27:$H$500,"2012")</f>
        <v>0</v>
      </c>
      <c r="W243" s="294">
        <f>SUMIFS('7.  Persistence Report'!U$27:U$500,'7.  Persistence Report'!$D$27:$D$500,$B242,'7.  Persistence Report'!$C$27:$C$500,"Pre-2011 Programs Completed in 2011",'7.  Persistence Report'!$J$27:$J$500,"Adjustment",'7.  Persistence Report'!$H$27:$H$500,"2012")</f>
        <v>0</v>
      </c>
      <c r="X243" s="294">
        <f>SUMIFS('7.  Persistence Report'!V$27:V$500,'7.  Persistence Report'!$D$27:$D$500,$B242,'7.  Persistence Report'!$C$27:$C$500,"Pre-2011 Programs Completed in 2011",'7.  Persistence Report'!$J$27:$J$500,"Adjustment",'7.  Persistence Report'!$H$27:$H$500,"2012")</f>
        <v>0</v>
      </c>
      <c r="Y243" s="410">
        <f>Y242</f>
        <v>0</v>
      </c>
      <c r="Z243" s="410">
        <f t="shared" ref="Z243:AL243" si="125">Z242</f>
        <v>0</v>
      </c>
      <c r="AA243" s="410">
        <f t="shared" si="125"/>
        <v>1</v>
      </c>
      <c r="AB243" s="410">
        <f t="shared" si="125"/>
        <v>0</v>
      </c>
      <c r="AC243" s="410">
        <f t="shared" si="125"/>
        <v>0</v>
      </c>
      <c r="AD243" s="410">
        <f t="shared" si="125"/>
        <v>0</v>
      </c>
      <c r="AE243" s="410">
        <f t="shared" si="125"/>
        <v>0</v>
      </c>
      <c r="AF243" s="410">
        <f t="shared" si="125"/>
        <v>0</v>
      </c>
      <c r="AG243" s="410">
        <f t="shared" si="125"/>
        <v>0</v>
      </c>
      <c r="AH243" s="410">
        <f t="shared" si="125"/>
        <v>0</v>
      </c>
      <c r="AI243" s="410">
        <f t="shared" si="125"/>
        <v>0</v>
      </c>
      <c r="AJ243" s="410">
        <f t="shared" si="125"/>
        <v>0</v>
      </c>
      <c r="AK243" s="410">
        <f t="shared" si="125"/>
        <v>0</v>
      </c>
      <c r="AL243" s="410">
        <f t="shared" si="125"/>
        <v>0</v>
      </c>
      <c r="AM243" s="503"/>
    </row>
    <row r="244" spans="1:39" s="282" customFormat="1" ht="15" outlineLevel="1">
      <c r="A244" s="507"/>
      <c r="B244" s="323"/>
      <c r="C244" s="290"/>
      <c r="D244" s="290"/>
      <c r="E244" s="290"/>
      <c r="F244" s="290"/>
      <c r="G244" s="290"/>
      <c r="H244" s="290"/>
      <c r="I244" s="290"/>
      <c r="J244" s="290"/>
      <c r="K244" s="290"/>
      <c r="L244" s="290"/>
      <c r="M244" s="290"/>
      <c r="N244" s="290"/>
      <c r="O244" s="290"/>
      <c r="P244" s="290"/>
      <c r="Q244" s="290"/>
      <c r="R244" s="290"/>
      <c r="S244" s="290"/>
      <c r="T244" s="290"/>
      <c r="U244" s="290"/>
      <c r="V244" s="290"/>
      <c r="W244" s="290"/>
      <c r="X244" s="290"/>
      <c r="Y244" s="411"/>
      <c r="Z244" s="411"/>
      <c r="AA244" s="411"/>
      <c r="AB244" s="411"/>
      <c r="AC244" s="411"/>
      <c r="AD244" s="411"/>
      <c r="AE244" s="411"/>
      <c r="AF244" s="411"/>
      <c r="AG244" s="411"/>
      <c r="AH244" s="411"/>
      <c r="AI244" s="411"/>
      <c r="AJ244" s="411"/>
      <c r="AK244" s="411"/>
      <c r="AL244" s="411"/>
      <c r="AM244" s="312"/>
    </row>
    <row r="245" spans="1:39" s="282" customFormat="1" ht="15.75" outlineLevel="1">
      <c r="A245" s="507"/>
      <c r="B245" s="287" t="s">
        <v>490</v>
      </c>
      <c r="C245" s="290"/>
      <c r="D245" s="290"/>
      <c r="E245" s="290"/>
      <c r="F245" s="290"/>
      <c r="G245" s="290"/>
      <c r="H245" s="290"/>
      <c r="I245" s="290"/>
      <c r="J245" s="290"/>
      <c r="K245" s="290"/>
      <c r="L245" s="290"/>
      <c r="M245" s="290"/>
      <c r="N245" s="290"/>
      <c r="O245" s="290"/>
      <c r="P245" s="290"/>
      <c r="Q245" s="290"/>
      <c r="R245" s="290"/>
      <c r="S245" s="290"/>
      <c r="T245" s="290"/>
      <c r="U245" s="290"/>
      <c r="V245" s="290"/>
      <c r="W245" s="290"/>
      <c r="X245" s="290"/>
      <c r="Y245" s="411"/>
      <c r="Z245" s="411"/>
      <c r="AA245" s="411"/>
      <c r="AB245" s="411"/>
      <c r="AC245" s="411"/>
      <c r="AD245" s="411"/>
      <c r="AE245" s="411"/>
      <c r="AF245" s="411"/>
      <c r="AG245" s="411"/>
      <c r="AH245" s="411"/>
      <c r="AI245" s="411"/>
      <c r="AJ245" s="411"/>
      <c r="AK245" s="411"/>
      <c r="AL245" s="411"/>
      <c r="AM245" s="312"/>
    </row>
    <row r="246" spans="1:39" s="282" customFormat="1" ht="15" outlineLevel="1">
      <c r="A246" s="507">
        <v>31</v>
      </c>
      <c r="B246" s="323" t="s">
        <v>491</v>
      </c>
      <c r="C246" s="290" t="s">
        <v>25</v>
      </c>
      <c r="D246" s="294">
        <f>SUMIFS('7.  Persistence Report'!AR$27:AR$500,'7.  Persistence Report'!$D$27:$D$500,$B246,'7.  Persistence Report'!$C$27:$C$500,"Pre-2011 Programs Completed in 2011",'7.  Persistence Report'!$J$27:$J$500,"&lt;&gt;Adjustment",'7.  Persistence Report'!$H$27:$H$500,"2012")</f>
        <v>0</v>
      </c>
      <c r="E246" s="294">
        <f>SUMIFS('7.  Persistence Report'!AS$27:AS$500,'7.  Persistence Report'!$D$27:$D$500,$B246,'7.  Persistence Report'!$C$27:$C$500,"Pre-2011 Programs Completed in 2011",'7.  Persistence Report'!$J$27:$J$500,"&lt;&gt;Adjustment",'7.  Persistence Report'!$H$27:$H$500,"2012")</f>
        <v>0</v>
      </c>
      <c r="F246" s="294">
        <f>SUMIFS('7.  Persistence Report'!AT$27:AT$500,'7.  Persistence Report'!$D$27:$D$500,$B246,'7.  Persistence Report'!$C$27:$C$500,"Pre-2011 Programs Completed in 2011",'7.  Persistence Report'!$J$27:$J$500,"&lt;&gt;Adjustment",'7.  Persistence Report'!$H$27:$H$500,"2012")</f>
        <v>0</v>
      </c>
      <c r="G246" s="294">
        <f>SUMIFS('7.  Persistence Report'!AU$27:AU$500,'7.  Persistence Report'!$D$27:$D$500,$B246,'7.  Persistence Report'!$C$27:$C$500,"Pre-2011 Programs Completed in 2011",'7.  Persistence Report'!$J$27:$J$500,"&lt;&gt;Adjustment",'7.  Persistence Report'!$H$27:$H$500,"2012")</f>
        <v>0</v>
      </c>
      <c r="H246" s="294">
        <f>SUMIFS('7.  Persistence Report'!AV$27:AV$500,'7.  Persistence Report'!$D$27:$D$500,$B246,'7.  Persistence Report'!$C$27:$C$500,"Pre-2011 Programs Completed in 2011",'7.  Persistence Report'!$J$27:$J$500,"&lt;&gt;Adjustment",'7.  Persistence Report'!$H$27:$H$500,"2012")</f>
        <v>0</v>
      </c>
      <c r="I246" s="294">
        <f>SUMIFS('7.  Persistence Report'!AW$27:AW$500,'7.  Persistence Report'!$D$27:$D$500,$B246,'7.  Persistence Report'!$C$27:$C$500,"Pre-2011 Programs Completed in 2011",'7.  Persistence Report'!$J$27:$J$500,"&lt;&gt;Adjustment",'7.  Persistence Report'!$H$27:$H$500,"2012")</f>
        <v>0</v>
      </c>
      <c r="J246" s="294">
        <f>SUMIFS('7.  Persistence Report'!AX$27:AX$500,'7.  Persistence Report'!$D$27:$D$500,$B246,'7.  Persistence Report'!$C$27:$C$500,"Pre-2011 Programs Completed in 2011",'7.  Persistence Report'!$J$27:$J$500,"&lt;&gt;Adjustment",'7.  Persistence Report'!$H$27:$H$500,"2012")</f>
        <v>0</v>
      </c>
      <c r="K246" s="294">
        <f>SUMIFS('7.  Persistence Report'!AY$27:AY$500,'7.  Persistence Report'!$D$27:$D$500,$B246,'7.  Persistence Report'!$C$27:$C$500,"Pre-2011 Programs Completed in 2011",'7.  Persistence Report'!$J$27:$J$500,"&lt;&gt;Adjustment",'7.  Persistence Report'!$H$27:$H$500,"2012")</f>
        <v>0</v>
      </c>
      <c r="L246" s="294">
        <f>SUMIFS('7.  Persistence Report'!AZ$27:AZ$500,'7.  Persistence Report'!$D$27:$D$500,$B246,'7.  Persistence Report'!$C$27:$C$500,"Pre-2011 Programs Completed in 2011",'7.  Persistence Report'!$J$27:$J$500,"&lt;&gt;Adjustment",'7.  Persistence Report'!$H$27:$H$500,"2012")</f>
        <v>0</v>
      </c>
      <c r="M246" s="294">
        <f>SUMIFS('7.  Persistence Report'!BA$27:BA$500,'7.  Persistence Report'!$D$27:$D$500,$B246,'7.  Persistence Report'!$C$27:$C$500,"Pre-2011 Programs Completed in 2011",'7.  Persistence Report'!$J$27:$J$500,"&lt;&gt;Adjustment",'7.  Persistence Report'!$H$27:$H$500,"2012")</f>
        <v>0</v>
      </c>
      <c r="N246" s="294">
        <v>0</v>
      </c>
      <c r="O246" s="294">
        <f>SUMIFS('7.  Persistence Report'!M$27:M$500,'7.  Persistence Report'!$D$27:$D$500,$B246,'7.  Persistence Report'!$C$27:$C$500,"Pre-2011 Programs Completed in 2011",'7.  Persistence Report'!$J$27:$J$500,"&lt;&gt;Adjustment",'7.  Persistence Report'!$H$27:$H$500,"2012")</f>
        <v>0</v>
      </c>
      <c r="P246" s="294">
        <f>SUMIFS('7.  Persistence Report'!N$27:N$500,'7.  Persistence Report'!$D$27:$D$500,$B246,'7.  Persistence Report'!$C$27:$C$500,"Pre-2011 Programs Completed in 2011",'7.  Persistence Report'!$J$27:$J$500,"&lt;&gt;Adjustment",'7.  Persistence Report'!$H$27:$H$500,"2012")</f>
        <v>0</v>
      </c>
      <c r="Q246" s="294">
        <f>SUMIFS('7.  Persistence Report'!O$27:O$500,'7.  Persistence Report'!$D$27:$D$500,$B246,'7.  Persistence Report'!$C$27:$C$500,"Pre-2011 Programs Completed in 2011",'7.  Persistence Report'!$J$27:$J$500,"&lt;&gt;Adjustment",'7.  Persistence Report'!$H$27:$H$500,"2012")</f>
        <v>0</v>
      </c>
      <c r="R246" s="294">
        <f>SUMIFS('7.  Persistence Report'!P$27:P$500,'7.  Persistence Report'!$D$27:$D$500,$B246,'7.  Persistence Report'!$C$27:$C$500,"Pre-2011 Programs Completed in 2011",'7.  Persistence Report'!$J$27:$J$500,"&lt;&gt;Adjustment",'7.  Persistence Report'!$H$27:$H$500,"2012")</f>
        <v>0</v>
      </c>
      <c r="S246" s="294">
        <f>SUMIFS('7.  Persistence Report'!Q$27:Q$500,'7.  Persistence Report'!$D$27:$D$500,$B246,'7.  Persistence Report'!$C$27:$C$500,"Pre-2011 Programs Completed in 2011",'7.  Persistence Report'!$J$27:$J$500,"&lt;&gt;Adjustment",'7.  Persistence Report'!$H$27:$H$500,"2012")</f>
        <v>0</v>
      </c>
      <c r="T246" s="294">
        <f>SUMIFS('7.  Persistence Report'!R$27:R$500,'7.  Persistence Report'!$D$27:$D$500,$B246,'7.  Persistence Report'!$C$27:$C$500,"Pre-2011 Programs Completed in 2011",'7.  Persistence Report'!$J$27:$J$500,"&lt;&gt;Adjustment",'7.  Persistence Report'!$H$27:$H$500,"2012")</f>
        <v>0</v>
      </c>
      <c r="U246" s="294">
        <f>SUMIFS('7.  Persistence Report'!S$27:S$500,'7.  Persistence Report'!$D$27:$D$500,$B246,'7.  Persistence Report'!$C$27:$C$500,"Pre-2011 Programs Completed in 2011",'7.  Persistence Report'!$J$27:$J$500,"&lt;&gt;Adjustment",'7.  Persistence Report'!$H$27:$H$500,"2012")</f>
        <v>0</v>
      </c>
      <c r="V246" s="294">
        <f>SUMIFS('7.  Persistence Report'!T$27:T$500,'7.  Persistence Report'!$D$27:$D$500,$B246,'7.  Persistence Report'!$C$27:$C$500,"Pre-2011 Programs Completed in 2011",'7.  Persistence Report'!$J$27:$J$500,"&lt;&gt;Adjustment",'7.  Persistence Report'!$H$27:$H$500,"2012")</f>
        <v>0</v>
      </c>
      <c r="W246" s="294">
        <f>SUMIFS('7.  Persistence Report'!U$27:U$500,'7.  Persistence Report'!$D$27:$D$500,$B246,'7.  Persistence Report'!$C$27:$C$500,"Pre-2011 Programs Completed in 2011",'7.  Persistence Report'!$J$27:$J$500,"&lt;&gt;Adjustment",'7.  Persistence Report'!$H$27:$H$500,"2012")</f>
        <v>0</v>
      </c>
      <c r="X246" s="294">
        <f>SUMIFS('7.  Persistence Report'!V$27:V$500,'7.  Persistence Report'!$D$27:$D$500,$B246,'7.  Persistence Report'!$C$27:$C$500,"Pre-2011 Programs Completed in 2011",'7.  Persistence Report'!$J$27:$J$500,"&lt;&gt;Adjustment",'7.  Persistence Report'!$H$27:$H$500,"2012")</f>
        <v>0</v>
      </c>
      <c r="Y246" s="409">
        <f>+Y375</f>
        <v>0</v>
      </c>
      <c r="Z246" s="409">
        <f t="shared" ref="Z246:AA246" si="126">+Z375</f>
        <v>0</v>
      </c>
      <c r="AA246" s="409">
        <f t="shared" si="126"/>
        <v>1</v>
      </c>
      <c r="AB246" s="409"/>
      <c r="AC246" s="409"/>
      <c r="AD246" s="409"/>
      <c r="AE246" s="409"/>
      <c r="AF246" s="409"/>
      <c r="AG246" s="409"/>
      <c r="AH246" s="409"/>
      <c r="AI246" s="409"/>
      <c r="AJ246" s="409"/>
      <c r="AK246" s="409"/>
      <c r="AL246" s="409"/>
      <c r="AM246" s="295">
        <f>SUM(Y246:AL246)</f>
        <v>1</v>
      </c>
    </row>
    <row r="247" spans="1:39" s="282" customFormat="1" ht="15" outlineLevel="1">
      <c r="A247" s="507"/>
      <c r="B247" s="323" t="s">
        <v>244</v>
      </c>
      <c r="C247" s="290" t="s">
        <v>163</v>
      </c>
      <c r="D247" s="294">
        <f>SUMIFS('7.  Persistence Report'!AR$27:AR$500,'7.  Persistence Report'!$D$27:$D$500,$B246,'7.  Persistence Report'!$C$27:$C$500,"Pre-2011 Programs Completed in 2011",'7.  Persistence Report'!$J$27:$J$500,"Adjustment",'7.  Persistence Report'!$H$27:$H$500,"2012")</f>
        <v>0</v>
      </c>
      <c r="E247" s="294">
        <f>SUMIFS('7.  Persistence Report'!AS$27:AS$500,'7.  Persistence Report'!$D$27:$D$500,$B246,'7.  Persistence Report'!$C$27:$C$500,"Pre-2011 Programs Completed in 2011",'7.  Persistence Report'!$J$27:$J$500,"Adjustment",'7.  Persistence Report'!$H$27:$H$500,"2012")</f>
        <v>0</v>
      </c>
      <c r="F247" s="294">
        <f>SUMIFS('7.  Persistence Report'!AT$27:AT$500,'7.  Persistence Report'!$D$27:$D$500,$B246,'7.  Persistence Report'!$C$27:$C$500,"Pre-2011 Programs Completed in 2011",'7.  Persistence Report'!$J$27:$J$500,"Adjustment",'7.  Persistence Report'!$H$27:$H$500,"2012")</f>
        <v>0</v>
      </c>
      <c r="G247" s="294">
        <f>SUMIFS('7.  Persistence Report'!AU$27:AU$500,'7.  Persistence Report'!$D$27:$D$500,$B246,'7.  Persistence Report'!$C$27:$C$500,"Pre-2011 Programs Completed in 2011",'7.  Persistence Report'!$J$27:$J$500,"Adjustment",'7.  Persistence Report'!$H$27:$H$500,"2012")</f>
        <v>0</v>
      </c>
      <c r="H247" s="294">
        <f>SUMIFS('7.  Persistence Report'!AV$27:AV$500,'7.  Persistence Report'!$D$27:$D$500,$B246,'7.  Persistence Report'!$C$27:$C$500,"Pre-2011 Programs Completed in 2011",'7.  Persistence Report'!$J$27:$J$500,"Adjustment",'7.  Persistence Report'!$H$27:$H$500,"2012")</f>
        <v>0</v>
      </c>
      <c r="I247" s="294">
        <f>SUMIFS('7.  Persistence Report'!AW$27:AW$500,'7.  Persistence Report'!$D$27:$D$500,$B246,'7.  Persistence Report'!$C$27:$C$500,"Pre-2011 Programs Completed in 2011",'7.  Persistence Report'!$J$27:$J$500,"Adjustment",'7.  Persistence Report'!$H$27:$H$500,"2012")</f>
        <v>0</v>
      </c>
      <c r="J247" s="294">
        <f>SUMIFS('7.  Persistence Report'!AX$27:AX$500,'7.  Persistence Report'!$D$27:$D$500,$B246,'7.  Persistence Report'!$C$27:$C$500,"Pre-2011 Programs Completed in 2011",'7.  Persistence Report'!$J$27:$J$500,"Adjustment",'7.  Persistence Report'!$H$27:$H$500,"2012")</f>
        <v>0</v>
      </c>
      <c r="K247" s="294">
        <f>SUMIFS('7.  Persistence Report'!AY$27:AY$500,'7.  Persistence Report'!$D$27:$D$500,$B246,'7.  Persistence Report'!$C$27:$C$500,"Pre-2011 Programs Completed in 2011",'7.  Persistence Report'!$J$27:$J$500,"Adjustment",'7.  Persistence Report'!$H$27:$H$500,"2012")</f>
        <v>0</v>
      </c>
      <c r="L247" s="294">
        <f>SUMIFS('7.  Persistence Report'!AZ$27:AZ$500,'7.  Persistence Report'!$D$27:$D$500,$B246,'7.  Persistence Report'!$C$27:$C$500,"Pre-2011 Programs Completed in 2011",'7.  Persistence Report'!$J$27:$J$500,"Adjustment",'7.  Persistence Report'!$H$27:$H$500,"2012")</f>
        <v>0</v>
      </c>
      <c r="M247" s="294">
        <f>SUMIFS('7.  Persistence Report'!BA$27:BA$500,'7.  Persistence Report'!$D$27:$D$500,$B246,'7.  Persistence Report'!$C$27:$C$500,"Pre-2011 Programs Completed in 2011",'7.  Persistence Report'!$J$27:$J$500,"Adjustment",'7.  Persistence Report'!$H$27:$H$500,"2012")</f>
        <v>0</v>
      </c>
      <c r="N247" s="294">
        <f>N246</f>
        <v>0</v>
      </c>
      <c r="O247" s="294">
        <f>SUMIFS('7.  Persistence Report'!M$27:M$500,'7.  Persistence Report'!$D$27:$D$500,$B246,'7.  Persistence Report'!$C$27:$C$500,"Pre-2011 Programs Completed in 2011",'7.  Persistence Report'!$J$27:$J$500,"Adjustment",'7.  Persistence Report'!$H$27:$H$500,"2012")</f>
        <v>0</v>
      </c>
      <c r="P247" s="294">
        <f>SUMIFS('7.  Persistence Report'!N$27:N$500,'7.  Persistence Report'!$D$27:$D$500,$B246,'7.  Persistence Report'!$C$27:$C$500,"Pre-2011 Programs Completed in 2011",'7.  Persistence Report'!$J$27:$J$500,"Adjustment",'7.  Persistence Report'!$H$27:$H$500,"2012")</f>
        <v>0</v>
      </c>
      <c r="Q247" s="294">
        <f>SUMIFS('7.  Persistence Report'!O$27:O$500,'7.  Persistence Report'!$D$27:$D$500,$B246,'7.  Persistence Report'!$C$27:$C$500,"Pre-2011 Programs Completed in 2011",'7.  Persistence Report'!$J$27:$J$500,"Adjustment",'7.  Persistence Report'!$H$27:$H$500,"2012")</f>
        <v>0</v>
      </c>
      <c r="R247" s="294">
        <f>SUMIFS('7.  Persistence Report'!P$27:P$500,'7.  Persistence Report'!$D$27:$D$500,$B246,'7.  Persistence Report'!$C$27:$C$500,"Pre-2011 Programs Completed in 2011",'7.  Persistence Report'!$J$27:$J$500,"Adjustment",'7.  Persistence Report'!$H$27:$H$500,"2012")</f>
        <v>0</v>
      </c>
      <c r="S247" s="294">
        <f>SUMIFS('7.  Persistence Report'!Q$27:Q$500,'7.  Persistence Report'!$D$27:$D$500,$B246,'7.  Persistence Report'!$C$27:$C$500,"Pre-2011 Programs Completed in 2011",'7.  Persistence Report'!$J$27:$J$500,"Adjustment",'7.  Persistence Report'!$H$27:$H$500,"2012")</f>
        <v>0</v>
      </c>
      <c r="T247" s="294">
        <f>SUMIFS('7.  Persistence Report'!R$27:R$500,'7.  Persistence Report'!$D$27:$D$500,$B246,'7.  Persistence Report'!$C$27:$C$500,"Pre-2011 Programs Completed in 2011",'7.  Persistence Report'!$J$27:$J$500,"Adjustment",'7.  Persistence Report'!$H$27:$H$500,"2012")</f>
        <v>0</v>
      </c>
      <c r="U247" s="294">
        <f>SUMIFS('7.  Persistence Report'!S$27:S$500,'7.  Persistence Report'!$D$27:$D$500,$B246,'7.  Persistence Report'!$C$27:$C$500,"Pre-2011 Programs Completed in 2011",'7.  Persistence Report'!$J$27:$J$500,"Adjustment",'7.  Persistence Report'!$H$27:$H$500,"2012")</f>
        <v>0</v>
      </c>
      <c r="V247" s="294">
        <f>SUMIFS('7.  Persistence Report'!T$27:T$500,'7.  Persistence Report'!$D$27:$D$500,$B246,'7.  Persistence Report'!$C$27:$C$500,"Pre-2011 Programs Completed in 2011",'7.  Persistence Report'!$J$27:$J$500,"Adjustment",'7.  Persistence Report'!$H$27:$H$500,"2012")</f>
        <v>0</v>
      </c>
      <c r="W247" s="294">
        <f>SUMIFS('7.  Persistence Report'!U$27:U$500,'7.  Persistence Report'!$D$27:$D$500,$B246,'7.  Persistence Report'!$C$27:$C$500,"Pre-2011 Programs Completed in 2011",'7.  Persistence Report'!$J$27:$J$500,"Adjustment",'7.  Persistence Report'!$H$27:$H$500,"2012")</f>
        <v>0</v>
      </c>
      <c r="X247" s="294">
        <f>SUMIFS('7.  Persistence Report'!V$27:V$500,'7.  Persistence Report'!$D$27:$D$500,$B246,'7.  Persistence Report'!$C$27:$C$500,"Pre-2011 Programs Completed in 2011",'7.  Persistence Report'!$J$27:$J$500,"Adjustment",'7.  Persistence Report'!$H$27:$H$500,"2012")</f>
        <v>0</v>
      </c>
      <c r="Y247" s="410">
        <f>Y246</f>
        <v>0</v>
      </c>
      <c r="Z247" s="410">
        <f t="shared" ref="Z247:AL247" si="127">Z246</f>
        <v>0</v>
      </c>
      <c r="AA247" s="410">
        <f t="shared" si="127"/>
        <v>1</v>
      </c>
      <c r="AB247" s="410">
        <f t="shared" si="127"/>
        <v>0</v>
      </c>
      <c r="AC247" s="410">
        <f t="shared" si="127"/>
        <v>0</v>
      </c>
      <c r="AD247" s="410">
        <f t="shared" si="127"/>
        <v>0</v>
      </c>
      <c r="AE247" s="410">
        <f t="shared" si="127"/>
        <v>0</v>
      </c>
      <c r="AF247" s="410">
        <f t="shared" si="127"/>
        <v>0</v>
      </c>
      <c r="AG247" s="410">
        <f t="shared" si="127"/>
        <v>0</v>
      </c>
      <c r="AH247" s="410">
        <f t="shared" si="127"/>
        <v>0</v>
      </c>
      <c r="AI247" s="410">
        <f t="shared" si="127"/>
        <v>0</v>
      </c>
      <c r="AJ247" s="410">
        <f t="shared" si="127"/>
        <v>0</v>
      </c>
      <c r="AK247" s="410">
        <f t="shared" si="127"/>
        <v>0</v>
      </c>
      <c r="AL247" s="410">
        <f t="shared" si="127"/>
        <v>0</v>
      </c>
      <c r="AM247" s="503"/>
    </row>
    <row r="248" spans="1:39" s="282" customFormat="1" ht="15" outlineLevel="1">
      <c r="A248" s="507"/>
      <c r="B248" s="323"/>
      <c r="C248" s="290"/>
      <c r="D248" s="290"/>
      <c r="E248" s="290"/>
      <c r="F248" s="290"/>
      <c r="G248" s="290"/>
      <c r="H248" s="290"/>
      <c r="I248" s="290"/>
      <c r="J248" s="290"/>
      <c r="K248" s="290"/>
      <c r="L248" s="290"/>
      <c r="M248" s="290"/>
      <c r="N248" s="290"/>
      <c r="O248" s="290"/>
      <c r="P248" s="290"/>
      <c r="Q248" s="290"/>
      <c r="R248" s="290"/>
      <c r="S248" s="290"/>
      <c r="T248" s="290"/>
      <c r="U248" s="290"/>
      <c r="V248" s="290"/>
      <c r="W248" s="290"/>
      <c r="X248" s="290"/>
      <c r="Y248" s="411"/>
      <c r="Z248" s="411"/>
      <c r="AA248" s="411"/>
      <c r="AB248" s="411"/>
      <c r="AC248" s="411"/>
      <c r="AD248" s="411"/>
      <c r="AE248" s="411"/>
      <c r="AF248" s="411"/>
      <c r="AG248" s="411"/>
      <c r="AH248" s="411"/>
      <c r="AI248" s="411"/>
      <c r="AJ248" s="411"/>
      <c r="AK248" s="411"/>
      <c r="AL248" s="411"/>
      <c r="AM248" s="312"/>
    </row>
    <row r="249" spans="1:39" s="282" customFormat="1" ht="15" outlineLevel="1">
      <c r="A249" s="507">
        <v>32</v>
      </c>
      <c r="B249" s="323" t="s">
        <v>492</v>
      </c>
      <c r="C249" s="290" t="s">
        <v>25</v>
      </c>
      <c r="D249" s="294">
        <f>SUMIFS('7.  Persistence Report'!AR$27:AR$500,'7.  Persistence Report'!$D$27:$D$500,$B249,'7.  Persistence Report'!$C$27:$C$500,"Pre-2011 Programs Completed in 2011",'7.  Persistence Report'!$J$27:$J$500,"&lt;&gt;Adjustment",'7.  Persistence Report'!$H$27:$H$500,"2012")</f>
        <v>0</v>
      </c>
      <c r="E249" s="294">
        <f>SUMIFS('7.  Persistence Report'!AS$27:AS$500,'7.  Persistence Report'!$D$27:$D$500,$B249,'7.  Persistence Report'!$C$27:$C$500,"Pre-2011 Programs Completed in 2011",'7.  Persistence Report'!$J$27:$J$500,"&lt;&gt;Adjustment",'7.  Persistence Report'!$H$27:$H$500,"2012")</f>
        <v>0</v>
      </c>
      <c r="F249" s="294">
        <f>SUMIFS('7.  Persistence Report'!AT$27:AT$500,'7.  Persistence Report'!$D$27:$D$500,$B249,'7.  Persistence Report'!$C$27:$C$500,"Pre-2011 Programs Completed in 2011",'7.  Persistence Report'!$J$27:$J$500,"&lt;&gt;Adjustment",'7.  Persistence Report'!$H$27:$H$500,"2012")</f>
        <v>0</v>
      </c>
      <c r="G249" s="294">
        <f>SUMIFS('7.  Persistence Report'!AU$27:AU$500,'7.  Persistence Report'!$D$27:$D$500,$B249,'7.  Persistence Report'!$C$27:$C$500,"Pre-2011 Programs Completed in 2011",'7.  Persistence Report'!$J$27:$J$500,"&lt;&gt;Adjustment",'7.  Persistence Report'!$H$27:$H$500,"2012")</f>
        <v>0</v>
      </c>
      <c r="H249" s="294">
        <f>SUMIFS('7.  Persistence Report'!AV$27:AV$500,'7.  Persistence Report'!$D$27:$D$500,$B249,'7.  Persistence Report'!$C$27:$C$500,"Pre-2011 Programs Completed in 2011",'7.  Persistence Report'!$J$27:$J$500,"&lt;&gt;Adjustment",'7.  Persistence Report'!$H$27:$H$500,"2012")</f>
        <v>0</v>
      </c>
      <c r="I249" s="294">
        <f>SUMIFS('7.  Persistence Report'!AW$27:AW$500,'7.  Persistence Report'!$D$27:$D$500,$B249,'7.  Persistence Report'!$C$27:$C$500,"Pre-2011 Programs Completed in 2011",'7.  Persistence Report'!$J$27:$J$500,"&lt;&gt;Adjustment",'7.  Persistence Report'!$H$27:$H$500,"2012")</f>
        <v>0</v>
      </c>
      <c r="J249" s="294">
        <f>SUMIFS('7.  Persistence Report'!AX$27:AX$500,'7.  Persistence Report'!$D$27:$D$500,$B249,'7.  Persistence Report'!$C$27:$C$500,"Pre-2011 Programs Completed in 2011",'7.  Persistence Report'!$J$27:$J$500,"&lt;&gt;Adjustment",'7.  Persistence Report'!$H$27:$H$500,"2012")</f>
        <v>0</v>
      </c>
      <c r="K249" s="294">
        <f>SUMIFS('7.  Persistence Report'!AY$27:AY$500,'7.  Persistence Report'!$D$27:$D$500,$B249,'7.  Persistence Report'!$C$27:$C$500,"Pre-2011 Programs Completed in 2011",'7.  Persistence Report'!$J$27:$J$500,"&lt;&gt;Adjustment",'7.  Persistence Report'!$H$27:$H$500,"2012")</f>
        <v>0</v>
      </c>
      <c r="L249" s="294">
        <f>SUMIFS('7.  Persistence Report'!AZ$27:AZ$500,'7.  Persistence Report'!$D$27:$D$500,$B249,'7.  Persistence Report'!$C$27:$C$500,"Pre-2011 Programs Completed in 2011",'7.  Persistence Report'!$J$27:$J$500,"&lt;&gt;Adjustment",'7.  Persistence Report'!$H$27:$H$500,"2012")</f>
        <v>0</v>
      </c>
      <c r="M249" s="294">
        <f>SUMIFS('7.  Persistence Report'!BA$27:BA$500,'7.  Persistence Report'!$D$27:$D$500,$B249,'7.  Persistence Report'!$C$27:$C$500,"Pre-2011 Programs Completed in 2011",'7.  Persistence Report'!$J$27:$J$500,"&lt;&gt;Adjustment",'7.  Persistence Report'!$H$27:$H$500,"2012")</f>
        <v>0</v>
      </c>
      <c r="N249" s="294">
        <v>0</v>
      </c>
      <c r="O249" s="294">
        <f>SUMIFS('7.  Persistence Report'!M$27:M$500,'7.  Persistence Report'!$D$27:$D$500,$B249,'7.  Persistence Report'!$C$27:$C$500,"Pre-2011 Programs Completed in 2011",'7.  Persistence Report'!$J$27:$J$500,"&lt;&gt;Adjustment",'7.  Persistence Report'!$H$27:$H$500,"2012")</f>
        <v>0</v>
      </c>
      <c r="P249" s="294">
        <f>SUMIFS('7.  Persistence Report'!N$27:N$500,'7.  Persistence Report'!$D$27:$D$500,$B249,'7.  Persistence Report'!$C$27:$C$500,"Pre-2011 Programs Completed in 2011",'7.  Persistence Report'!$J$27:$J$500,"&lt;&gt;Adjustment",'7.  Persistence Report'!$H$27:$H$500,"2012")</f>
        <v>0</v>
      </c>
      <c r="Q249" s="294">
        <f>SUMIFS('7.  Persistence Report'!O$27:O$500,'7.  Persistence Report'!$D$27:$D$500,$B249,'7.  Persistence Report'!$C$27:$C$500,"Pre-2011 Programs Completed in 2011",'7.  Persistence Report'!$J$27:$J$500,"&lt;&gt;Adjustment",'7.  Persistence Report'!$H$27:$H$500,"2012")</f>
        <v>0</v>
      </c>
      <c r="R249" s="294">
        <f>SUMIFS('7.  Persistence Report'!P$27:P$500,'7.  Persistence Report'!$D$27:$D$500,$B249,'7.  Persistence Report'!$C$27:$C$500,"Pre-2011 Programs Completed in 2011",'7.  Persistence Report'!$J$27:$J$500,"&lt;&gt;Adjustment",'7.  Persistence Report'!$H$27:$H$500,"2012")</f>
        <v>0</v>
      </c>
      <c r="S249" s="294">
        <f>SUMIFS('7.  Persistence Report'!Q$27:Q$500,'7.  Persistence Report'!$D$27:$D$500,$B249,'7.  Persistence Report'!$C$27:$C$500,"Pre-2011 Programs Completed in 2011",'7.  Persistence Report'!$J$27:$J$500,"&lt;&gt;Adjustment",'7.  Persistence Report'!$H$27:$H$500,"2012")</f>
        <v>0</v>
      </c>
      <c r="T249" s="294">
        <f>SUMIFS('7.  Persistence Report'!R$27:R$500,'7.  Persistence Report'!$D$27:$D$500,$B249,'7.  Persistence Report'!$C$27:$C$500,"Pre-2011 Programs Completed in 2011",'7.  Persistence Report'!$J$27:$J$500,"&lt;&gt;Adjustment",'7.  Persistence Report'!$H$27:$H$500,"2012")</f>
        <v>0</v>
      </c>
      <c r="U249" s="294">
        <f>SUMIFS('7.  Persistence Report'!S$27:S$500,'7.  Persistence Report'!$D$27:$D$500,$B249,'7.  Persistence Report'!$C$27:$C$500,"Pre-2011 Programs Completed in 2011",'7.  Persistence Report'!$J$27:$J$500,"&lt;&gt;Adjustment",'7.  Persistence Report'!$H$27:$H$500,"2012")</f>
        <v>0</v>
      </c>
      <c r="V249" s="294">
        <f>SUMIFS('7.  Persistence Report'!T$27:T$500,'7.  Persistence Report'!$D$27:$D$500,$B249,'7.  Persistence Report'!$C$27:$C$500,"Pre-2011 Programs Completed in 2011",'7.  Persistence Report'!$J$27:$J$500,"&lt;&gt;Adjustment",'7.  Persistence Report'!$H$27:$H$500,"2012")</f>
        <v>0</v>
      </c>
      <c r="W249" s="294">
        <f>SUMIFS('7.  Persistence Report'!U$27:U$500,'7.  Persistence Report'!$D$27:$D$500,$B249,'7.  Persistence Report'!$C$27:$C$500,"Pre-2011 Programs Completed in 2011",'7.  Persistence Report'!$J$27:$J$500,"&lt;&gt;Adjustment",'7.  Persistence Report'!$H$27:$H$500,"2012")</f>
        <v>0</v>
      </c>
      <c r="X249" s="294">
        <f>SUMIFS('7.  Persistence Report'!V$27:V$500,'7.  Persistence Report'!$D$27:$D$500,$B249,'7.  Persistence Report'!$C$27:$C$500,"Pre-2011 Programs Completed in 2011",'7.  Persistence Report'!$J$27:$J$500,"&lt;&gt;Adjustment",'7.  Persistence Report'!$H$27:$H$500,"2012")</f>
        <v>0</v>
      </c>
      <c r="Y249" s="409">
        <f>+Y378</f>
        <v>0</v>
      </c>
      <c r="Z249" s="409">
        <f t="shared" ref="Z249:AA249" si="128">+Z378</f>
        <v>0</v>
      </c>
      <c r="AA249" s="409">
        <f t="shared" si="128"/>
        <v>1</v>
      </c>
      <c r="AB249" s="409"/>
      <c r="AC249" s="409"/>
      <c r="AD249" s="409"/>
      <c r="AE249" s="409"/>
      <c r="AF249" s="409"/>
      <c r="AG249" s="409"/>
      <c r="AH249" s="409"/>
      <c r="AI249" s="409"/>
      <c r="AJ249" s="409"/>
      <c r="AK249" s="409"/>
      <c r="AL249" s="409"/>
      <c r="AM249" s="295">
        <f>SUM(Y249:AL249)</f>
        <v>1</v>
      </c>
    </row>
    <row r="250" spans="1:39" s="282" customFormat="1" ht="15" outlineLevel="1">
      <c r="A250" s="507"/>
      <c r="B250" s="323" t="s">
        <v>244</v>
      </c>
      <c r="C250" s="290" t="s">
        <v>163</v>
      </c>
      <c r="D250" s="294">
        <f>SUMIFS('7.  Persistence Report'!AR$27:AR$500,'7.  Persistence Report'!$D$27:$D$500,$B249,'7.  Persistence Report'!$C$27:$C$500,"Pre-2011 Programs Completed in 2011",'7.  Persistence Report'!$J$27:$J$500,"Adjustment",'7.  Persistence Report'!$H$27:$H$500,"2012")</f>
        <v>0</v>
      </c>
      <c r="E250" s="294">
        <f>SUMIFS('7.  Persistence Report'!AS$27:AS$500,'7.  Persistence Report'!$D$27:$D$500,$B249,'7.  Persistence Report'!$C$27:$C$500,"Pre-2011 Programs Completed in 2011",'7.  Persistence Report'!$J$27:$J$500,"Adjustment",'7.  Persistence Report'!$H$27:$H$500,"2012")</f>
        <v>0</v>
      </c>
      <c r="F250" s="294">
        <f>SUMIFS('7.  Persistence Report'!AT$27:AT$500,'7.  Persistence Report'!$D$27:$D$500,$B249,'7.  Persistence Report'!$C$27:$C$500,"Pre-2011 Programs Completed in 2011",'7.  Persistence Report'!$J$27:$J$500,"Adjustment",'7.  Persistence Report'!$H$27:$H$500,"2012")</f>
        <v>0</v>
      </c>
      <c r="G250" s="294">
        <f>SUMIFS('7.  Persistence Report'!AU$27:AU$500,'7.  Persistence Report'!$D$27:$D$500,$B249,'7.  Persistence Report'!$C$27:$C$500,"Pre-2011 Programs Completed in 2011",'7.  Persistence Report'!$J$27:$J$500,"Adjustment",'7.  Persistence Report'!$H$27:$H$500,"2012")</f>
        <v>0</v>
      </c>
      <c r="H250" s="294">
        <f>SUMIFS('7.  Persistence Report'!AV$27:AV$500,'7.  Persistence Report'!$D$27:$D$500,$B249,'7.  Persistence Report'!$C$27:$C$500,"Pre-2011 Programs Completed in 2011",'7.  Persistence Report'!$J$27:$J$500,"Adjustment",'7.  Persistence Report'!$H$27:$H$500,"2012")</f>
        <v>0</v>
      </c>
      <c r="I250" s="294">
        <f>SUMIFS('7.  Persistence Report'!AW$27:AW$500,'7.  Persistence Report'!$D$27:$D$500,$B249,'7.  Persistence Report'!$C$27:$C$500,"Pre-2011 Programs Completed in 2011",'7.  Persistence Report'!$J$27:$J$500,"Adjustment",'7.  Persistence Report'!$H$27:$H$500,"2012")</f>
        <v>0</v>
      </c>
      <c r="J250" s="294">
        <f>SUMIFS('7.  Persistence Report'!AX$27:AX$500,'7.  Persistence Report'!$D$27:$D$500,$B249,'7.  Persistence Report'!$C$27:$C$500,"Pre-2011 Programs Completed in 2011",'7.  Persistence Report'!$J$27:$J$500,"Adjustment",'7.  Persistence Report'!$H$27:$H$500,"2012")</f>
        <v>0</v>
      </c>
      <c r="K250" s="294">
        <f>SUMIFS('7.  Persistence Report'!AY$27:AY$500,'7.  Persistence Report'!$D$27:$D$500,$B249,'7.  Persistence Report'!$C$27:$C$500,"Pre-2011 Programs Completed in 2011",'7.  Persistence Report'!$J$27:$J$500,"Adjustment",'7.  Persistence Report'!$H$27:$H$500,"2012")</f>
        <v>0</v>
      </c>
      <c r="L250" s="294">
        <f>SUMIFS('7.  Persistence Report'!AZ$27:AZ$500,'7.  Persistence Report'!$D$27:$D$500,$B249,'7.  Persistence Report'!$C$27:$C$500,"Pre-2011 Programs Completed in 2011",'7.  Persistence Report'!$J$27:$J$500,"Adjustment",'7.  Persistence Report'!$H$27:$H$500,"2012")</f>
        <v>0</v>
      </c>
      <c r="M250" s="294">
        <f>SUMIFS('7.  Persistence Report'!BA$27:BA$500,'7.  Persistence Report'!$D$27:$D$500,$B249,'7.  Persistence Report'!$C$27:$C$500,"Pre-2011 Programs Completed in 2011",'7.  Persistence Report'!$J$27:$J$500,"Adjustment",'7.  Persistence Report'!$H$27:$H$500,"2012")</f>
        <v>0</v>
      </c>
      <c r="N250" s="294">
        <f>N249</f>
        <v>0</v>
      </c>
      <c r="O250" s="294">
        <f>SUMIFS('7.  Persistence Report'!M$27:M$500,'7.  Persistence Report'!$D$27:$D$500,$B249,'7.  Persistence Report'!$C$27:$C$500,"Pre-2011 Programs Completed in 2011",'7.  Persistence Report'!$J$27:$J$500,"Adjustment",'7.  Persistence Report'!$H$27:$H$500,"2012")</f>
        <v>0</v>
      </c>
      <c r="P250" s="294">
        <f>SUMIFS('7.  Persistence Report'!N$27:N$500,'7.  Persistence Report'!$D$27:$D$500,$B249,'7.  Persistence Report'!$C$27:$C$500,"Pre-2011 Programs Completed in 2011",'7.  Persistence Report'!$J$27:$J$500,"Adjustment",'7.  Persistence Report'!$H$27:$H$500,"2012")</f>
        <v>0</v>
      </c>
      <c r="Q250" s="294">
        <f>SUMIFS('7.  Persistence Report'!O$27:O$500,'7.  Persistence Report'!$D$27:$D$500,$B249,'7.  Persistence Report'!$C$27:$C$500,"Pre-2011 Programs Completed in 2011",'7.  Persistence Report'!$J$27:$J$500,"Adjustment",'7.  Persistence Report'!$H$27:$H$500,"2012")</f>
        <v>0</v>
      </c>
      <c r="R250" s="294">
        <f>SUMIFS('7.  Persistence Report'!P$27:P$500,'7.  Persistence Report'!$D$27:$D$500,$B249,'7.  Persistence Report'!$C$27:$C$500,"Pre-2011 Programs Completed in 2011",'7.  Persistence Report'!$J$27:$J$500,"Adjustment",'7.  Persistence Report'!$H$27:$H$500,"2012")</f>
        <v>0</v>
      </c>
      <c r="S250" s="294">
        <f>SUMIFS('7.  Persistence Report'!Q$27:Q$500,'7.  Persistence Report'!$D$27:$D$500,$B249,'7.  Persistence Report'!$C$27:$C$500,"Pre-2011 Programs Completed in 2011",'7.  Persistence Report'!$J$27:$J$500,"Adjustment",'7.  Persistence Report'!$H$27:$H$500,"2012")</f>
        <v>0</v>
      </c>
      <c r="T250" s="294">
        <f>SUMIFS('7.  Persistence Report'!R$27:R$500,'7.  Persistence Report'!$D$27:$D$500,$B249,'7.  Persistence Report'!$C$27:$C$500,"Pre-2011 Programs Completed in 2011",'7.  Persistence Report'!$J$27:$J$500,"Adjustment",'7.  Persistence Report'!$H$27:$H$500,"2012")</f>
        <v>0</v>
      </c>
      <c r="U250" s="294">
        <f>SUMIFS('7.  Persistence Report'!S$27:S$500,'7.  Persistence Report'!$D$27:$D$500,$B249,'7.  Persistence Report'!$C$27:$C$500,"Pre-2011 Programs Completed in 2011",'7.  Persistence Report'!$J$27:$J$500,"Adjustment",'7.  Persistence Report'!$H$27:$H$500,"2012")</f>
        <v>0</v>
      </c>
      <c r="V250" s="294">
        <f>SUMIFS('7.  Persistence Report'!T$27:T$500,'7.  Persistence Report'!$D$27:$D$500,$B249,'7.  Persistence Report'!$C$27:$C$500,"Pre-2011 Programs Completed in 2011",'7.  Persistence Report'!$J$27:$J$500,"Adjustment",'7.  Persistence Report'!$H$27:$H$500,"2012")</f>
        <v>0</v>
      </c>
      <c r="W250" s="294">
        <f>SUMIFS('7.  Persistence Report'!U$27:U$500,'7.  Persistence Report'!$D$27:$D$500,$B249,'7.  Persistence Report'!$C$27:$C$500,"Pre-2011 Programs Completed in 2011",'7.  Persistence Report'!$J$27:$J$500,"Adjustment",'7.  Persistence Report'!$H$27:$H$500,"2012")</f>
        <v>0</v>
      </c>
      <c r="X250" s="294">
        <f>SUMIFS('7.  Persistence Report'!V$27:V$500,'7.  Persistence Report'!$D$27:$D$500,$B249,'7.  Persistence Report'!$C$27:$C$500,"Pre-2011 Programs Completed in 2011",'7.  Persistence Report'!$J$27:$J$500,"Adjustment",'7.  Persistence Report'!$H$27:$H$500,"2012")</f>
        <v>0</v>
      </c>
      <c r="Y250" s="410">
        <f>Y249</f>
        <v>0</v>
      </c>
      <c r="Z250" s="410">
        <f t="shared" ref="Z250:AL250" si="129">Z249</f>
        <v>0</v>
      </c>
      <c r="AA250" s="410">
        <f t="shared" si="129"/>
        <v>1</v>
      </c>
      <c r="AB250" s="410">
        <f t="shared" si="129"/>
        <v>0</v>
      </c>
      <c r="AC250" s="410">
        <f t="shared" si="129"/>
        <v>0</v>
      </c>
      <c r="AD250" s="410">
        <f t="shared" si="129"/>
        <v>0</v>
      </c>
      <c r="AE250" s="410">
        <f t="shared" si="129"/>
        <v>0</v>
      </c>
      <c r="AF250" s="410">
        <f t="shared" si="129"/>
        <v>0</v>
      </c>
      <c r="AG250" s="410">
        <f t="shared" si="129"/>
        <v>0</v>
      </c>
      <c r="AH250" s="410">
        <f t="shared" si="129"/>
        <v>0</v>
      </c>
      <c r="AI250" s="410">
        <f t="shared" si="129"/>
        <v>0</v>
      </c>
      <c r="AJ250" s="410">
        <f t="shared" si="129"/>
        <v>0</v>
      </c>
      <c r="AK250" s="410">
        <f t="shared" si="129"/>
        <v>0</v>
      </c>
      <c r="AL250" s="410">
        <f t="shared" si="129"/>
        <v>0</v>
      </c>
      <c r="AM250" s="503"/>
    </row>
    <row r="251" spans="1:39" s="282" customFormat="1" ht="15" outlineLevel="1">
      <c r="A251" s="507"/>
      <c r="B251" s="323"/>
      <c r="C251" s="290"/>
      <c r="D251" s="290"/>
      <c r="E251" s="290"/>
      <c r="F251" s="290"/>
      <c r="G251" s="290"/>
      <c r="H251" s="290"/>
      <c r="I251" s="290"/>
      <c r="J251" s="290"/>
      <c r="K251" s="290"/>
      <c r="L251" s="290"/>
      <c r="M251" s="290"/>
      <c r="N251" s="290"/>
      <c r="O251" s="290"/>
      <c r="P251" s="290"/>
      <c r="Q251" s="290"/>
      <c r="R251" s="290"/>
      <c r="S251" s="290"/>
      <c r="T251" s="290"/>
      <c r="U251" s="290"/>
      <c r="V251" s="290"/>
      <c r="W251" s="290"/>
      <c r="X251" s="290"/>
      <c r="Y251" s="411"/>
      <c r="Z251" s="411"/>
      <c r="AA251" s="411"/>
      <c r="AB251" s="411"/>
      <c r="AC251" s="411"/>
      <c r="AD251" s="411"/>
      <c r="AE251" s="411"/>
      <c r="AF251" s="411"/>
      <c r="AG251" s="411"/>
      <c r="AH251" s="411"/>
      <c r="AI251" s="411"/>
      <c r="AJ251" s="411"/>
      <c r="AK251" s="411"/>
      <c r="AL251" s="411"/>
      <c r="AM251" s="312"/>
    </row>
    <row r="252" spans="1:39" s="282" customFormat="1" ht="15" outlineLevel="1">
      <c r="A252" s="507">
        <v>33</v>
      </c>
      <c r="B252" s="323" t="s">
        <v>493</v>
      </c>
      <c r="C252" s="290" t="s">
        <v>25</v>
      </c>
      <c r="D252" s="294">
        <f>SUMIFS('7.  Persistence Report'!AR$27:AR$500,'7.  Persistence Report'!$D$27:$D$500,$B252,'7.  Persistence Report'!$C$27:$C$500,"Pre-2011 Programs Completed in 2011",'7.  Persistence Report'!$J$27:$J$500,"&lt;&gt;Adjustment",'7.  Persistence Report'!$H$27:$H$500,"2012")</f>
        <v>0</v>
      </c>
      <c r="E252" s="294">
        <f>SUMIFS('7.  Persistence Report'!AS$27:AS$500,'7.  Persistence Report'!$D$27:$D$500,$B252,'7.  Persistence Report'!$C$27:$C$500,"Pre-2011 Programs Completed in 2011",'7.  Persistence Report'!$J$27:$J$500,"&lt;&gt;Adjustment",'7.  Persistence Report'!$H$27:$H$500,"2012")</f>
        <v>0</v>
      </c>
      <c r="F252" s="294">
        <f>SUMIFS('7.  Persistence Report'!AT$27:AT$500,'7.  Persistence Report'!$D$27:$D$500,$B252,'7.  Persistence Report'!$C$27:$C$500,"Pre-2011 Programs Completed in 2011",'7.  Persistence Report'!$J$27:$J$500,"&lt;&gt;Adjustment",'7.  Persistence Report'!$H$27:$H$500,"2012")</f>
        <v>0</v>
      </c>
      <c r="G252" s="294">
        <f>SUMIFS('7.  Persistence Report'!AU$27:AU$500,'7.  Persistence Report'!$D$27:$D$500,$B252,'7.  Persistence Report'!$C$27:$C$500,"Pre-2011 Programs Completed in 2011",'7.  Persistence Report'!$J$27:$J$500,"&lt;&gt;Adjustment",'7.  Persistence Report'!$H$27:$H$500,"2012")</f>
        <v>0</v>
      </c>
      <c r="H252" s="294">
        <f>SUMIFS('7.  Persistence Report'!AV$27:AV$500,'7.  Persistence Report'!$D$27:$D$500,$B252,'7.  Persistence Report'!$C$27:$C$500,"Pre-2011 Programs Completed in 2011",'7.  Persistence Report'!$J$27:$J$500,"&lt;&gt;Adjustment",'7.  Persistence Report'!$H$27:$H$500,"2012")</f>
        <v>0</v>
      </c>
      <c r="I252" s="294">
        <f>SUMIFS('7.  Persistence Report'!AW$27:AW$500,'7.  Persistence Report'!$D$27:$D$500,$B252,'7.  Persistence Report'!$C$27:$C$500,"Pre-2011 Programs Completed in 2011",'7.  Persistence Report'!$J$27:$J$500,"&lt;&gt;Adjustment",'7.  Persistence Report'!$H$27:$H$500,"2012")</f>
        <v>0</v>
      </c>
      <c r="J252" s="294">
        <f>SUMIFS('7.  Persistence Report'!AX$27:AX$500,'7.  Persistence Report'!$D$27:$D$500,$B252,'7.  Persistence Report'!$C$27:$C$500,"Pre-2011 Programs Completed in 2011",'7.  Persistence Report'!$J$27:$J$500,"&lt;&gt;Adjustment",'7.  Persistence Report'!$H$27:$H$500,"2012")</f>
        <v>0</v>
      </c>
      <c r="K252" s="294">
        <f>SUMIFS('7.  Persistence Report'!AY$27:AY$500,'7.  Persistence Report'!$D$27:$D$500,$B252,'7.  Persistence Report'!$C$27:$C$500,"Pre-2011 Programs Completed in 2011",'7.  Persistence Report'!$J$27:$J$500,"&lt;&gt;Adjustment",'7.  Persistence Report'!$H$27:$H$500,"2012")</f>
        <v>0</v>
      </c>
      <c r="L252" s="294">
        <f>SUMIFS('7.  Persistence Report'!AZ$27:AZ$500,'7.  Persistence Report'!$D$27:$D$500,$B252,'7.  Persistence Report'!$C$27:$C$500,"Pre-2011 Programs Completed in 2011",'7.  Persistence Report'!$J$27:$J$500,"&lt;&gt;Adjustment",'7.  Persistence Report'!$H$27:$H$500,"2012")</f>
        <v>0</v>
      </c>
      <c r="M252" s="294">
        <f>SUMIFS('7.  Persistence Report'!BA$27:BA$500,'7.  Persistence Report'!$D$27:$D$500,$B252,'7.  Persistence Report'!$C$27:$C$500,"Pre-2011 Programs Completed in 2011",'7.  Persistence Report'!$J$27:$J$500,"&lt;&gt;Adjustment",'7.  Persistence Report'!$H$27:$H$500,"2012")</f>
        <v>0</v>
      </c>
      <c r="N252" s="294">
        <v>12</v>
      </c>
      <c r="O252" s="294">
        <f>SUMIFS('7.  Persistence Report'!M$27:M$500,'7.  Persistence Report'!$D$27:$D$500,$B252,'7.  Persistence Report'!$C$27:$C$500,"Pre-2011 Programs Completed in 2011",'7.  Persistence Report'!$J$27:$J$500,"&lt;&gt;Adjustment",'7.  Persistence Report'!$H$27:$H$500,"2012")</f>
        <v>0</v>
      </c>
      <c r="P252" s="294">
        <f>SUMIFS('7.  Persistence Report'!N$27:N$500,'7.  Persistence Report'!$D$27:$D$500,$B252,'7.  Persistence Report'!$C$27:$C$500,"Pre-2011 Programs Completed in 2011",'7.  Persistence Report'!$J$27:$J$500,"&lt;&gt;Adjustment",'7.  Persistence Report'!$H$27:$H$500,"2012")</f>
        <v>0</v>
      </c>
      <c r="Q252" s="294">
        <f>SUMIFS('7.  Persistence Report'!O$27:O$500,'7.  Persistence Report'!$D$27:$D$500,$B252,'7.  Persistence Report'!$C$27:$C$500,"Pre-2011 Programs Completed in 2011",'7.  Persistence Report'!$J$27:$J$500,"&lt;&gt;Adjustment",'7.  Persistence Report'!$H$27:$H$500,"2012")</f>
        <v>0</v>
      </c>
      <c r="R252" s="294">
        <f>SUMIFS('7.  Persistence Report'!P$27:P$500,'7.  Persistence Report'!$D$27:$D$500,$B252,'7.  Persistence Report'!$C$27:$C$500,"Pre-2011 Programs Completed in 2011",'7.  Persistence Report'!$J$27:$J$500,"&lt;&gt;Adjustment",'7.  Persistence Report'!$H$27:$H$500,"2012")</f>
        <v>0</v>
      </c>
      <c r="S252" s="294">
        <f>SUMIFS('7.  Persistence Report'!Q$27:Q$500,'7.  Persistence Report'!$D$27:$D$500,$B252,'7.  Persistence Report'!$C$27:$C$500,"Pre-2011 Programs Completed in 2011",'7.  Persistence Report'!$J$27:$J$500,"&lt;&gt;Adjustment",'7.  Persistence Report'!$H$27:$H$500,"2012")</f>
        <v>0</v>
      </c>
      <c r="T252" s="294">
        <f>SUMIFS('7.  Persistence Report'!R$27:R$500,'7.  Persistence Report'!$D$27:$D$500,$B252,'7.  Persistence Report'!$C$27:$C$500,"Pre-2011 Programs Completed in 2011",'7.  Persistence Report'!$J$27:$J$500,"&lt;&gt;Adjustment",'7.  Persistence Report'!$H$27:$H$500,"2012")</f>
        <v>0</v>
      </c>
      <c r="U252" s="294">
        <f>SUMIFS('7.  Persistence Report'!S$27:S$500,'7.  Persistence Report'!$D$27:$D$500,$B252,'7.  Persistence Report'!$C$27:$C$500,"Pre-2011 Programs Completed in 2011",'7.  Persistence Report'!$J$27:$J$500,"&lt;&gt;Adjustment",'7.  Persistence Report'!$H$27:$H$500,"2012")</f>
        <v>0</v>
      </c>
      <c r="V252" s="294">
        <f>SUMIFS('7.  Persistence Report'!T$27:T$500,'7.  Persistence Report'!$D$27:$D$500,$B252,'7.  Persistence Report'!$C$27:$C$500,"Pre-2011 Programs Completed in 2011",'7.  Persistence Report'!$J$27:$J$500,"&lt;&gt;Adjustment",'7.  Persistence Report'!$H$27:$H$500,"2012")</f>
        <v>0</v>
      </c>
      <c r="W252" s="294">
        <f>SUMIFS('7.  Persistence Report'!U$27:U$500,'7.  Persistence Report'!$D$27:$D$500,$B252,'7.  Persistence Report'!$C$27:$C$500,"Pre-2011 Programs Completed in 2011",'7.  Persistence Report'!$J$27:$J$500,"&lt;&gt;Adjustment",'7.  Persistence Report'!$H$27:$H$500,"2012")</f>
        <v>0</v>
      </c>
      <c r="X252" s="294">
        <f>SUMIFS('7.  Persistence Report'!V$27:V$500,'7.  Persistence Report'!$D$27:$D$500,$B252,'7.  Persistence Report'!$C$27:$C$500,"Pre-2011 Programs Completed in 2011",'7.  Persistence Report'!$J$27:$J$500,"&lt;&gt;Adjustment",'7.  Persistence Report'!$H$27:$H$500,"2012")</f>
        <v>0</v>
      </c>
      <c r="Y252" s="409">
        <f>+Y381</f>
        <v>0</v>
      </c>
      <c r="Z252" s="409">
        <f t="shared" ref="Z252:AA252" si="130">+Z381</f>
        <v>0</v>
      </c>
      <c r="AA252" s="409">
        <f t="shared" si="130"/>
        <v>1</v>
      </c>
      <c r="AB252" s="409"/>
      <c r="AC252" s="409"/>
      <c r="AD252" s="409"/>
      <c r="AE252" s="409"/>
      <c r="AF252" s="409"/>
      <c r="AG252" s="409"/>
      <c r="AH252" s="409"/>
      <c r="AI252" s="409"/>
      <c r="AJ252" s="409"/>
      <c r="AK252" s="409"/>
      <c r="AL252" s="409"/>
      <c r="AM252" s="295">
        <f>SUM(Y252:AL252)</f>
        <v>1</v>
      </c>
    </row>
    <row r="253" spans="1:39" s="282" customFormat="1" ht="15" outlineLevel="1">
      <c r="A253" s="507"/>
      <c r="B253" s="323" t="s">
        <v>244</v>
      </c>
      <c r="C253" s="290" t="s">
        <v>163</v>
      </c>
      <c r="D253" s="294">
        <f>SUMIFS('7.  Persistence Report'!AR$27:AR$500,'7.  Persistence Report'!$D$27:$D$500,$B252,'7.  Persistence Report'!$C$27:$C$500,"Pre-2011 Programs Completed in 2011",'7.  Persistence Report'!$J$27:$J$500,"Adjustment",'7.  Persistence Report'!$H$27:$H$500,"2012")</f>
        <v>0</v>
      </c>
      <c r="E253" s="294">
        <f>SUMIFS('7.  Persistence Report'!AS$27:AS$500,'7.  Persistence Report'!$D$27:$D$500,$B252,'7.  Persistence Report'!$C$27:$C$500,"Pre-2011 Programs Completed in 2011",'7.  Persistence Report'!$J$27:$J$500,"Adjustment",'7.  Persistence Report'!$H$27:$H$500,"2012")</f>
        <v>0</v>
      </c>
      <c r="F253" s="294">
        <f>SUMIFS('7.  Persistence Report'!AT$27:AT$500,'7.  Persistence Report'!$D$27:$D$500,$B252,'7.  Persistence Report'!$C$27:$C$500,"Pre-2011 Programs Completed in 2011",'7.  Persistence Report'!$J$27:$J$500,"Adjustment",'7.  Persistence Report'!$H$27:$H$500,"2012")</f>
        <v>0</v>
      </c>
      <c r="G253" s="294">
        <f>SUMIFS('7.  Persistence Report'!AU$27:AU$500,'7.  Persistence Report'!$D$27:$D$500,$B252,'7.  Persistence Report'!$C$27:$C$500,"Pre-2011 Programs Completed in 2011",'7.  Persistence Report'!$J$27:$J$500,"Adjustment",'7.  Persistence Report'!$H$27:$H$500,"2012")</f>
        <v>0</v>
      </c>
      <c r="H253" s="294">
        <f>SUMIFS('7.  Persistence Report'!AV$27:AV$500,'7.  Persistence Report'!$D$27:$D$500,$B252,'7.  Persistence Report'!$C$27:$C$500,"Pre-2011 Programs Completed in 2011",'7.  Persistence Report'!$J$27:$J$500,"Adjustment",'7.  Persistence Report'!$H$27:$H$500,"2012")</f>
        <v>0</v>
      </c>
      <c r="I253" s="294">
        <f>SUMIFS('7.  Persistence Report'!AW$27:AW$500,'7.  Persistence Report'!$D$27:$D$500,$B252,'7.  Persistence Report'!$C$27:$C$500,"Pre-2011 Programs Completed in 2011",'7.  Persistence Report'!$J$27:$J$500,"Adjustment",'7.  Persistence Report'!$H$27:$H$500,"2012")</f>
        <v>0</v>
      </c>
      <c r="J253" s="294">
        <f>SUMIFS('7.  Persistence Report'!AX$27:AX$500,'7.  Persistence Report'!$D$27:$D$500,$B252,'7.  Persistence Report'!$C$27:$C$500,"Pre-2011 Programs Completed in 2011",'7.  Persistence Report'!$J$27:$J$500,"Adjustment",'7.  Persistence Report'!$H$27:$H$500,"2012")</f>
        <v>0</v>
      </c>
      <c r="K253" s="294">
        <f>SUMIFS('7.  Persistence Report'!AY$27:AY$500,'7.  Persistence Report'!$D$27:$D$500,$B252,'7.  Persistence Report'!$C$27:$C$500,"Pre-2011 Programs Completed in 2011",'7.  Persistence Report'!$J$27:$J$500,"Adjustment",'7.  Persistence Report'!$H$27:$H$500,"2012")</f>
        <v>0</v>
      </c>
      <c r="L253" s="294">
        <f>SUMIFS('7.  Persistence Report'!AZ$27:AZ$500,'7.  Persistence Report'!$D$27:$D$500,$B252,'7.  Persistence Report'!$C$27:$C$500,"Pre-2011 Programs Completed in 2011",'7.  Persistence Report'!$J$27:$J$500,"Adjustment",'7.  Persistence Report'!$H$27:$H$500,"2012")</f>
        <v>0</v>
      </c>
      <c r="M253" s="294">
        <f>SUMIFS('7.  Persistence Report'!BA$27:BA$500,'7.  Persistence Report'!$D$27:$D$500,$B252,'7.  Persistence Report'!$C$27:$C$500,"Pre-2011 Programs Completed in 2011",'7.  Persistence Report'!$J$27:$J$500,"Adjustment",'7.  Persistence Report'!$H$27:$H$500,"2012")</f>
        <v>0</v>
      </c>
      <c r="N253" s="294">
        <f>N252</f>
        <v>12</v>
      </c>
      <c r="O253" s="294">
        <f>SUMIFS('7.  Persistence Report'!M$27:M$500,'7.  Persistence Report'!$D$27:$D$500,$B252,'7.  Persistence Report'!$C$27:$C$500,"Pre-2011 Programs Completed in 2011",'7.  Persistence Report'!$J$27:$J$500,"Adjustment",'7.  Persistence Report'!$H$27:$H$500,"2012")</f>
        <v>0</v>
      </c>
      <c r="P253" s="294">
        <f>SUMIFS('7.  Persistence Report'!N$27:N$500,'7.  Persistence Report'!$D$27:$D$500,$B252,'7.  Persistence Report'!$C$27:$C$500,"Pre-2011 Programs Completed in 2011",'7.  Persistence Report'!$J$27:$J$500,"Adjustment",'7.  Persistence Report'!$H$27:$H$500,"2012")</f>
        <v>0</v>
      </c>
      <c r="Q253" s="294">
        <f>SUMIFS('7.  Persistence Report'!O$27:O$500,'7.  Persistence Report'!$D$27:$D$500,$B252,'7.  Persistence Report'!$C$27:$C$500,"Pre-2011 Programs Completed in 2011",'7.  Persistence Report'!$J$27:$J$500,"Adjustment",'7.  Persistence Report'!$H$27:$H$500,"2012")</f>
        <v>0</v>
      </c>
      <c r="R253" s="294">
        <f>SUMIFS('7.  Persistence Report'!P$27:P$500,'7.  Persistence Report'!$D$27:$D$500,$B252,'7.  Persistence Report'!$C$27:$C$500,"Pre-2011 Programs Completed in 2011",'7.  Persistence Report'!$J$27:$J$500,"Adjustment",'7.  Persistence Report'!$H$27:$H$500,"2012")</f>
        <v>0</v>
      </c>
      <c r="S253" s="294">
        <f>SUMIFS('7.  Persistence Report'!Q$27:Q$500,'7.  Persistence Report'!$D$27:$D$500,$B252,'7.  Persistence Report'!$C$27:$C$500,"Pre-2011 Programs Completed in 2011",'7.  Persistence Report'!$J$27:$J$500,"Adjustment",'7.  Persistence Report'!$H$27:$H$500,"2012")</f>
        <v>0</v>
      </c>
      <c r="T253" s="294">
        <f>SUMIFS('7.  Persistence Report'!R$27:R$500,'7.  Persistence Report'!$D$27:$D$500,$B252,'7.  Persistence Report'!$C$27:$C$500,"Pre-2011 Programs Completed in 2011",'7.  Persistence Report'!$J$27:$J$500,"Adjustment",'7.  Persistence Report'!$H$27:$H$500,"2012")</f>
        <v>0</v>
      </c>
      <c r="U253" s="294">
        <f>SUMIFS('7.  Persistence Report'!S$27:S$500,'7.  Persistence Report'!$D$27:$D$500,$B252,'7.  Persistence Report'!$C$27:$C$500,"Pre-2011 Programs Completed in 2011",'7.  Persistence Report'!$J$27:$J$500,"Adjustment",'7.  Persistence Report'!$H$27:$H$500,"2012")</f>
        <v>0</v>
      </c>
      <c r="V253" s="294">
        <f>SUMIFS('7.  Persistence Report'!T$27:T$500,'7.  Persistence Report'!$D$27:$D$500,$B252,'7.  Persistence Report'!$C$27:$C$500,"Pre-2011 Programs Completed in 2011",'7.  Persistence Report'!$J$27:$J$500,"Adjustment",'7.  Persistence Report'!$H$27:$H$500,"2012")</f>
        <v>0</v>
      </c>
      <c r="W253" s="294">
        <f>SUMIFS('7.  Persistence Report'!U$27:U$500,'7.  Persistence Report'!$D$27:$D$500,$B252,'7.  Persistence Report'!$C$27:$C$500,"Pre-2011 Programs Completed in 2011",'7.  Persistence Report'!$J$27:$J$500,"Adjustment",'7.  Persistence Report'!$H$27:$H$500,"2012")</f>
        <v>0</v>
      </c>
      <c r="X253" s="294">
        <f>SUMIFS('7.  Persistence Report'!V$27:V$500,'7.  Persistence Report'!$D$27:$D$500,$B252,'7.  Persistence Report'!$C$27:$C$500,"Pre-2011 Programs Completed in 2011",'7.  Persistence Report'!$J$27:$J$500,"Adjustment",'7.  Persistence Report'!$H$27:$H$500,"2012")</f>
        <v>0</v>
      </c>
      <c r="Y253" s="410">
        <f>Y252</f>
        <v>0</v>
      </c>
      <c r="Z253" s="410">
        <f t="shared" ref="Z253:AL253" si="131">Z252</f>
        <v>0</v>
      </c>
      <c r="AA253" s="410">
        <f t="shared" si="131"/>
        <v>1</v>
      </c>
      <c r="AB253" s="410">
        <f t="shared" si="131"/>
        <v>0</v>
      </c>
      <c r="AC253" s="410">
        <f t="shared" si="131"/>
        <v>0</v>
      </c>
      <c r="AD253" s="410">
        <f t="shared" si="131"/>
        <v>0</v>
      </c>
      <c r="AE253" s="410">
        <f t="shared" si="131"/>
        <v>0</v>
      </c>
      <c r="AF253" s="410">
        <f t="shared" si="131"/>
        <v>0</v>
      </c>
      <c r="AG253" s="410">
        <f t="shared" si="131"/>
        <v>0</v>
      </c>
      <c r="AH253" s="410">
        <f t="shared" si="131"/>
        <v>0</v>
      </c>
      <c r="AI253" s="410">
        <f t="shared" si="131"/>
        <v>0</v>
      </c>
      <c r="AJ253" s="410">
        <f t="shared" si="131"/>
        <v>0</v>
      </c>
      <c r="AK253" s="410">
        <f t="shared" si="131"/>
        <v>0</v>
      </c>
      <c r="AL253" s="410">
        <f t="shared" si="131"/>
        <v>0</v>
      </c>
      <c r="AM253" s="503"/>
    </row>
    <row r="254" spans="1:39" ht="15" outlineLevel="1">
      <c r="B254" s="314"/>
      <c r="C254" s="324"/>
      <c r="D254" s="325"/>
      <c r="E254" s="325"/>
      <c r="F254" s="325"/>
      <c r="G254" s="325"/>
      <c r="H254" s="325"/>
      <c r="I254" s="325"/>
      <c r="J254" s="325"/>
      <c r="K254" s="325"/>
      <c r="L254" s="325"/>
      <c r="M254" s="325"/>
      <c r="N254" s="325"/>
      <c r="O254" s="325"/>
      <c r="P254" s="325"/>
      <c r="Q254" s="325"/>
      <c r="R254" s="325"/>
      <c r="S254" s="325"/>
      <c r="T254" s="325"/>
      <c r="U254" s="325"/>
      <c r="V254" s="325"/>
      <c r="W254" s="325"/>
      <c r="X254" s="325"/>
      <c r="Y254" s="300"/>
      <c r="Z254" s="300"/>
      <c r="AA254" s="300"/>
      <c r="AB254" s="300"/>
      <c r="AC254" s="300"/>
      <c r="AD254" s="300"/>
      <c r="AE254" s="300"/>
      <c r="AF254" s="300"/>
      <c r="AG254" s="300"/>
      <c r="AH254" s="300"/>
      <c r="AI254" s="300"/>
      <c r="AJ254" s="300"/>
      <c r="AK254" s="300"/>
      <c r="AL254" s="300"/>
      <c r="AM254" s="305"/>
    </row>
    <row r="255" spans="1:39" ht="15.75">
      <c r="B255" s="326" t="s">
        <v>245</v>
      </c>
      <c r="C255" s="328"/>
      <c r="D255" s="328">
        <f>SUM(D150:D253)</f>
        <v>39673165.418773703</v>
      </c>
      <c r="E255" s="328"/>
      <c r="F255" s="328"/>
      <c r="G255" s="328"/>
      <c r="H255" s="328"/>
      <c r="I255" s="328"/>
      <c r="J255" s="328"/>
      <c r="K255" s="328"/>
      <c r="L255" s="328"/>
      <c r="M255" s="328"/>
      <c r="N255" s="328"/>
      <c r="O255" s="328">
        <f>SUM(O150:O253)</f>
        <v>18768.176346444001</v>
      </c>
      <c r="P255" s="328"/>
      <c r="Q255" s="328"/>
      <c r="R255" s="328"/>
      <c r="S255" s="328"/>
      <c r="T255" s="328"/>
      <c r="U255" s="328"/>
      <c r="V255" s="328"/>
      <c r="W255" s="328"/>
      <c r="X255" s="328"/>
      <c r="Y255" s="328">
        <f>IF(Y149="kWh",SUMPRODUCT(D150:D253,Y150:Y253))</f>
        <v>5986579.5787109993</v>
      </c>
      <c r="Z255" s="328">
        <f>IF(Z149="kWh",SUMPRODUCT(D150:D253,Z150:Z253))</f>
        <v>3428700</v>
      </c>
      <c r="AA255" s="328">
        <f>IF(AA149="kW",SUMPRODUCT(N150:N253,O150:O253,AA150:AA253),SUMPRODUCT(D150:D253,AA150:AA253))</f>
        <v>84512.093050979995</v>
      </c>
      <c r="AB255" s="328">
        <f>IF(AB149="kW",SUMPRODUCT(N150:N253,O150:O253,AB150:AB253),SUMPRODUCT(D150:D253,AB150:AB253))</f>
        <v>0</v>
      </c>
      <c r="AC255" s="328">
        <f>IF(AC149="kW",SUMPRODUCT(N150:N253,O150:O253,AC150:AC253),SUMPRODUCT(D150:D253,AC150:AC253))</f>
        <v>0</v>
      </c>
      <c r="AD255" s="328">
        <f>IF(AD149="kW",SUMPRODUCT(N150:N253,O150:O253,AD150:AD253),SUMPRODUCT(D150:D253,AD150:AD253))</f>
        <v>0</v>
      </c>
      <c r="AE255" s="328">
        <f>IF(AE149="kW",SUMPRODUCT(N150:N253,O150:O253,AE150:AE253),SUMPRODUCT(D150:D253,AE150:AE253))</f>
        <v>0</v>
      </c>
      <c r="AF255" s="328">
        <f>IF(AF149="kW",SUMPRODUCT(N150:N253,O150:O253,AF150:AF253),SUMPRODUCT(D150:D253,AF150:AF253))</f>
        <v>0</v>
      </c>
      <c r="AG255" s="328">
        <f>IF(AG149="kW",SUMPRODUCT(N150:N253,O150:O253,AG150:AG253),SUMPRODUCT(D150:D253,AG150:AG253))</f>
        <v>0</v>
      </c>
      <c r="AH255" s="328">
        <f>IF(AH149="kW",SUMPRODUCT(N150:N253,O150:O253,AH150:AH253),SUMPRODUCT(D150:D253,AH150:AH253))</f>
        <v>0</v>
      </c>
      <c r="AI255" s="328">
        <f>IF(AI149="kW",SUMPRODUCT(N150:N253,O150:O253,AI150:AI253),SUMPRODUCT(D150:D253,AI150:AI253))</f>
        <v>0</v>
      </c>
      <c r="AJ255" s="328">
        <f>IF(AJ149="kW",SUMPRODUCT(N150:N253,O150:O253,AJ150:AJ253),SUMPRODUCT(D150:D253,AJ150:AJ253))</f>
        <v>0</v>
      </c>
      <c r="AK255" s="328">
        <f>IF(AK149="kW",SUMPRODUCT(N150:N253,O150:O253,AK150:AK253),SUMPRODUCT(D150:D253,AK150:AK253))</f>
        <v>0</v>
      </c>
      <c r="AL255" s="328">
        <f>IF(AL149="kW",SUMPRODUCT(N150:N253,O150:O253,AL150:AL253),SUMPRODUCT(D150:D253,AL150:AL253))</f>
        <v>0</v>
      </c>
      <c r="AM255" s="329"/>
    </row>
    <row r="256" spans="1:39" ht="15.75">
      <c r="B256" s="330" t="s">
        <v>246</v>
      </c>
      <c r="C256" s="327"/>
      <c r="D256" s="327"/>
      <c r="E256" s="327"/>
      <c r="F256" s="327"/>
      <c r="G256" s="327"/>
      <c r="H256" s="327"/>
      <c r="I256" s="327"/>
      <c r="J256" s="327"/>
      <c r="K256" s="327"/>
      <c r="L256" s="327"/>
      <c r="M256" s="327"/>
      <c r="N256" s="327"/>
      <c r="O256" s="327"/>
      <c r="P256" s="327"/>
      <c r="Q256" s="327"/>
      <c r="R256" s="327"/>
      <c r="S256" s="327"/>
      <c r="T256" s="327"/>
      <c r="U256" s="327"/>
      <c r="V256" s="327"/>
      <c r="W256" s="327"/>
      <c r="X256" s="327"/>
      <c r="Y256" s="327">
        <f>HLOOKUP(Y148,'2. LRAMVA Threshold'!$B$42:$Q$53,4,FALSE)</f>
        <v>0</v>
      </c>
      <c r="Z256" s="327">
        <f>HLOOKUP(Z148,'2. LRAMVA Threshold'!$B$42:$Q$53,4,FALSE)</f>
        <v>0</v>
      </c>
      <c r="AA256" s="327">
        <f>HLOOKUP(AA148,'2. LRAMVA Threshold'!$B$42:$Q$53,4,FALSE)</f>
        <v>0</v>
      </c>
      <c r="AB256" s="327">
        <f>HLOOKUP(AB148,'2. LRAMVA Threshold'!$B$42:$Q$53,4,FALSE)</f>
        <v>0</v>
      </c>
      <c r="AC256" s="327">
        <f>HLOOKUP(AC148,'2. LRAMVA Threshold'!$B$42:$Q$53,4,FALSE)</f>
        <v>0</v>
      </c>
      <c r="AD256" s="327">
        <f>HLOOKUP(AD148,'2. LRAMVA Threshold'!$B$42:$Q$53,4,FALSE)</f>
        <v>0</v>
      </c>
      <c r="AE256" s="327">
        <f>HLOOKUP(AE148,'2. LRAMVA Threshold'!$B$42:$Q$53,4,FALSE)</f>
        <v>0</v>
      </c>
      <c r="AF256" s="327">
        <f>HLOOKUP(AF148,'2. LRAMVA Threshold'!$B$42:$Q$53,4,FALSE)</f>
        <v>0</v>
      </c>
      <c r="AG256" s="327">
        <f>HLOOKUP(AG148,'2. LRAMVA Threshold'!$B$42:$Q$53,4,FALSE)</f>
        <v>0</v>
      </c>
      <c r="AH256" s="327">
        <f>HLOOKUP(AH148,'2. LRAMVA Threshold'!$B$42:$Q$53,4,FALSE)</f>
        <v>0</v>
      </c>
      <c r="AI256" s="327">
        <f>HLOOKUP(AI148,'2. LRAMVA Threshold'!$B$42:$Q$53,4,FALSE)</f>
        <v>0</v>
      </c>
      <c r="AJ256" s="327">
        <f>HLOOKUP(AJ148,'2. LRAMVA Threshold'!$B$42:$Q$53,4,FALSE)</f>
        <v>0</v>
      </c>
      <c r="AK256" s="327">
        <f>HLOOKUP(AK148,'2. LRAMVA Threshold'!$B$42:$Q$53,4,FALSE)</f>
        <v>0</v>
      </c>
      <c r="AL256" s="327">
        <f>HLOOKUP(AL148,'2. LRAMVA Threshold'!$B$42:$Q$53,4,FALSE)</f>
        <v>0</v>
      </c>
      <c r="AM256" s="331"/>
    </row>
    <row r="257" spans="1:41" ht="15">
      <c r="B257" s="323"/>
      <c r="C257" s="332"/>
      <c r="D257" s="333"/>
      <c r="E257" s="333"/>
      <c r="F257" s="333"/>
      <c r="G257" s="333"/>
      <c r="H257" s="333"/>
      <c r="I257" s="333"/>
      <c r="J257" s="333"/>
      <c r="K257" s="333"/>
      <c r="L257" s="333"/>
      <c r="M257" s="333"/>
      <c r="N257" s="333"/>
      <c r="O257" s="334"/>
      <c r="P257" s="333"/>
      <c r="Q257" s="333"/>
      <c r="R257" s="333"/>
      <c r="S257" s="335"/>
      <c r="T257" s="335"/>
      <c r="U257" s="335"/>
      <c r="V257" s="335"/>
      <c r="W257" s="333"/>
      <c r="X257" s="333"/>
      <c r="Y257" s="299"/>
      <c r="Z257" s="299"/>
      <c r="AA257" s="299"/>
      <c r="AB257" s="299"/>
      <c r="AC257" s="299"/>
      <c r="AD257" s="299"/>
      <c r="AE257" s="299"/>
      <c r="AF257" s="299"/>
      <c r="AG257" s="299"/>
      <c r="AH257" s="299"/>
      <c r="AI257" s="299"/>
      <c r="AJ257" s="299"/>
      <c r="AK257" s="299"/>
      <c r="AL257" s="299"/>
      <c r="AM257" s="336"/>
    </row>
    <row r="258" spans="1:41" ht="15">
      <c r="B258" s="323" t="s">
        <v>165</v>
      </c>
      <c r="C258" s="337"/>
      <c r="D258" s="337"/>
      <c r="E258" s="375"/>
      <c r="F258" s="375"/>
      <c r="G258" s="375"/>
      <c r="H258" s="375"/>
      <c r="I258" s="375"/>
      <c r="J258" s="375"/>
      <c r="K258" s="375"/>
      <c r="L258" s="375"/>
      <c r="M258" s="375"/>
      <c r="N258" s="375"/>
      <c r="O258" s="290"/>
      <c r="P258" s="339"/>
      <c r="Q258" s="339"/>
      <c r="R258" s="339"/>
      <c r="S258" s="338"/>
      <c r="T258" s="338"/>
      <c r="U258" s="338"/>
      <c r="V258" s="338"/>
      <c r="W258" s="339"/>
      <c r="X258" s="339"/>
      <c r="Y258" s="340">
        <f>HLOOKUP(Y$20,'3.  Distribution Rates'!$C$122:$P$133,4,FALSE)</f>
        <v>0</v>
      </c>
      <c r="Z258" s="340">
        <f>HLOOKUP(Z$20,'3.  Distribution Rates'!$C$122:$P$133,4,FALSE)</f>
        <v>0</v>
      </c>
      <c r="AA258" s="340">
        <f>HLOOKUP(AA$20,'3.  Distribution Rates'!$C$122:$P$133,4,FALSE)</f>
        <v>0</v>
      </c>
      <c r="AB258" s="340">
        <f>HLOOKUP(AB$20,'3.  Distribution Rates'!$C$122:$P$133,4,FALSE)</f>
        <v>0</v>
      </c>
      <c r="AC258" s="340">
        <f>HLOOKUP(AC$20,'3.  Distribution Rates'!$C$122:$P$133,4,FALSE)</f>
        <v>0</v>
      </c>
      <c r="AD258" s="340">
        <f>HLOOKUP(AD$20,'3.  Distribution Rates'!$C$122:$P$133,4,FALSE)</f>
        <v>0</v>
      </c>
      <c r="AE258" s="340">
        <f>HLOOKUP(AE$20,'3.  Distribution Rates'!$C$122:$P$133,4,FALSE)</f>
        <v>0</v>
      </c>
      <c r="AF258" s="340">
        <f>HLOOKUP(AF$20,'3.  Distribution Rates'!$C$122:$P$133,4,FALSE)</f>
        <v>0</v>
      </c>
      <c r="AG258" s="340">
        <f>HLOOKUP(AG$20,'3.  Distribution Rates'!$C$122:$P$133,4,FALSE)</f>
        <v>0</v>
      </c>
      <c r="AH258" s="340">
        <f>HLOOKUP(AH$20,'3.  Distribution Rates'!$C$122:$P$133,4,FALSE)</f>
        <v>0</v>
      </c>
      <c r="AI258" s="340">
        <f>HLOOKUP(AI$20,'3.  Distribution Rates'!$C$122:$P$133,4,FALSE)</f>
        <v>0</v>
      </c>
      <c r="AJ258" s="340">
        <f>HLOOKUP(AJ$20,'3.  Distribution Rates'!$C$122:$P$133,4,FALSE)</f>
        <v>0</v>
      </c>
      <c r="AK258" s="340">
        <f>HLOOKUP(AK$20,'3.  Distribution Rates'!$C$122:$P$133,4,FALSE)</f>
        <v>0</v>
      </c>
      <c r="AL258" s="340">
        <f>HLOOKUP(AL$20,'3.  Distribution Rates'!$C$122:$P$133,4,FALSE)</f>
        <v>0</v>
      </c>
      <c r="AM258" s="376"/>
    </row>
    <row r="259" spans="1:41" ht="15">
      <c r="B259" s="293" t="s">
        <v>154</v>
      </c>
      <c r="C259" s="344"/>
      <c r="D259" s="308"/>
      <c r="E259" s="278"/>
      <c r="F259" s="278"/>
      <c r="G259" s="278"/>
      <c r="H259" s="278"/>
      <c r="I259" s="278"/>
      <c r="J259" s="278"/>
      <c r="K259" s="278"/>
      <c r="L259" s="278"/>
      <c r="M259" s="278"/>
      <c r="N259" s="278"/>
      <c r="O259" s="290"/>
      <c r="P259" s="278"/>
      <c r="Q259" s="278"/>
      <c r="R259" s="278"/>
      <c r="S259" s="308"/>
      <c r="T259" s="308"/>
      <c r="U259" s="308"/>
      <c r="V259" s="308"/>
      <c r="W259" s="278"/>
      <c r="X259" s="278"/>
      <c r="Y259" s="377">
        <f t="shared" ref="Y259:AL259" si="132">Y135*Y258</f>
        <v>0</v>
      </c>
      <c r="Z259" s="377">
        <f t="shared" si="132"/>
        <v>0</v>
      </c>
      <c r="AA259" s="377">
        <f t="shared" si="132"/>
        <v>0</v>
      </c>
      <c r="AB259" s="377">
        <f t="shared" si="132"/>
        <v>0</v>
      </c>
      <c r="AC259" s="377">
        <f t="shared" si="132"/>
        <v>0</v>
      </c>
      <c r="AD259" s="377">
        <f t="shared" si="132"/>
        <v>0</v>
      </c>
      <c r="AE259" s="377">
        <f t="shared" si="132"/>
        <v>0</v>
      </c>
      <c r="AF259" s="377">
        <f t="shared" si="132"/>
        <v>0</v>
      </c>
      <c r="AG259" s="377">
        <f t="shared" si="132"/>
        <v>0</v>
      </c>
      <c r="AH259" s="377">
        <f t="shared" si="132"/>
        <v>0</v>
      </c>
      <c r="AI259" s="377">
        <f t="shared" si="132"/>
        <v>0</v>
      </c>
      <c r="AJ259" s="377">
        <f t="shared" si="132"/>
        <v>0</v>
      </c>
      <c r="AK259" s="377">
        <f t="shared" si="132"/>
        <v>0</v>
      </c>
      <c r="AL259" s="377">
        <f t="shared" si="132"/>
        <v>0</v>
      </c>
      <c r="AM259" s="627">
        <f>SUM(Y259:AL259)</f>
        <v>0</v>
      </c>
    </row>
    <row r="260" spans="1:41" ht="15">
      <c r="B260" s="293" t="s">
        <v>155</v>
      </c>
      <c r="C260" s="344"/>
      <c r="D260" s="308"/>
      <c r="E260" s="278"/>
      <c r="F260" s="278"/>
      <c r="G260" s="278"/>
      <c r="H260" s="278"/>
      <c r="I260" s="278"/>
      <c r="J260" s="278"/>
      <c r="K260" s="278"/>
      <c r="L260" s="278"/>
      <c r="M260" s="278"/>
      <c r="N260" s="278"/>
      <c r="O260" s="290"/>
      <c r="P260" s="278"/>
      <c r="Q260" s="278"/>
      <c r="R260" s="278"/>
      <c r="S260" s="308"/>
      <c r="T260" s="308"/>
      <c r="U260" s="308"/>
      <c r="V260" s="308"/>
      <c r="W260" s="278"/>
      <c r="X260" s="278"/>
      <c r="Y260" s="377">
        <f t="shared" ref="Y260:AE260" si="133">Y255*Y258</f>
        <v>0</v>
      </c>
      <c r="Z260" s="377">
        <f t="shared" si="133"/>
        <v>0</v>
      </c>
      <c r="AA260" s="378">
        <f t="shared" si="133"/>
        <v>0</v>
      </c>
      <c r="AB260" s="378">
        <f t="shared" si="133"/>
        <v>0</v>
      </c>
      <c r="AC260" s="378">
        <f t="shared" si="133"/>
        <v>0</v>
      </c>
      <c r="AD260" s="378">
        <f t="shared" si="133"/>
        <v>0</v>
      </c>
      <c r="AE260" s="378">
        <f t="shared" si="133"/>
        <v>0</v>
      </c>
      <c r="AF260" s="378">
        <f t="shared" ref="AF260:AL260" si="134">AF255*AF258</f>
        <v>0</v>
      </c>
      <c r="AG260" s="378">
        <f t="shared" si="134"/>
        <v>0</v>
      </c>
      <c r="AH260" s="378">
        <f t="shared" si="134"/>
        <v>0</v>
      </c>
      <c r="AI260" s="378">
        <f t="shared" si="134"/>
        <v>0</v>
      </c>
      <c r="AJ260" s="378">
        <f t="shared" si="134"/>
        <v>0</v>
      </c>
      <c r="AK260" s="378">
        <f t="shared" si="134"/>
        <v>0</v>
      </c>
      <c r="AL260" s="378">
        <f t="shared" si="134"/>
        <v>0</v>
      </c>
      <c r="AM260" s="627">
        <f>SUM(Y260:AL260)</f>
        <v>0</v>
      </c>
    </row>
    <row r="261" spans="1:41" s="379" customFormat="1" ht="15.75">
      <c r="A261" s="509"/>
      <c r="B261" s="348" t="s">
        <v>254</v>
      </c>
      <c r="C261" s="344"/>
      <c r="D261" s="335"/>
      <c r="E261" s="333"/>
      <c r="F261" s="333"/>
      <c r="G261" s="333"/>
      <c r="H261" s="333"/>
      <c r="I261" s="333"/>
      <c r="J261" s="333"/>
      <c r="K261" s="333"/>
      <c r="L261" s="333"/>
      <c r="M261" s="333"/>
      <c r="N261" s="333"/>
      <c r="O261" s="299"/>
      <c r="P261" s="333"/>
      <c r="Q261" s="333"/>
      <c r="R261" s="333"/>
      <c r="S261" s="335"/>
      <c r="T261" s="335"/>
      <c r="U261" s="335"/>
      <c r="V261" s="335"/>
      <c r="W261" s="333"/>
      <c r="X261" s="333"/>
      <c r="Y261" s="345">
        <f>SUM(Y259:Y260)</f>
        <v>0</v>
      </c>
      <c r="Z261" s="345">
        <f t="shared" ref="Z261:AE261" si="135">SUM(Z259:Z260)</f>
        <v>0</v>
      </c>
      <c r="AA261" s="345">
        <f t="shared" si="135"/>
        <v>0</v>
      </c>
      <c r="AB261" s="345">
        <f t="shared" si="135"/>
        <v>0</v>
      </c>
      <c r="AC261" s="345">
        <f t="shared" si="135"/>
        <v>0</v>
      </c>
      <c r="AD261" s="345">
        <f t="shared" si="135"/>
        <v>0</v>
      </c>
      <c r="AE261" s="345">
        <f t="shared" si="135"/>
        <v>0</v>
      </c>
      <c r="AF261" s="345">
        <f t="shared" ref="AF261:AL261" si="136">SUM(AF259:AF260)</f>
        <v>0</v>
      </c>
      <c r="AG261" s="345">
        <f t="shared" si="136"/>
        <v>0</v>
      </c>
      <c r="AH261" s="345">
        <f t="shared" si="136"/>
        <v>0</v>
      </c>
      <c r="AI261" s="345">
        <f t="shared" si="136"/>
        <v>0</v>
      </c>
      <c r="AJ261" s="345">
        <f t="shared" si="136"/>
        <v>0</v>
      </c>
      <c r="AK261" s="345">
        <f t="shared" si="136"/>
        <v>0</v>
      </c>
      <c r="AL261" s="345">
        <f t="shared" si="136"/>
        <v>0</v>
      </c>
      <c r="AM261" s="406">
        <f>SUM(AM259:AM260)</f>
        <v>0</v>
      </c>
    </row>
    <row r="262" spans="1:41" s="379" customFormat="1" ht="15.75">
      <c r="A262" s="509"/>
      <c r="B262" s="348" t="s">
        <v>247</v>
      </c>
      <c r="C262" s="344"/>
      <c r="D262" s="349"/>
      <c r="E262" s="333"/>
      <c r="F262" s="333"/>
      <c r="G262" s="333"/>
      <c r="H262" s="333"/>
      <c r="I262" s="333"/>
      <c r="J262" s="333"/>
      <c r="K262" s="333"/>
      <c r="L262" s="333"/>
      <c r="M262" s="333"/>
      <c r="N262" s="333"/>
      <c r="O262" s="299"/>
      <c r="P262" s="333"/>
      <c r="Q262" s="333"/>
      <c r="R262" s="333"/>
      <c r="S262" s="335"/>
      <c r="T262" s="335"/>
      <c r="U262" s="335"/>
      <c r="V262" s="335"/>
      <c r="W262" s="333"/>
      <c r="X262" s="333"/>
      <c r="Y262" s="346">
        <f t="shared" ref="Y262:AE262" si="137">Y256*Y258</f>
        <v>0</v>
      </c>
      <c r="Z262" s="346">
        <f t="shared" si="137"/>
        <v>0</v>
      </c>
      <c r="AA262" s="346">
        <f t="shared" si="137"/>
        <v>0</v>
      </c>
      <c r="AB262" s="346">
        <f t="shared" si="137"/>
        <v>0</v>
      </c>
      <c r="AC262" s="346">
        <f t="shared" si="137"/>
        <v>0</v>
      </c>
      <c r="AD262" s="346">
        <f t="shared" si="137"/>
        <v>0</v>
      </c>
      <c r="AE262" s="346">
        <f t="shared" si="137"/>
        <v>0</v>
      </c>
      <c r="AF262" s="346">
        <f t="shared" ref="AF262:AL262" si="138">AF256*AF258</f>
        <v>0</v>
      </c>
      <c r="AG262" s="346">
        <f t="shared" si="138"/>
        <v>0</v>
      </c>
      <c r="AH262" s="346">
        <f t="shared" si="138"/>
        <v>0</v>
      </c>
      <c r="AI262" s="346">
        <f t="shared" si="138"/>
        <v>0</v>
      </c>
      <c r="AJ262" s="346">
        <f t="shared" si="138"/>
        <v>0</v>
      </c>
      <c r="AK262" s="346">
        <f t="shared" si="138"/>
        <v>0</v>
      </c>
      <c r="AL262" s="346">
        <f t="shared" si="138"/>
        <v>0</v>
      </c>
      <c r="AM262" s="406">
        <f>SUM(Y262:AL262)</f>
        <v>0</v>
      </c>
    </row>
    <row r="263" spans="1:41" s="379" customFormat="1" ht="15.75">
      <c r="A263" s="509"/>
      <c r="B263" s="348" t="s">
        <v>255</v>
      </c>
      <c r="C263" s="344"/>
      <c r="D263" s="349"/>
      <c r="E263" s="333"/>
      <c r="F263" s="333"/>
      <c r="G263" s="333"/>
      <c r="H263" s="333"/>
      <c r="I263" s="333"/>
      <c r="J263" s="333"/>
      <c r="K263" s="333"/>
      <c r="L263" s="333"/>
      <c r="M263" s="333"/>
      <c r="N263" s="333"/>
      <c r="O263" s="299"/>
      <c r="P263" s="333"/>
      <c r="Q263" s="333"/>
      <c r="R263" s="333"/>
      <c r="S263" s="349"/>
      <c r="T263" s="349"/>
      <c r="U263" s="349"/>
      <c r="V263" s="349"/>
      <c r="W263" s="333"/>
      <c r="X263" s="333"/>
      <c r="AM263" s="406">
        <f>AM261-AM262</f>
        <v>0</v>
      </c>
    </row>
    <row r="264" spans="1:41" ht="15">
      <c r="B264" s="323"/>
      <c r="C264" s="349"/>
      <c r="D264" s="349"/>
      <c r="E264" s="333"/>
      <c r="F264" s="333"/>
      <c r="G264" s="333"/>
      <c r="H264" s="333"/>
      <c r="I264" s="333"/>
      <c r="J264" s="333"/>
      <c r="K264" s="333"/>
      <c r="L264" s="333"/>
      <c r="M264" s="333"/>
      <c r="N264" s="333"/>
      <c r="O264" s="299"/>
      <c r="P264" s="333"/>
      <c r="Q264" s="333"/>
      <c r="R264" s="333"/>
      <c r="S264" s="349"/>
      <c r="T264" s="344"/>
      <c r="U264" s="349"/>
      <c r="V264" s="349"/>
      <c r="W264" s="333"/>
      <c r="X264" s="333"/>
      <c r="AM264" s="347"/>
    </row>
    <row r="265" spans="1:41" ht="15">
      <c r="B265" s="293" t="s">
        <v>70</v>
      </c>
      <c r="C265" s="355"/>
      <c r="D265" s="278"/>
      <c r="E265" s="278"/>
      <c r="F265" s="278"/>
      <c r="G265" s="278"/>
      <c r="H265" s="278"/>
      <c r="I265" s="278"/>
      <c r="J265" s="278"/>
      <c r="K265" s="278"/>
      <c r="L265" s="278"/>
      <c r="M265" s="278"/>
      <c r="N265" s="278"/>
      <c r="O265" s="356"/>
      <c r="P265" s="278"/>
      <c r="Q265" s="278"/>
      <c r="R265" s="278"/>
      <c r="S265" s="303"/>
      <c r="T265" s="308"/>
      <c r="U265" s="308"/>
      <c r="V265" s="278"/>
      <c r="W265" s="278"/>
      <c r="X265" s="308"/>
      <c r="Y265" s="290">
        <f>SUMPRODUCT(E150:E253,Y150:Y253)</f>
        <v>5930688.5787109993</v>
      </c>
      <c r="Z265" s="290">
        <f>SUMPRODUCT(E150:E253,Z150:Z253)</f>
        <v>3427674</v>
      </c>
      <c r="AA265" s="290">
        <f>IF(AA149="kW",SUMPRODUCT(N150:N253,P150:P253,AA150:AA253),SUMPRODUCT(E150:E253,AA150:AA253))</f>
        <v>83924.093050979995</v>
      </c>
      <c r="AB265" s="290">
        <f>IF(AB149="kW",SUMPRODUCT(N150:N253,P150:P253,AB150:AB253),SUMPRODUCT(E150:E253,AB150:AB253))</f>
        <v>0</v>
      </c>
      <c r="AC265" s="290">
        <f>IF(AC149="kW",SUMPRODUCT(N150:N253,P150:P253,AC150:AC253),SUMPRODUCT(E150:E253,AC150:AC253))</f>
        <v>0</v>
      </c>
      <c r="AD265" s="290">
        <f>IF(AD149="kW",SUMPRODUCT(N150:N253,P150:P253,AD150:AD253),SUMPRODUCT(E150:E253, AD150:AD253))</f>
        <v>0</v>
      </c>
      <c r="AE265" s="290">
        <f>IF(AE149="kW",SUMPRODUCT(N150:N253,P150:P253,AE150:AE253),SUMPRODUCT(E150:E253,AE150:AE253))</f>
        <v>0</v>
      </c>
      <c r="AF265" s="290">
        <f>IF(AF149="kW",SUMPRODUCT(N150:N253,P150:P253,AF150:AF253),SUMPRODUCT(E150:E253,AF150:AF253))</f>
        <v>0</v>
      </c>
      <c r="AG265" s="290">
        <f>IF(AG149="kW",SUMPRODUCT(N150:N253,P150:P253,AG150:AG253),SUMPRODUCT(E150:E253,AG150:AG253))</f>
        <v>0</v>
      </c>
      <c r="AH265" s="290">
        <f>IF(AH149="kW",SUMPRODUCT(N150:N253,P150:P253,AH150:AH253),SUMPRODUCT(E150:E253,AH150:AH253))</f>
        <v>0</v>
      </c>
      <c r="AI265" s="290">
        <f>IF(AI149="kW",SUMPRODUCT(N150:N253,P150:P253,AI150:AI253),SUMPRODUCT(E150:E253,AI150:AI253))</f>
        <v>0</v>
      </c>
      <c r="AJ265" s="290">
        <f>IF(AJ149="kW",SUMPRODUCT(N150:N253,P150:P253,AJ150:AJ253),SUMPRODUCT(E150:E253,AJ150:AJ253))</f>
        <v>0</v>
      </c>
      <c r="AK265" s="290">
        <f>IF(AK149="kW",SUMPRODUCT(N150:N253,P150:P253,AK150:AK253),SUMPRODUCT(E150:E253,AK150:AK253))</f>
        <v>0</v>
      </c>
      <c r="AL265" s="290">
        <f>IF(AL149="kW",SUMPRODUCT(N150:N253,P150:P253,AL150:AL253),SUMPRODUCT(E150:E253,AL150:AL253))</f>
        <v>0</v>
      </c>
      <c r="AM265" s="347"/>
      <c r="AO265" s="282"/>
    </row>
    <row r="266" spans="1:41" ht="15">
      <c r="B266" s="293" t="s">
        <v>71</v>
      </c>
      <c r="C266" s="355"/>
      <c r="D266" s="278"/>
      <c r="E266" s="278"/>
      <c r="F266" s="278"/>
      <c r="G266" s="278"/>
      <c r="H266" s="278"/>
      <c r="I266" s="278"/>
      <c r="J266" s="278"/>
      <c r="K266" s="278"/>
      <c r="L266" s="278"/>
      <c r="M266" s="278"/>
      <c r="N266" s="278"/>
      <c r="O266" s="356"/>
      <c r="P266" s="278"/>
      <c r="Q266" s="278"/>
      <c r="R266" s="278"/>
      <c r="S266" s="303"/>
      <c r="T266" s="308"/>
      <c r="U266" s="308"/>
      <c r="V266" s="278"/>
      <c r="W266" s="278"/>
      <c r="X266" s="308"/>
      <c r="Y266" s="290">
        <f>SUMPRODUCT(F150:F253,Y150:Y253)</f>
        <v>5930688.5787109993</v>
      </c>
      <c r="Z266" s="290">
        <f>SUMPRODUCT(F150:F253,Z150:Z253)</f>
        <v>3375220</v>
      </c>
      <c r="AA266" s="290">
        <f>IF(AA149="kW",SUMPRODUCT(N150:N253,Q150:Q253,AA150:AA253),SUMPRODUCT(F150:F253,AA150:AA253))</f>
        <v>82316.093050979995</v>
      </c>
      <c r="AB266" s="290">
        <f>IF(AB149="kW",SUMPRODUCT(N150:N253,Q150:Q253,AB150:AB253),SUMPRODUCT(F150:F253,AB150:AB253))</f>
        <v>0</v>
      </c>
      <c r="AC266" s="290">
        <f>IF(AC149="kW",SUMPRODUCT(N150:N253,Q150:Q253,AC150:AC253),SUMPRODUCT(F150:F253, AC150:AC253))</f>
        <v>0</v>
      </c>
      <c r="AD266" s="290">
        <f>IF(AD149="kW",SUMPRODUCT(N150:N253,Q150:Q253,AD150:AD253),SUMPRODUCT(F150:F253, AD150:AD253))</f>
        <v>0</v>
      </c>
      <c r="AE266" s="290">
        <f>IF(AE149="kW",SUMPRODUCT(N150:N253,Q150:Q253,AE150:AE253),SUMPRODUCT(F150:F253,AE150:AE253))</f>
        <v>0</v>
      </c>
      <c r="AF266" s="290">
        <f>IF(AF149="kW",SUMPRODUCT(N150:N253,Q150:Q253,AF150:AF253),SUMPRODUCT(F150:F253,AF150:AF253))</f>
        <v>0</v>
      </c>
      <c r="AG266" s="290">
        <f>IF(AG149="kW",SUMPRODUCT(N150:N253,Q150:Q253,AG150:AG253),SUMPRODUCT(F150:F253,AG150:AG253))</f>
        <v>0</v>
      </c>
      <c r="AH266" s="290">
        <f>IF(AH149="kW",SUMPRODUCT(N150:N253,Q150:Q253,AH150:AH253),SUMPRODUCT(F150:F253,AH150:AH253))</f>
        <v>0</v>
      </c>
      <c r="AI266" s="290">
        <f>IF(AI149="kW",SUMPRODUCT(N150:N253,Q150:Q253,AI150:AI253),SUMPRODUCT(F150:F253,AI150:AI253))</f>
        <v>0</v>
      </c>
      <c r="AJ266" s="290">
        <f>IF(AJ149="kW",SUMPRODUCT(N150:N253,Q150:Q253,AJ150:AJ253),SUMPRODUCT(F150:F253,AJ150:AJ253))</f>
        <v>0</v>
      </c>
      <c r="AK266" s="290">
        <f>IF(AK149="kW",SUMPRODUCT(N150:N253,Q150:Q253,AK150:AK253),SUMPRODUCT(F150:F253,AK150:AK253))</f>
        <v>0</v>
      </c>
      <c r="AL266" s="290">
        <f>IF(AL149="kW",SUMPRODUCT(N150:N253,Q150:Q253,AL150:AL253),SUMPRODUCT(F150:F253,AL150:AL253))</f>
        <v>0</v>
      </c>
      <c r="AM266" s="336"/>
    </row>
    <row r="267" spans="1:41" ht="15">
      <c r="B267" s="323" t="s">
        <v>189</v>
      </c>
      <c r="C267" s="355"/>
      <c r="D267" s="278"/>
      <c r="E267" s="278"/>
      <c r="F267" s="278"/>
      <c r="G267" s="278"/>
      <c r="H267" s="278"/>
      <c r="I267" s="278"/>
      <c r="J267" s="278"/>
      <c r="K267" s="278"/>
      <c r="L267" s="278"/>
      <c r="M267" s="278"/>
      <c r="N267" s="278"/>
      <c r="O267" s="356"/>
      <c r="P267" s="278"/>
      <c r="Q267" s="278"/>
      <c r="R267" s="278"/>
      <c r="S267" s="303"/>
      <c r="T267" s="308"/>
      <c r="U267" s="308"/>
      <c r="V267" s="278"/>
      <c r="W267" s="278"/>
      <c r="X267" s="308"/>
      <c r="Y267" s="290">
        <f>SUMPRODUCT(G150:G253,Y150:Y253)</f>
        <v>5925369.5787109993</v>
      </c>
      <c r="Z267" s="290">
        <f>SUMPRODUCT(G150:G253,Z150:Z253)</f>
        <v>1920339</v>
      </c>
      <c r="AA267" s="290">
        <f>IF(AA149="kW",SUMPRODUCT(N150:N253,R150:R253,AA150:AA253),SUMPRODUCT(G150:G253,AA150:AA253))</f>
        <v>81176.093050979995</v>
      </c>
      <c r="AB267" s="290">
        <f>IF(AB149="kW",SUMPRODUCT(N150:N253,R150:R253,AB150:AB253),SUMPRODUCT(G150:G253,AB150:AB253))</f>
        <v>0</v>
      </c>
      <c r="AC267" s="290">
        <f>IF(AC149="kW",SUMPRODUCT(N150:N253,R150:R253,AC150:AC253),SUMPRODUCT(G150:G253, AC150:AC253))</f>
        <v>0</v>
      </c>
      <c r="AD267" s="290">
        <f>IF(AD149="kW",SUMPRODUCT(N150:N253,R150:R253,AD150:AD253),SUMPRODUCT(G150:G253, AD150:AD253))</f>
        <v>0</v>
      </c>
      <c r="AE267" s="290">
        <f>IF(AE149="kW",SUMPRODUCT(N150:N253,R150:R253,AE150:AE253),SUMPRODUCT(G150:G253,AE150:AE253))</f>
        <v>0</v>
      </c>
      <c r="AF267" s="290">
        <f>IF(AF149="kW",SUMPRODUCT(N150:N253,R150:R253,AF150:AF253),SUMPRODUCT(G150:G253,AF150:AF253))</f>
        <v>0</v>
      </c>
      <c r="AG267" s="290">
        <f>IF(AG149="kW",SUMPRODUCT(N150:N253,R150:R253,AG150:AG253),SUMPRODUCT(G150:G253,AG150:AG253))</f>
        <v>0</v>
      </c>
      <c r="AH267" s="290">
        <f>IF(AH149="kW",SUMPRODUCT(N150:N253,R150:R253,AH150:AH253),SUMPRODUCT(G150:G253,AH150:AH253))</f>
        <v>0</v>
      </c>
      <c r="AI267" s="290">
        <f>IF(AI149="kW",SUMPRODUCT(N150:N253,R150:R253,AI150:AI253),SUMPRODUCT(G150:G253,AI150:AI253))</f>
        <v>0</v>
      </c>
      <c r="AJ267" s="290">
        <f>IF(AJ149="kW",SUMPRODUCT(N150:N253,R150:R253,AJ150:AJ253),SUMPRODUCT(G150:G253,AJ150:AJ253))</f>
        <v>0</v>
      </c>
      <c r="AK267" s="290">
        <f>IF(AK149="kW",SUMPRODUCT(N150:N253,R150:R253,AK150:AK253),SUMPRODUCT(G150:G253,AK150:AK253))</f>
        <v>0</v>
      </c>
      <c r="AL267" s="290">
        <f>IF(AL149="kW",SUMPRODUCT(N150:N253,R150:R253,AL150:AL253),SUMPRODUCT(G150:G253,AL150:AL253))</f>
        <v>0</v>
      </c>
      <c r="AM267" s="336"/>
    </row>
    <row r="268" spans="1:41" ht="15">
      <c r="B268" s="323" t="s">
        <v>190</v>
      </c>
      <c r="C268" s="355"/>
      <c r="D268" s="278"/>
      <c r="E268" s="278"/>
      <c r="F268" s="278"/>
      <c r="G268" s="278"/>
      <c r="H268" s="278"/>
      <c r="I268" s="278"/>
      <c r="J268" s="278"/>
      <c r="K268" s="278"/>
      <c r="L268" s="278"/>
      <c r="M268" s="278"/>
      <c r="N268" s="278"/>
      <c r="O268" s="356"/>
      <c r="P268" s="278"/>
      <c r="Q268" s="278"/>
      <c r="R268" s="278"/>
      <c r="S268" s="303"/>
      <c r="T268" s="308"/>
      <c r="U268" s="308"/>
      <c r="V268" s="278"/>
      <c r="W268" s="278"/>
      <c r="X268" s="308"/>
      <c r="Y268" s="290">
        <f>SUMPRODUCT(H150:H253,Y150:Y253)</f>
        <v>5350902.5787109993</v>
      </c>
      <c r="Z268" s="290">
        <f>SUMPRODUCT(H150:H253,Z150:Z253)</f>
        <v>1912931</v>
      </c>
      <c r="AA268" s="290">
        <f>IF(AA149="kW",SUMPRODUCT(N150:N253,S150:S253,AA150:AA253),SUMPRODUCT(H150:H253,AA150:AA253))</f>
        <v>79190.557009199998</v>
      </c>
      <c r="AB268" s="290">
        <f>IF(AB149="kW",SUMPRODUCT(N150:N253,S150:S253,AB150:AB253),SUMPRODUCT(H150:H253,AB150:AB253))</f>
        <v>0</v>
      </c>
      <c r="AC268" s="290">
        <f>IF(AC149="kW",SUMPRODUCT(N150:N253,S150:S253,AC150:AC253),SUMPRODUCT(H150:H253, AC150:AC253))</f>
        <v>0</v>
      </c>
      <c r="AD268" s="290">
        <f>IF(AD149="kW",SUMPRODUCT(N150:N253,S150:S253,AD150:AD253),SUMPRODUCT(H150:H253, AD150:AD253))</f>
        <v>0</v>
      </c>
      <c r="AE268" s="290">
        <f>IF(AE149="kW",SUMPRODUCT(N150:N253,S150:S253,AE150:AE253),SUMPRODUCT(H150:H253,AE150:AE253))</f>
        <v>0</v>
      </c>
      <c r="AF268" s="290">
        <f>IF(AF149="kW",SUMPRODUCT(N150:N253,S150:S253,AF150:AF253),SUMPRODUCT(H150:H253,AF150:AF253))</f>
        <v>0</v>
      </c>
      <c r="AG268" s="290">
        <f>IF(AG149="kW",SUMPRODUCT(N150:N253,S150:S253,AG150:AG253),SUMPRODUCT(H150:H253,AG150:AG253))</f>
        <v>0</v>
      </c>
      <c r="AH268" s="290">
        <f>IF(AH149="kW",SUMPRODUCT(N150:N253,S150:S253,AH150:AH253),SUMPRODUCT(H150:H253,AH150:AH253))</f>
        <v>0</v>
      </c>
      <c r="AI268" s="290">
        <f>IF(AI149="kW",SUMPRODUCT(N150:N253,S150:S253,AI150:AI253),SUMPRODUCT(H150:H253,AI150:AI253))</f>
        <v>0</v>
      </c>
      <c r="AJ268" s="290">
        <f>IF(AJ149="kW",SUMPRODUCT(N150:N253,S150:S253,AJ150:AJ253),SUMPRODUCT(H150:H253,AJ150:AJ253))</f>
        <v>0</v>
      </c>
      <c r="AK268" s="290">
        <f>IF(AK149="kW",SUMPRODUCT(N150:N253,S150:S253,AK150:AK253),SUMPRODUCT(H150:H253,AK150:AK253))</f>
        <v>0</v>
      </c>
      <c r="AL268" s="290">
        <f>IF(AL149="kW",SUMPRODUCT(N150:N253,S150:S253,AL150:AL253),SUMPRODUCT(H150:H253,AL150:AL253))</f>
        <v>0</v>
      </c>
      <c r="AM268" s="336"/>
    </row>
    <row r="269" spans="1:41" ht="15">
      <c r="B269" s="323" t="s">
        <v>191</v>
      </c>
      <c r="C269" s="355"/>
      <c r="D269" s="278"/>
      <c r="E269" s="278"/>
      <c r="F269" s="278"/>
      <c r="G269" s="278"/>
      <c r="H269" s="278"/>
      <c r="I269" s="278"/>
      <c r="J269" s="278"/>
      <c r="K269" s="278"/>
      <c r="L269" s="278"/>
      <c r="M269" s="278"/>
      <c r="N269" s="278"/>
      <c r="O269" s="356"/>
      <c r="P269" s="278"/>
      <c r="Q269" s="278"/>
      <c r="R269" s="278"/>
      <c r="S269" s="303"/>
      <c r="T269" s="308"/>
      <c r="U269" s="308"/>
      <c r="V269" s="278"/>
      <c r="W269" s="278"/>
      <c r="X269" s="308"/>
      <c r="Y269" s="290">
        <f>SUMPRODUCT(I150:I253,Y150:Y253)</f>
        <v>4441519.5787109993</v>
      </c>
      <c r="Z269" s="290">
        <f>SUMPRODUCT(I150:I253,Z150:Z253)</f>
        <v>387381</v>
      </c>
      <c r="AA269" s="290">
        <f>IF(AA149="kW",SUMPRODUCT(N150:N253,T150:T253,AA150:AA253),SUMPRODUCT(I150:I253,AA150:AA253))</f>
        <v>70332.821089200006</v>
      </c>
      <c r="AB269" s="290">
        <f>IF(AB149="kW",SUMPRODUCT(N150:N253,T150:T253,AB150:AB253),SUMPRODUCT(I150:I253,AB150:AB253))</f>
        <v>0</v>
      </c>
      <c r="AC269" s="290">
        <f>IF(AC149="kW",SUMPRODUCT(N150:N253,T150:T253,AC150:AC253),SUMPRODUCT(I150:I253, AC150:AC253))</f>
        <v>0</v>
      </c>
      <c r="AD269" s="290">
        <f>IF(AD149="kW",SUMPRODUCT(N150:N253,T150:T253,AD150:AD253),SUMPRODUCT(I150:I253, AD150:AD253))</f>
        <v>0</v>
      </c>
      <c r="AE269" s="290">
        <f>IF(AE149="kW",SUMPRODUCT(N150:N253,T150:T253,AE150:AE253),SUMPRODUCT(I150:I253,AE150:AE253))</f>
        <v>0</v>
      </c>
      <c r="AF269" s="290">
        <f>IF(AF149="kW",SUMPRODUCT(N150:N253,T150:T253,AF150:AF253),SUMPRODUCT(I150:I253,AF150:AF253))</f>
        <v>0</v>
      </c>
      <c r="AG269" s="290">
        <f>IF(AG149="kW",SUMPRODUCT(N150:N253,T150:T253,AG150:AG253),SUMPRODUCT(I150:I253,AG150:AG253))</f>
        <v>0</v>
      </c>
      <c r="AH269" s="290">
        <f>IF(AH149="kW",SUMPRODUCT(N150:N253,T150:T253,AH150:AH253),SUMPRODUCT(I150:I253,AH150:AH253))</f>
        <v>0</v>
      </c>
      <c r="AI269" s="290">
        <f>IF(AI149="kW",SUMPRODUCT(N150:N253,T150:T253,AI150:AI253),SUMPRODUCT(I150:I253,AI150:AI253))</f>
        <v>0</v>
      </c>
      <c r="AJ269" s="290">
        <f>IF(AJ149="kW",SUMPRODUCT(N150:N253,T150:T253,AJ150:AJ253),SUMPRODUCT(I150:I253,AJ150:AJ253))</f>
        <v>0</v>
      </c>
      <c r="AK269" s="290">
        <f>IF(AK149="kW",SUMPRODUCT(N150:N253,T150:T253,AK150:AK253),SUMPRODUCT(I150:I253,AK150:AK253))</f>
        <v>0</v>
      </c>
      <c r="AL269" s="290">
        <f>IF(AL149="kW",SUMPRODUCT(N150:N253,T150:T253,AL150:AL253),SUMPRODUCT(I150:I253,AL150:AL253))</f>
        <v>0</v>
      </c>
      <c r="AM269" s="336"/>
    </row>
    <row r="270" spans="1:41" ht="15">
      <c r="B270" s="323" t="s">
        <v>192</v>
      </c>
      <c r="C270" s="355"/>
      <c r="D270" s="308"/>
      <c r="E270" s="308"/>
      <c r="F270" s="308"/>
      <c r="G270" s="308"/>
      <c r="H270" s="308"/>
      <c r="I270" s="308"/>
      <c r="J270" s="308"/>
      <c r="K270" s="308"/>
      <c r="L270" s="308"/>
      <c r="M270" s="308"/>
      <c r="N270" s="308"/>
      <c r="O270" s="356"/>
      <c r="P270" s="308"/>
      <c r="Q270" s="308"/>
      <c r="R270" s="308"/>
      <c r="S270" s="303"/>
      <c r="T270" s="308"/>
      <c r="U270" s="308"/>
      <c r="V270" s="308"/>
      <c r="W270" s="308"/>
      <c r="X270" s="308"/>
      <c r="Y270" s="290">
        <f>SUMPRODUCT(J150:J253,Y150:Y253)</f>
        <v>4049036.5787109998</v>
      </c>
      <c r="Z270" s="290">
        <f>SUMPRODUCT(J150:J253,Z150:Z253)</f>
        <v>387381</v>
      </c>
      <c r="AA270" s="290">
        <f>IF(AA149="kW",SUMPRODUCT(N150:N253,U150:U253,AA150:AA253),SUMPRODUCT(J150:J253,AA150:AA253))</f>
        <v>69477.821089199992</v>
      </c>
      <c r="AB270" s="290">
        <f>IF(AB149="kW",SUMPRODUCT(N150:N253,U150:U253,AB150:AB253),SUMPRODUCT(J150:J253,AB150:AB253))</f>
        <v>0</v>
      </c>
      <c r="AC270" s="290">
        <f>IF(AC149="kW",SUMPRODUCT(N150:N253,U150:U253,AC150:AC253),SUMPRODUCT(J150:J253, AC150:AC253))</f>
        <v>0</v>
      </c>
      <c r="AD270" s="290">
        <f>IF(AD149="kW",SUMPRODUCT(N150:N253,U150:U253,AD150:AD253),SUMPRODUCT(J150:J253, AD150:AD253))</f>
        <v>0</v>
      </c>
      <c r="AE270" s="290">
        <f>IF(AE149="kW",SUMPRODUCT(N150:N253,U150:U253,AE150:AE253),SUMPRODUCT(J150:J253,AE150:AE253))</f>
        <v>0</v>
      </c>
      <c r="AF270" s="290">
        <f>IF(AF149="kW",SUMPRODUCT(N150:N253,U150:U253,AF150:AF253),SUMPRODUCT(J150:J253,AF150:AF253))</f>
        <v>0</v>
      </c>
      <c r="AG270" s="290">
        <f>IF(AG149="kW",SUMPRODUCT(N150:N253,U150:U253,AG150:AG253),SUMPRODUCT(J150:J253,AG150:AG253))</f>
        <v>0</v>
      </c>
      <c r="AH270" s="290">
        <f>IF(AH149="kW",SUMPRODUCT(N150:N253,U150:U253,AH150:AH253),SUMPRODUCT(J150:J253,AH150:AH253))</f>
        <v>0</v>
      </c>
      <c r="AI270" s="290">
        <f>IF(AI149="kW",SUMPRODUCT(N150:N253,U150:U253,AI150:AI253),SUMPRODUCT(J150:J253,AI150:AI253))</f>
        <v>0</v>
      </c>
      <c r="AJ270" s="290">
        <f>IF(AJ149="kW",SUMPRODUCT(N150:N253,U150:U253,AJ150:AJ253),SUMPRODUCT(J150:J253,AJ150:AJ253))</f>
        <v>0</v>
      </c>
      <c r="AK270" s="290">
        <f>IF(AK149="kW",SUMPRODUCT(N150:N253,U150:U253,AK150:AK253),SUMPRODUCT(J150:J253,AK150:AK253))</f>
        <v>0</v>
      </c>
      <c r="AL270" s="290">
        <f>IF(AL149="kW",SUMPRODUCT(N150:N253,U150:U253,AL150:AL253),SUMPRODUCT(J150:J253,AL150:AL253))</f>
        <v>0</v>
      </c>
      <c r="AM270" s="336"/>
    </row>
    <row r="271" spans="1:41" ht="15">
      <c r="B271" s="323" t="s">
        <v>193</v>
      </c>
      <c r="C271" s="355"/>
      <c r="D271" s="334"/>
      <c r="E271" s="334"/>
      <c r="F271" s="334"/>
      <c r="G271" s="334"/>
      <c r="H271" s="334"/>
      <c r="I271" s="334"/>
      <c r="J271" s="334"/>
      <c r="K271" s="334"/>
      <c r="L271" s="334"/>
      <c r="M271" s="334"/>
      <c r="N271" s="334"/>
      <c r="O271" s="308"/>
      <c r="P271" s="278"/>
      <c r="Q271" s="278"/>
      <c r="R271" s="308"/>
      <c r="S271" s="303"/>
      <c r="T271" s="308"/>
      <c r="U271" s="308"/>
      <c r="V271" s="356"/>
      <c r="W271" s="356"/>
      <c r="X271" s="308"/>
      <c r="Y271" s="290">
        <f>SUMPRODUCT(K150:K253,Y150:Y253)</f>
        <v>4047209.5787109998</v>
      </c>
      <c r="Z271" s="290">
        <f>SUMPRODUCT(K150:K253,Z150:Z253)</f>
        <v>387381</v>
      </c>
      <c r="AA271" s="290">
        <f>IF(AA149="kW",SUMPRODUCT(N150:N253,V150:V253,AA150:AA253),SUMPRODUCT(K150:K253,AA150:AA253))</f>
        <v>69477.821089199992</v>
      </c>
      <c r="AB271" s="290">
        <f>IF(AB149="kW",SUMPRODUCT(N150:N253,V150:V253,AB150:AB253),SUMPRODUCT(K150:K253,AB150:AB253))</f>
        <v>0</v>
      </c>
      <c r="AC271" s="290">
        <f>IF(AC149="kW",SUMPRODUCT(N150:N253,V150:V253,AC150:AC253),SUMPRODUCT(K150:K253, AC150:AC253))</f>
        <v>0</v>
      </c>
      <c r="AD271" s="290">
        <f>IF(AD149="kW",SUMPRODUCT(N150:N253,V150:V253,AD150:AD253),SUMPRODUCT(K150:K253, AD150:AD253))</f>
        <v>0</v>
      </c>
      <c r="AE271" s="290">
        <f>IF(AE149="kW",SUMPRODUCT(N150:N253,V150:V253,AE150:AE253),SUMPRODUCT(K150:K253,AE150:AE253))</f>
        <v>0</v>
      </c>
      <c r="AF271" s="290">
        <f>IF(AF149="kW",SUMPRODUCT(N150:N253,V150:V253,AF150:AF253),SUMPRODUCT(K150:K253,AF150:AF253))</f>
        <v>0</v>
      </c>
      <c r="AG271" s="290">
        <f>IF(AG149="kW",SUMPRODUCT(N150:N253,V150:V253,AG150:AG253),SUMPRODUCT(K150:K253,AG150:AG253))</f>
        <v>0</v>
      </c>
      <c r="AH271" s="290">
        <f>IF(AH149="kW",SUMPRODUCT(N150:N253,V150:V253,AH150:AH253),SUMPRODUCT(K150:K253,AH150:AH253))</f>
        <v>0</v>
      </c>
      <c r="AI271" s="290">
        <f>IF(AI149="kW",SUMPRODUCT(N150:N253,V150:V253,AI150:AI253),SUMPRODUCT(K150:K253,AI150:AI253))</f>
        <v>0</v>
      </c>
      <c r="AJ271" s="290">
        <f>IF(AJ149="kW",SUMPRODUCT(N150:N253,V150:V253,AJ150:AJ253),SUMPRODUCT(K150:K253,AJ150:AJ253))</f>
        <v>0</v>
      </c>
      <c r="AK271" s="290">
        <f>IF(AK149="kW",SUMPRODUCT(N150:N253,V150:V253,AK150:AK253),SUMPRODUCT(K150:K253,AK150:AK253))</f>
        <v>0</v>
      </c>
      <c r="AL271" s="290">
        <f>IF(AL149="kW",SUMPRODUCT(N150:N253,V150:V253,AL150:AL253),SUMPRODUCT(K150:K253,AL150:AL253))</f>
        <v>0</v>
      </c>
      <c r="AM271" s="336"/>
    </row>
    <row r="272" spans="1:41" ht="15">
      <c r="B272" s="380" t="s">
        <v>194</v>
      </c>
      <c r="C272" s="358"/>
      <c r="D272" s="381"/>
      <c r="E272" s="381"/>
      <c r="F272" s="381"/>
      <c r="G272" s="381"/>
      <c r="H272" s="381"/>
      <c r="I272" s="381"/>
      <c r="J272" s="381"/>
      <c r="K272" s="381"/>
      <c r="L272" s="381"/>
      <c r="M272" s="381"/>
      <c r="N272" s="381"/>
      <c r="O272" s="382"/>
      <c r="P272" s="383"/>
      <c r="Q272" s="383"/>
      <c r="R272" s="384"/>
      <c r="S272" s="363"/>
      <c r="T272" s="384"/>
      <c r="U272" s="384"/>
      <c r="V272" s="382"/>
      <c r="W272" s="382"/>
      <c r="X272" s="384"/>
      <c r="Y272" s="325">
        <f>SUMPRODUCT(L150:L253,Y150:Y253)</f>
        <v>3852063.5787109998</v>
      </c>
      <c r="Z272" s="325">
        <f>SUMPRODUCT(L150:L253,Z150:Z253)</f>
        <v>387381</v>
      </c>
      <c r="AA272" s="325">
        <f>IF(AA149="kW",SUMPRODUCT(N150:N253,W150:W253,AA150:AA253),SUMPRODUCT(L150:L253,AA150:AA253))</f>
        <v>68482.421089199997</v>
      </c>
      <c r="AB272" s="325">
        <f>IF(AB149="kW",SUMPRODUCT(N150:N253,W150:W253,AB150:AB253),SUMPRODUCT(L150:L253,AB150:AB253))</f>
        <v>0</v>
      </c>
      <c r="AC272" s="325">
        <f>IF(AC149="kW",SUMPRODUCT(N150:N253,W150:W253,AC150:AC253),SUMPRODUCT(L150:L253, AC150:AC253))</f>
        <v>0</v>
      </c>
      <c r="AD272" s="325">
        <f>IF(AD149="kW",SUMPRODUCT(N150:N253,W150:W253,AD150:AD253),SUMPRODUCT(L150:L253, AD150:AD253))</f>
        <v>0</v>
      </c>
      <c r="AE272" s="325">
        <f>IF(AE149="kW",SUMPRODUCT(N150:N253,W150:W253,AE150:AE253),SUMPRODUCT(L150:L253,AE150:AE253))</f>
        <v>0</v>
      </c>
      <c r="AF272" s="325">
        <f>IF(AF149="kW",SUMPRODUCT(N150:N253,W150:W253,AF150:AF253),SUMPRODUCT(L150:L253,AF150:AF253))</f>
        <v>0</v>
      </c>
      <c r="AG272" s="325">
        <f>IF(AG149="kW",SUMPRODUCT(N150:N253,W150:W253,AG150:AG253),SUMPRODUCT(L150:L253,AG150:AG253))</f>
        <v>0</v>
      </c>
      <c r="AH272" s="325">
        <f>IF(AH149="kW",SUMPRODUCT(N150:N253,W150:W253,AH150:AH253),SUMPRODUCT(L150:L253,AH150:AH253))</f>
        <v>0</v>
      </c>
      <c r="AI272" s="325">
        <f>IF(AI149="kW",SUMPRODUCT(N150:N253,W150:W253,AI150:AI253),SUMPRODUCT(L150:L253,AI150:AI253))</f>
        <v>0</v>
      </c>
      <c r="AJ272" s="325">
        <f>IF(AJ149="kW",SUMPRODUCT(N150:N253,W150:W253,AJ150:AJ253),SUMPRODUCT(L150:L253,AJ150:AJ253))</f>
        <v>0</v>
      </c>
      <c r="AK272" s="325">
        <f>IF(AK149="kW",SUMPRODUCT(N150:N253,W150:W253,AK150:AK253),SUMPRODUCT(L150:L253,AK150:AK253))</f>
        <v>0</v>
      </c>
      <c r="AL272" s="325">
        <f>IF(AL149="kW",SUMPRODUCT(N150:N253,W150:W253,AL150:AL253),SUMPRODUCT(L150:L253,AL150:AL253))</f>
        <v>0</v>
      </c>
      <c r="AM272" s="385"/>
    </row>
    <row r="273" spans="1:39" ht="18.75" customHeight="1">
      <c r="B273" s="367" t="s">
        <v>594</v>
      </c>
      <c r="C273" s="386"/>
      <c r="D273" s="387"/>
      <c r="E273" s="387"/>
      <c r="F273" s="387"/>
      <c r="G273" s="387"/>
      <c r="H273" s="387"/>
      <c r="I273" s="387"/>
      <c r="J273" s="387"/>
      <c r="K273" s="387"/>
      <c r="L273" s="387"/>
      <c r="M273" s="387"/>
      <c r="N273" s="387"/>
      <c r="O273" s="387"/>
      <c r="P273" s="387"/>
      <c r="Q273" s="387"/>
      <c r="R273" s="387"/>
      <c r="S273" s="370"/>
      <c r="T273" s="371"/>
      <c r="U273" s="387"/>
      <c r="V273" s="387"/>
      <c r="W273" s="387"/>
      <c r="X273" s="387"/>
      <c r="Y273" s="388"/>
      <c r="Z273" s="388"/>
      <c r="AA273" s="388"/>
      <c r="AB273" s="388"/>
      <c r="AC273" s="388"/>
      <c r="AD273" s="388"/>
      <c r="AE273" s="388"/>
      <c r="AF273" s="388"/>
      <c r="AG273" s="388"/>
      <c r="AH273" s="388"/>
      <c r="AI273" s="388"/>
      <c r="AJ273" s="388"/>
      <c r="AK273" s="388"/>
      <c r="AL273" s="388"/>
      <c r="AM273" s="388"/>
    </row>
    <row r="274" spans="1:39">
      <c r="E274" s="389"/>
      <c r="F274" s="389"/>
      <c r="G274" s="389"/>
      <c r="H274" s="389"/>
      <c r="I274" s="389"/>
      <c r="J274" s="389"/>
      <c r="K274" s="389"/>
      <c r="L274" s="389"/>
      <c r="M274" s="389"/>
      <c r="N274" s="389"/>
      <c r="O274" s="389"/>
      <c r="P274" s="389"/>
      <c r="Q274" s="389"/>
      <c r="R274" s="389"/>
      <c r="S274" s="389"/>
      <c r="T274" s="389"/>
      <c r="U274" s="389"/>
      <c r="V274" s="389"/>
      <c r="W274" s="389"/>
      <c r="X274" s="389"/>
      <c r="Y274" s="255"/>
      <c r="Z274" s="255"/>
      <c r="AA274" s="255"/>
      <c r="AB274" s="255"/>
      <c r="AC274" s="255"/>
      <c r="AD274" s="255"/>
      <c r="AE274" s="255"/>
      <c r="AF274" s="255"/>
      <c r="AG274" s="255"/>
      <c r="AH274" s="255"/>
      <c r="AI274" s="255"/>
      <c r="AJ274" s="255"/>
      <c r="AK274" s="255"/>
      <c r="AL274" s="255"/>
    </row>
    <row r="275" spans="1:39" ht="15.75">
      <c r="B275" s="279" t="s">
        <v>248</v>
      </c>
      <c r="C275" s="280"/>
      <c r="D275" s="590" t="s">
        <v>526</v>
      </c>
      <c r="E275" s="588"/>
      <c r="O275" s="280"/>
      <c r="Y275" s="269"/>
      <c r="Z275" s="266"/>
      <c r="AA275" s="266"/>
      <c r="AB275" s="266"/>
      <c r="AC275" s="266"/>
      <c r="AD275" s="266"/>
      <c r="AE275" s="266"/>
      <c r="AF275" s="266"/>
      <c r="AG275" s="266"/>
      <c r="AH275" s="266"/>
      <c r="AI275" s="266"/>
      <c r="AJ275" s="266"/>
      <c r="AK275" s="266"/>
      <c r="AL275" s="266"/>
      <c r="AM275" s="281"/>
    </row>
    <row r="276" spans="1:39" ht="33" customHeight="1">
      <c r="B276" s="814" t="s">
        <v>211</v>
      </c>
      <c r="C276" s="816" t="s">
        <v>33</v>
      </c>
      <c r="D276" s="283" t="s">
        <v>422</v>
      </c>
      <c r="E276" s="818" t="s">
        <v>209</v>
      </c>
      <c r="F276" s="819"/>
      <c r="G276" s="819"/>
      <c r="H276" s="819"/>
      <c r="I276" s="819"/>
      <c r="J276" s="819"/>
      <c r="K276" s="819"/>
      <c r="L276" s="819"/>
      <c r="M276" s="820"/>
      <c r="N276" s="821" t="s">
        <v>213</v>
      </c>
      <c r="O276" s="283" t="s">
        <v>423</v>
      </c>
      <c r="P276" s="818" t="s">
        <v>212</v>
      </c>
      <c r="Q276" s="819"/>
      <c r="R276" s="819"/>
      <c r="S276" s="819"/>
      <c r="T276" s="819"/>
      <c r="U276" s="819"/>
      <c r="V276" s="819"/>
      <c r="W276" s="819"/>
      <c r="X276" s="820"/>
      <c r="Y276" s="811" t="s">
        <v>243</v>
      </c>
      <c r="Z276" s="812"/>
      <c r="AA276" s="812"/>
      <c r="AB276" s="812"/>
      <c r="AC276" s="812"/>
      <c r="AD276" s="812"/>
      <c r="AE276" s="812"/>
      <c r="AF276" s="812"/>
      <c r="AG276" s="812"/>
      <c r="AH276" s="812"/>
      <c r="AI276" s="812"/>
      <c r="AJ276" s="812"/>
      <c r="AK276" s="812"/>
      <c r="AL276" s="812"/>
      <c r="AM276" s="813"/>
    </row>
    <row r="277" spans="1:39" ht="60.75" customHeight="1">
      <c r="B277" s="815"/>
      <c r="C277" s="817"/>
      <c r="D277" s="284">
        <v>2013</v>
      </c>
      <c r="E277" s="284">
        <v>2014</v>
      </c>
      <c r="F277" s="284">
        <v>2015</v>
      </c>
      <c r="G277" s="284">
        <v>2016</v>
      </c>
      <c r="H277" s="284">
        <v>2017</v>
      </c>
      <c r="I277" s="284">
        <v>2018</v>
      </c>
      <c r="J277" s="284">
        <v>2019</v>
      </c>
      <c r="K277" s="284">
        <v>2020</v>
      </c>
      <c r="L277" s="284">
        <v>2021</v>
      </c>
      <c r="M277" s="284">
        <v>2022</v>
      </c>
      <c r="N277" s="822"/>
      <c r="O277" s="284">
        <v>2013</v>
      </c>
      <c r="P277" s="284">
        <v>2014</v>
      </c>
      <c r="Q277" s="284">
        <v>2015</v>
      </c>
      <c r="R277" s="284">
        <v>2016</v>
      </c>
      <c r="S277" s="284">
        <v>2017</v>
      </c>
      <c r="T277" s="284">
        <v>2018</v>
      </c>
      <c r="U277" s="284">
        <v>2019</v>
      </c>
      <c r="V277" s="284">
        <v>2020</v>
      </c>
      <c r="W277" s="284">
        <v>2021</v>
      </c>
      <c r="X277" s="284">
        <v>2022</v>
      </c>
      <c r="Y277" s="284" t="str">
        <f>'1.  LRAMVA Summary'!D52</f>
        <v>Residential</v>
      </c>
      <c r="Z277" s="284" t="str">
        <f>'1.  LRAMVA Summary'!E52</f>
        <v>GS&lt;50 kW</v>
      </c>
      <c r="AA277" s="284" t="str">
        <f>'1.  LRAMVA Summary'!F52</f>
        <v>Commercial 50 kW to Large Use</v>
      </c>
      <c r="AB277" s="284" t="str">
        <f>'1.  LRAMVA Summary'!G52</f>
        <v>Unmetered Scattered Load</v>
      </c>
      <c r="AC277" s="284" t="str">
        <f>'1.  LRAMVA Summary'!H52</f>
        <v>Street Lighting</v>
      </c>
      <c r="AD277" s="284" t="str">
        <f>'1.  LRAMVA Summary'!I52</f>
        <v/>
      </c>
      <c r="AE277" s="284" t="str">
        <f>'1.  LRAMVA Summary'!J52</f>
        <v/>
      </c>
      <c r="AF277" s="284" t="str">
        <f>'1.  LRAMVA Summary'!K52</f>
        <v/>
      </c>
      <c r="AG277" s="284" t="str">
        <f>'1.  LRAMVA Summary'!L52</f>
        <v/>
      </c>
      <c r="AH277" s="284" t="str">
        <f>'1.  LRAMVA Summary'!M52</f>
        <v/>
      </c>
      <c r="AI277" s="284" t="str">
        <f>'1.  LRAMVA Summary'!N52</f>
        <v/>
      </c>
      <c r="AJ277" s="284" t="str">
        <f>'1.  LRAMVA Summary'!O52</f>
        <v/>
      </c>
      <c r="AK277" s="284" t="str">
        <f>'1.  LRAMVA Summary'!P52</f>
        <v/>
      </c>
      <c r="AL277" s="284" t="str">
        <f>'1.  LRAMVA Summary'!Q52</f>
        <v/>
      </c>
      <c r="AM277" s="286" t="str">
        <f>'1.  LRAMVA Summary'!R52</f>
        <v>Total</v>
      </c>
    </row>
    <row r="278" spans="1:39" ht="15" customHeight="1">
      <c r="A278" s="508"/>
      <c r="B278" s="287" t="s">
        <v>0</v>
      </c>
      <c r="C278" s="288"/>
      <c r="D278" s="288"/>
      <c r="E278" s="288"/>
      <c r="F278" s="288"/>
      <c r="G278" s="288"/>
      <c r="H278" s="288"/>
      <c r="I278" s="288"/>
      <c r="J278" s="288"/>
      <c r="K278" s="288"/>
      <c r="L278" s="288"/>
      <c r="M278" s="288"/>
      <c r="N278" s="289"/>
      <c r="O278" s="288"/>
      <c r="P278" s="288"/>
      <c r="Q278" s="288"/>
      <c r="R278" s="288"/>
      <c r="S278" s="288"/>
      <c r="T278" s="288"/>
      <c r="U278" s="288"/>
      <c r="V278" s="288"/>
      <c r="W278" s="288"/>
      <c r="X278" s="288"/>
      <c r="Y278" s="290" t="str">
        <f>'1.  LRAMVA Summary'!D53</f>
        <v>kWh</v>
      </c>
      <c r="Z278" s="290" t="str">
        <f>'1.  LRAMVA Summary'!E53</f>
        <v>kWh</v>
      </c>
      <c r="AA278" s="290" t="str">
        <f>'1.  LRAMVA Summary'!F53</f>
        <v>kW</v>
      </c>
      <c r="AB278" s="290" t="str">
        <f>'1.  LRAMVA Summary'!G53</f>
        <v>kWh</v>
      </c>
      <c r="AC278" s="290" t="str">
        <f>'1.  LRAMVA Summary'!H53</f>
        <v>kW</v>
      </c>
      <c r="AD278" s="290">
        <f>'1.  LRAMVA Summary'!I53</f>
        <v>0</v>
      </c>
      <c r="AE278" s="290">
        <f>'1.  LRAMVA Summary'!J53</f>
        <v>0</v>
      </c>
      <c r="AF278" s="290">
        <f>'1.  LRAMVA Summary'!K53</f>
        <v>0</v>
      </c>
      <c r="AG278" s="290">
        <f>'1.  LRAMVA Summary'!L53</f>
        <v>0</v>
      </c>
      <c r="AH278" s="290">
        <f>'1.  LRAMVA Summary'!M53</f>
        <v>0</v>
      </c>
      <c r="AI278" s="290">
        <f>'1.  LRAMVA Summary'!N53</f>
        <v>0</v>
      </c>
      <c r="AJ278" s="290">
        <f>'1.  LRAMVA Summary'!O53</f>
        <v>0</v>
      </c>
      <c r="AK278" s="290">
        <f>'1.  LRAMVA Summary'!P53</f>
        <v>0</v>
      </c>
      <c r="AL278" s="290">
        <f>'1.  LRAMVA Summary'!Q53</f>
        <v>0</v>
      </c>
      <c r="AM278" s="291"/>
    </row>
    <row r="279" spans="1:39" ht="15" outlineLevel="1">
      <c r="A279" s="507">
        <v>1</v>
      </c>
      <c r="B279" s="293" t="s">
        <v>1</v>
      </c>
      <c r="C279" s="290" t="s">
        <v>25</v>
      </c>
      <c r="D279" s="294">
        <f>SUMIFS('7.  Persistence Report'!AS$27:AS$500,'7.  Persistence Report'!$D$27:$D$500,$B279,'7.  Persistence Report'!$C$27:$C$500,"&lt;&gt;Pre-2011 Programs Completed in 2011",'7.  Persistence Report'!$J$27:$J$500,"&lt;&gt;Adjustment",'7.  Persistence Report'!$H$27:$H$500,"2013")</f>
        <v>681703</v>
      </c>
      <c r="E279" s="294">
        <f>SUMIFS('7.  Persistence Report'!AT$27:AT$500,'7.  Persistence Report'!$D$27:$D$500,$B279,'7.  Persistence Report'!$C$27:$C$500,"&lt;&gt;Pre-2011 Programs Completed in 2011",'7.  Persistence Report'!$J$27:$J$500,"&lt;&gt;Adjustment",'7.  Persistence Report'!$H$27:$H$500,"2013")</f>
        <v>681703</v>
      </c>
      <c r="F279" s="294">
        <f>SUMIFS('7.  Persistence Report'!AU$27:AU$500,'7.  Persistence Report'!$D$27:$D$500,$B279,'7.  Persistence Report'!$C$27:$C$500,"&lt;&gt;Pre-2011 Programs Completed in 2011",'7.  Persistence Report'!$J$27:$J$500,"&lt;&gt;Adjustment",'7.  Persistence Report'!$H$27:$H$500,"2013")</f>
        <v>681703</v>
      </c>
      <c r="G279" s="294">
        <f>SUMIFS('7.  Persistence Report'!AV$27:AV$500,'7.  Persistence Report'!$D$27:$D$500,$B279,'7.  Persistence Report'!$C$27:$C$500,"&lt;&gt;Pre-2011 Programs Completed in 2011",'7.  Persistence Report'!$J$27:$J$500,"&lt;&gt;Adjustment",'7.  Persistence Report'!$H$27:$H$500,"2013")</f>
        <v>679755</v>
      </c>
      <c r="H279" s="294">
        <f>SUMIFS('7.  Persistence Report'!AW$27:AW$500,'7.  Persistence Report'!$D$27:$D$500,$B279,'7.  Persistence Report'!$C$27:$C$500,"&lt;&gt;Pre-2011 Programs Completed in 2011",'7.  Persistence Report'!$J$27:$J$500,"&lt;&gt;Adjustment",'7.  Persistence Report'!$H$27:$H$500,"2013")</f>
        <v>422189</v>
      </c>
      <c r="I279" s="294">
        <f>SUMIFS('7.  Persistence Report'!AX$27:AX$500,'7.  Persistence Report'!$D$27:$D$500,$B279,'7.  Persistence Report'!$C$27:$C$500,"&lt;&gt;Pre-2011 Programs Completed in 2011",'7.  Persistence Report'!$J$27:$J$500,"&lt;&gt;Adjustment",'7.  Persistence Report'!$H$27:$H$500,"2013")</f>
        <v>0</v>
      </c>
      <c r="J279" s="294">
        <f>SUMIFS('7.  Persistence Report'!AY$27:AY$500,'7.  Persistence Report'!$D$27:$D$500,$B279,'7.  Persistence Report'!$C$27:$C$500,"&lt;&gt;Pre-2011 Programs Completed in 2011",'7.  Persistence Report'!$J$27:$J$500,"&lt;&gt;Adjustment",'7.  Persistence Report'!$H$27:$H$500,"2013")</f>
        <v>0</v>
      </c>
      <c r="K279" s="294">
        <f>SUMIFS('7.  Persistence Report'!AZ$27:AZ$500,'7.  Persistence Report'!$D$27:$D$500,$B279,'7.  Persistence Report'!$C$27:$C$500,"&lt;&gt;Pre-2011 Programs Completed in 2011",'7.  Persistence Report'!$J$27:$J$500,"&lt;&gt;Adjustment",'7.  Persistence Report'!$H$27:$H$500,"2013")</f>
        <v>0</v>
      </c>
      <c r="L279" s="294">
        <f>SUMIFS('7.  Persistence Report'!BA$27:BA$500,'7.  Persistence Report'!$D$27:$D$500,$B279,'7.  Persistence Report'!$C$27:$C$500,"&lt;&gt;Pre-2011 Programs Completed in 2011",'7.  Persistence Report'!$J$27:$J$500,"&lt;&gt;Adjustment",'7.  Persistence Report'!$H$27:$H$500,"2013")</f>
        <v>0</v>
      </c>
      <c r="M279" s="294">
        <f>SUMIFS('7.  Persistence Report'!BB$27:BB$500,'7.  Persistence Report'!$D$27:$D$500,$B279,'7.  Persistence Report'!$C$27:$C$500,"&lt;&gt;Pre-2011 Programs Completed in 2011",'7.  Persistence Report'!$J$27:$J$500,"&lt;&gt;Adjustment",'7.  Persistence Report'!$H$27:$H$500,"2013")</f>
        <v>0</v>
      </c>
      <c r="N279" s="290"/>
      <c r="O279" s="294">
        <f>SUMIFS('7.  Persistence Report'!N$27:N$500,'7.  Persistence Report'!$D$27:$D$500,$B279,'7.  Persistence Report'!$C$27:$C$500,"&lt;&gt;Pre-2011 Programs Completed in 2011",'7.  Persistence Report'!$J$27:$J$500,"&lt;&gt;Adjustment",'7.  Persistence Report'!$H$27:$H$500,"2013")</f>
        <v>104</v>
      </c>
      <c r="P279" s="294">
        <f>SUMIFS('7.  Persistence Report'!O$27:O$500,'7.  Persistence Report'!$D$27:$D$500,$B279,'7.  Persistence Report'!$C$27:$C$500,"&lt;&gt;Pre-2011 Programs Completed in 2011",'7.  Persistence Report'!$J$27:$J$500,"&lt;&gt;Adjustment",'7.  Persistence Report'!$H$27:$H$500,"2013")</f>
        <v>104</v>
      </c>
      <c r="Q279" s="294">
        <f>SUMIFS('7.  Persistence Report'!P$27:P$500,'7.  Persistence Report'!$D$27:$D$500,$B279,'7.  Persistence Report'!$C$27:$C$500,"&lt;&gt;Pre-2011 Programs Completed in 2011",'7.  Persistence Report'!$J$27:$J$500,"&lt;&gt;Adjustment",'7.  Persistence Report'!$H$27:$H$500,"2013")</f>
        <v>104</v>
      </c>
      <c r="R279" s="294">
        <f>SUMIFS('7.  Persistence Report'!Q$27:Q$500,'7.  Persistence Report'!$D$27:$D$500,$B279,'7.  Persistence Report'!$C$27:$C$500,"&lt;&gt;Pre-2011 Programs Completed in 2011",'7.  Persistence Report'!$J$27:$J$500,"&lt;&gt;Adjustment",'7.  Persistence Report'!$H$27:$H$500,"2013")</f>
        <v>102</v>
      </c>
      <c r="S279" s="294">
        <f>SUMIFS('7.  Persistence Report'!R$27:R$500,'7.  Persistence Report'!$D$27:$D$500,$B279,'7.  Persistence Report'!$C$27:$C$500,"&lt;&gt;Pre-2011 Programs Completed in 2011",'7.  Persistence Report'!$J$27:$J$500,"&lt;&gt;Adjustment",'7.  Persistence Report'!$H$27:$H$500,"2013")</f>
        <v>62</v>
      </c>
      <c r="T279" s="294">
        <f>SUMIFS('7.  Persistence Report'!S$27:S$500,'7.  Persistence Report'!$D$27:$D$500,$B279,'7.  Persistence Report'!$C$27:$C$500,"&lt;&gt;Pre-2011 Programs Completed in 2011",'7.  Persistence Report'!$J$27:$J$500,"&lt;&gt;Adjustment",'7.  Persistence Report'!$H$27:$H$500,"2013")</f>
        <v>0</v>
      </c>
      <c r="U279" s="294">
        <f>SUMIFS('7.  Persistence Report'!T$27:T$500,'7.  Persistence Report'!$D$27:$D$500,$B279,'7.  Persistence Report'!$C$27:$C$500,"&lt;&gt;Pre-2011 Programs Completed in 2011",'7.  Persistence Report'!$J$27:$J$500,"&lt;&gt;Adjustment",'7.  Persistence Report'!$H$27:$H$500,"2013")</f>
        <v>0</v>
      </c>
      <c r="V279" s="294">
        <f>SUMIFS('7.  Persistence Report'!U$27:U$500,'7.  Persistence Report'!$D$27:$D$500,$B279,'7.  Persistence Report'!$C$27:$C$500,"&lt;&gt;Pre-2011 Programs Completed in 2011",'7.  Persistence Report'!$J$27:$J$500,"&lt;&gt;Adjustment",'7.  Persistence Report'!$H$27:$H$500,"2013")</f>
        <v>0</v>
      </c>
      <c r="W279" s="294">
        <f>SUMIFS('7.  Persistence Report'!V$27:V$500,'7.  Persistence Report'!$D$27:$D$500,$B279,'7.  Persistence Report'!$C$27:$C$500,"&lt;&gt;Pre-2011 Programs Completed in 2011",'7.  Persistence Report'!$J$27:$J$500,"&lt;&gt;Adjustment",'7.  Persistence Report'!$H$27:$H$500,"2013")</f>
        <v>0</v>
      </c>
      <c r="X279" s="294">
        <f>SUMIFS('7.  Persistence Report'!W$27:W$500,'7.  Persistence Report'!$D$27:$D$500,$B279,'7.  Persistence Report'!$C$27:$C$500,"&lt;&gt;Pre-2011 Programs Completed in 2011",'7.  Persistence Report'!$J$27:$J$500,"&lt;&gt;Adjustment",'7.  Persistence Report'!$H$27:$H$500,"2013")</f>
        <v>0</v>
      </c>
      <c r="Y279" s="409">
        <v>1</v>
      </c>
      <c r="Z279" s="409"/>
      <c r="AA279" s="409"/>
      <c r="AB279" s="409"/>
      <c r="AC279" s="409"/>
      <c r="AD279" s="409"/>
      <c r="AE279" s="409"/>
      <c r="AF279" s="409"/>
      <c r="AG279" s="409"/>
      <c r="AH279" s="409"/>
      <c r="AI279" s="409"/>
      <c r="AJ279" s="409"/>
      <c r="AK279" s="409"/>
      <c r="AL279" s="409"/>
      <c r="AM279" s="295">
        <f>SUM(Y279:AL279)</f>
        <v>1</v>
      </c>
    </row>
    <row r="280" spans="1:39" ht="15" outlineLevel="1">
      <c r="B280" s="293" t="s">
        <v>249</v>
      </c>
      <c r="C280" s="290" t="s">
        <v>163</v>
      </c>
      <c r="D280" s="294">
        <f>SUMIFS('7.  Persistence Report'!AS$27:AS$500,'7.  Persistence Report'!$D$27:$D$500,$B279,'7.  Persistence Report'!$C$27:$C$500,"&lt;&gt;Pre-2011 Programs Completed in 2011",'7.  Persistence Report'!$J$27:$J$500,"Adjustment",'7.  Persistence Report'!$H$27:$H$500,"2013")</f>
        <v>0</v>
      </c>
      <c r="E280" s="294">
        <f>SUMIFS('7.  Persistence Report'!AT$27:AT$500,'7.  Persistence Report'!$D$27:$D$500,$B279,'7.  Persistence Report'!$C$27:$C$500,"&lt;&gt;Pre-2011 Programs Completed in 2011",'7.  Persistence Report'!$J$27:$J$500,"Adjustment",'7.  Persistence Report'!$H$27:$H$500,"2013")</f>
        <v>0</v>
      </c>
      <c r="F280" s="294">
        <f>SUMIFS('7.  Persistence Report'!AU$27:AU$500,'7.  Persistence Report'!$D$27:$D$500,$B279,'7.  Persistence Report'!$C$27:$C$500,"&lt;&gt;Pre-2011 Programs Completed in 2011",'7.  Persistence Report'!$J$27:$J$500,"Adjustment",'7.  Persistence Report'!$H$27:$H$500,"2013")</f>
        <v>0</v>
      </c>
      <c r="G280" s="294">
        <f>SUMIFS('7.  Persistence Report'!AV$27:AV$500,'7.  Persistence Report'!$D$27:$D$500,$B279,'7.  Persistence Report'!$C$27:$C$500,"&lt;&gt;Pre-2011 Programs Completed in 2011",'7.  Persistence Report'!$J$27:$J$500,"Adjustment",'7.  Persistence Report'!$H$27:$H$500,"2013")</f>
        <v>0</v>
      </c>
      <c r="H280" s="294">
        <f>SUMIFS('7.  Persistence Report'!AW$27:AW$500,'7.  Persistence Report'!$D$27:$D$500,$B279,'7.  Persistence Report'!$C$27:$C$500,"&lt;&gt;Pre-2011 Programs Completed in 2011",'7.  Persistence Report'!$J$27:$J$500,"Adjustment",'7.  Persistence Report'!$H$27:$H$500,"2013")</f>
        <v>0</v>
      </c>
      <c r="I280" s="294">
        <f>SUMIFS('7.  Persistence Report'!AX$27:AX$500,'7.  Persistence Report'!$D$27:$D$500,$B279,'7.  Persistence Report'!$C$27:$C$500,"&lt;&gt;Pre-2011 Programs Completed in 2011",'7.  Persistence Report'!$J$27:$J$500,"Adjustment",'7.  Persistence Report'!$H$27:$H$500,"2013")</f>
        <v>0</v>
      </c>
      <c r="J280" s="294">
        <f>SUMIFS('7.  Persistence Report'!AY$27:AY$500,'7.  Persistence Report'!$D$27:$D$500,$B279,'7.  Persistence Report'!$C$27:$C$500,"&lt;&gt;Pre-2011 Programs Completed in 2011",'7.  Persistence Report'!$J$27:$J$500,"Adjustment",'7.  Persistence Report'!$H$27:$H$500,"2013")</f>
        <v>0</v>
      </c>
      <c r="K280" s="294">
        <f>SUMIFS('7.  Persistence Report'!AZ$27:AZ$500,'7.  Persistence Report'!$D$27:$D$500,$B279,'7.  Persistence Report'!$C$27:$C$500,"&lt;&gt;Pre-2011 Programs Completed in 2011",'7.  Persistence Report'!$J$27:$J$500,"Adjustment",'7.  Persistence Report'!$H$27:$H$500,"2013")</f>
        <v>0</v>
      </c>
      <c r="L280" s="294">
        <f>SUMIFS('7.  Persistence Report'!BA$27:BA$500,'7.  Persistence Report'!$D$27:$D$500,$B279,'7.  Persistence Report'!$C$27:$C$500,"&lt;&gt;Pre-2011 Programs Completed in 2011",'7.  Persistence Report'!$J$27:$J$500,"Adjustment",'7.  Persistence Report'!$H$27:$H$500,"2013")</f>
        <v>0</v>
      </c>
      <c r="M280" s="294">
        <f>SUMIFS('7.  Persistence Report'!BB$27:BB$500,'7.  Persistence Report'!$D$27:$D$500,$B279,'7.  Persistence Report'!$C$27:$C$500,"&lt;&gt;Pre-2011 Programs Completed in 2011",'7.  Persistence Report'!$J$27:$J$500,"Adjustment",'7.  Persistence Report'!$H$27:$H$500,"2013")</f>
        <v>0</v>
      </c>
      <c r="N280" s="466"/>
      <c r="O280" s="294">
        <f>SUMIFS('7.  Persistence Report'!N$27:N$500,'7.  Persistence Report'!$D$27:$D$500,$B279,'7.  Persistence Report'!$C$27:$C$500,"&lt;&gt;Pre-2011 Programs Completed in 2011",'7.  Persistence Report'!$J$27:$J$500,"Adjustment",'7.  Persistence Report'!$H$27:$H$500,"2013")</f>
        <v>0</v>
      </c>
      <c r="P280" s="294">
        <f>SUMIFS('7.  Persistence Report'!O$27:O$500,'7.  Persistence Report'!$D$27:$D$500,$B279,'7.  Persistence Report'!$C$27:$C$500,"&lt;&gt;Pre-2011 Programs Completed in 2011",'7.  Persistence Report'!$J$27:$J$500,"Adjustment",'7.  Persistence Report'!$H$27:$H$500,"2013")</f>
        <v>0</v>
      </c>
      <c r="Q280" s="294">
        <f>SUMIFS('7.  Persistence Report'!P$27:P$500,'7.  Persistence Report'!$D$27:$D$500,$B279,'7.  Persistence Report'!$C$27:$C$500,"&lt;&gt;Pre-2011 Programs Completed in 2011",'7.  Persistence Report'!$J$27:$J$500,"Adjustment",'7.  Persistence Report'!$H$27:$H$500,"2013")</f>
        <v>0</v>
      </c>
      <c r="R280" s="294">
        <f>SUMIFS('7.  Persistence Report'!Q$27:Q$500,'7.  Persistence Report'!$D$27:$D$500,$B279,'7.  Persistence Report'!$C$27:$C$500,"&lt;&gt;Pre-2011 Programs Completed in 2011",'7.  Persistence Report'!$J$27:$J$500,"Adjustment",'7.  Persistence Report'!$H$27:$H$500,"2013")</f>
        <v>0</v>
      </c>
      <c r="S280" s="294">
        <f>SUMIFS('7.  Persistence Report'!R$27:R$500,'7.  Persistence Report'!$D$27:$D$500,$B279,'7.  Persistence Report'!$C$27:$C$500,"&lt;&gt;Pre-2011 Programs Completed in 2011",'7.  Persistence Report'!$J$27:$J$500,"Adjustment",'7.  Persistence Report'!$H$27:$H$500,"2013")</f>
        <v>0</v>
      </c>
      <c r="T280" s="294">
        <f>SUMIFS('7.  Persistence Report'!S$27:S$500,'7.  Persistence Report'!$D$27:$D$500,$B279,'7.  Persistence Report'!$C$27:$C$500,"&lt;&gt;Pre-2011 Programs Completed in 2011",'7.  Persistence Report'!$J$27:$J$500,"Adjustment",'7.  Persistence Report'!$H$27:$H$500,"2013")</f>
        <v>0</v>
      </c>
      <c r="U280" s="294">
        <f>SUMIFS('7.  Persistence Report'!T$27:T$500,'7.  Persistence Report'!$D$27:$D$500,$B279,'7.  Persistence Report'!$C$27:$C$500,"&lt;&gt;Pre-2011 Programs Completed in 2011",'7.  Persistence Report'!$J$27:$J$500,"Adjustment",'7.  Persistence Report'!$H$27:$H$500,"2013")</f>
        <v>0</v>
      </c>
      <c r="V280" s="294">
        <f>SUMIFS('7.  Persistence Report'!U$27:U$500,'7.  Persistence Report'!$D$27:$D$500,$B279,'7.  Persistence Report'!$C$27:$C$500,"&lt;&gt;Pre-2011 Programs Completed in 2011",'7.  Persistence Report'!$J$27:$J$500,"Adjustment",'7.  Persistence Report'!$H$27:$H$500,"2013")</f>
        <v>0</v>
      </c>
      <c r="W280" s="294">
        <f>SUMIFS('7.  Persistence Report'!V$27:V$500,'7.  Persistence Report'!$D$27:$D$500,$B279,'7.  Persistence Report'!$C$27:$C$500,"&lt;&gt;Pre-2011 Programs Completed in 2011",'7.  Persistence Report'!$J$27:$J$500,"Adjustment",'7.  Persistence Report'!$H$27:$H$500,"2013")</f>
        <v>0</v>
      </c>
      <c r="X280" s="294">
        <f>SUMIFS('7.  Persistence Report'!W$27:W$500,'7.  Persistence Report'!$D$27:$D$500,$B279,'7.  Persistence Report'!$C$27:$C$500,"&lt;&gt;Pre-2011 Programs Completed in 2011",'7.  Persistence Report'!$J$27:$J$500,"Adjustment",'7.  Persistence Report'!$H$27:$H$500,"2013")</f>
        <v>0</v>
      </c>
      <c r="Y280" s="410">
        <f>Y279</f>
        <v>1</v>
      </c>
      <c r="Z280" s="410">
        <f>Z279</f>
        <v>0</v>
      </c>
      <c r="AA280" s="410">
        <f t="shared" ref="AA280:AL280" si="139">AA279</f>
        <v>0</v>
      </c>
      <c r="AB280" s="410">
        <f t="shared" si="139"/>
        <v>0</v>
      </c>
      <c r="AC280" s="410">
        <f t="shared" si="139"/>
        <v>0</v>
      </c>
      <c r="AD280" s="410">
        <f t="shared" si="139"/>
        <v>0</v>
      </c>
      <c r="AE280" s="410">
        <f t="shared" si="139"/>
        <v>0</v>
      </c>
      <c r="AF280" s="410">
        <f t="shared" si="139"/>
        <v>0</v>
      </c>
      <c r="AG280" s="410">
        <f t="shared" si="139"/>
        <v>0</v>
      </c>
      <c r="AH280" s="410">
        <f t="shared" si="139"/>
        <v>0</v>
      </c>
      <c r="AI280" s="410">
        <f t="shared" si="139"/>
        <v>0</v>
      </c>
      <c r="AJ280" s="410">
        <f t="shared" si="139"/>
        <v>0</v>
      </c>
      <c r="AK280" s="410">
        <f t="shared" si="139"/>
        <v>0</v>
      </c>
      <c r="AL280" s="410">
        <f t="shared" si="139"/>
        <v>0</v>
      </c>
      <c r="AM280" s="296"/>
    </row>
    <row r="281" spans="1:39" ht="15.75" outlineLevel="1">
      <c r="A281" s="509"/>
      <c r="B281" s="297"/>
      <c r="C281" s="298"/>
      <c r="D281" s="298"/>
      <c r="E281" s="298"/>
      <c r="F281" s="298"/>
      <c r="G281" s="298"/>
      <c r="H281" s="298"/>
      <c r="I281" s="298"/>
      <c r="J281" s="298"/>
      <c r="K281" s="298"/>
      <c r="L281" s="298"/>
      <c r="M281" s="298"/>
      <c r="N281" s="302"/>
      <c r="O281" s="298"/>
      <c r="P281" s="298"/>
      <c r="Q281" s="298"/>
      <c r="R281" s="298"/>
      <c r="S281" s="298"/>
      <c r="T281" s="298"/>
      <c r="U281" s="298"/>
      <c r="V281" s="298"/>
      <c r="W281" s="298"/>
      <c r="X281" s="298"/>
      <c r="Y281" s="411"/>
      <c r="Z281" s="412"/>
      <c r="AA281" s="412"/>
      <c r="AB281" s="412"/>
      <c r="AC281" s="412"/>
      <c r="AD281" s="412"/>
      <c r="AE281" s="412"/>
      <c r="AF281" s="412"/>
      <c r="AG281" s="412"/>
      <c r="AH281" s="412"/>
      <c r="AI281" s="412"/>
      <c r="AJ281" s="412"/>
      <c r="AK281" s="412"/>
      <c r="AL281" s="412"/>
      <c r="AM281" s="301"/>
    </row>
    <row r="282" spans="1:39" ht="15" outlineLevel="1">
      <c r="A282" s="507">
        <v>2</v>
      </c>
      <c r="B282" s="293" t="s">
        <v>2</v>
      </c>
      <c r="C282" s="290" t="s">
        <v>25</v>
      </c>
      <c r="D282" s="294">
        <f>SUMIFS('7.  Persistence Report'!AS$27:AS$500,'7.  Persistence Report'!$D$27:$D$500,$B282,'7.  Persistence Report'!$C$27:$C$500,"&lt;&gt;Pre-2011 Programs Completed in 2011",'7.  Persistence Report'!$J$27:$J$500,"&lt;&gt;Adjustment",'7.  Persistence Report'!$H$27:$H$500,"2013")</f>
        <v>70563</v>
      </c>
      <c r="E282" s="294">
        <f>SUMIFS('7.  Persistence Report'!AT$27:AT$500,'7.  Persistence Report'!$D$27:$D$500,$B282,'7.  Persistence Report'!$C$27:$C$500,"&lt;&gt;Pre-2011 Programs Completed in 2011",'7.  Persistence Report'!$J$27:$J$500,"&lt;&gt;Adjustment",'7.  Persistence Report'!$H$27:$H$500,"2013")</f>
        <v>70563</v>
      </c>
      <c r="F282" s="294">
        <f>SUMIFS('7.  Persistence Report'!AU$27:AU$500,'7.  Persistence Report'!$D$27:$D$500,$B282,'7.  Persistence Report'!$C$27:$C$500,"&lt;&gt;Pre-2011 Programs Completed in 2011",'7.  Persistence Report'!$J$27:$J$500,"&lt;&gt;Adjustment",'7.  Persistence Report'!$H$27:$H$500,"2013")</f>
        <v>70563</v>
      </c>
      <c r="G282" s="294">
        <f>SUMIFS('7.  Persistence Report'!AV$27:AV$500,'7.  Persistence Report'!$D$27:$D$500,$B282,'7.  Persistence Report'!$C$27:$C$500,"&lt;&gt;Pre-2011 Programs Completed in 2011",'7.  Persistence Report'!$J$27:$J$500,"&lt;&gt;Adjustment",'7.  Persistence Report'!$H$27:$H$500,"2013")</f>
        <v>70563</v>
      </c>
      <c r="H282" s="294">
        <f>SUMIFS('7.  Persistence Report'!AW$27:AW$500,'7.  Persistence Report'!$D$27:$D$500,$B282,'7.  Persistence Report'!$C$27:$C$500,"&lt;&gt;Pre-2011 Programs Completed in 2011",'7.  Persistence Report'!$J$27:$J$500,"&lt;&gt;Adjustment",'7.  Persistence Report'!$H$27:$H$500,"2013")</f>
        <v>0</v>
      </c>
      <c r="I282" s="294">
        <f>SUMIFS('7.  Persistence Report'!AX$27:AX$500,'7.  Persistence Report'!$D$27:$D$500,$B282,'7.  Persistence Report'!$C$27:$C$500,"&lt;&gt;Pre-2011 Programs Completed in 2011",'7.  Persistence Report'!$J$27:$J$500,"&lt;&gt;Adjustment",'7.  Persistence Report'!$H$27:$H$500,"2013")</f>
        <v>0</v>
      </c>
      <c r="J282" s="294">
        <f>SUMIFS('7.  Persistence Report'!AY$27:AY$500,'7.  Persistence Report'!$D$27:$D$500,$B282,'7.  Persistence Report'!$C$27:$C$500,"&lt;&gt;Pre-2011 Programs Completed in 2011",'7.  Persistence Report'!$J$27:$J$500,"&lt;&gt;Adjustment",'7.  Persistence Report'!$H$27:$H$500,"2013")</f>
        <v>0</v>
      </c>
      <c r="K282" s="294">
        <f>SUMIFS('7.  Persistence Report'!AZ$27:AZ$500,'7.  Persistence Report'!$D$27:$D$500,$B282,'7.  Persistence Report'!$C$27:$C$500,"&lt;&gt;Pre-2011 Programs Completed in 2011",'7.  Persistence Report'!$J$27:$J$500,"&lt;&gt;Adjustment",'7.  Persistence Report'!$H$27:$H$500,"2013")</f>
        <v>0</v>
      </c>
      <c r="L282" s="294">
        <f>SUMIFS('7.  Persistence Report'!BA$27:BA$500,'7.  Persistence Report'!$D$27:$D$500,$B282,'7.  Persistence Report'!$C$27:$C$500,"&lt;&gt;Pre-2011 Programs Completed in 2011",'7.  Persistence Report'!$J$27:$J$500,"&lt;&gt;Adjustment",'7.  Persistence Report'!$H$27:$H$500,"2013")</f>
        <v>0</v>
      </c>
      <c r="M282" s="294">
        <f>SUMIFS('7.  Persistence Report'!BB$27:BB$500,'7.  Persistence Report'!$D$27:$D$500,$B282,'7.  Persistence Report'!$C$27:$C$500,"&lt;&gt;Pre-2011 Programs Completed in 2011",'7.  Persistence Report'!$J$27:$J$500,"&lt;&gt;Adjustment",'7.  Persistence Report'!$H$27:$H$500,"2013")</f>
        <v>0</v>
      </c>
      <c r="N282" s="290"/>
      <c r="O282" s="294">
        <f>SUMIFS('7.  Persistence Report'!N$27:N$500,'7.  Persistence Report'!$D$27:$D$500,$B282,'7.  Persistence Report'!$C$27:$C$500,"&lt;&gt;Pre-2011 Programs Completed in 2011",'7.  Persistence Report'!$J$27:$J$500,"&lt;&gt;Adjustment",'7.  Persistence Report'!$H$27:$H$500,"2013")</f>
        <v>40</v>
      </c>
      <c r="P282" s="294">
        <f>SUMIFS('7.  Persistence Report'!O$27:O$500,'7.  Persistence Report'!$D$27:$D$500,$B282,'7.  Persistence Report'!$C$27:$C$500,"&lt;&gt;Pre-2011 Programs Completed in 2011",'7.  Persistence Report'!$J$27:$J$500,"&lt;&gt;Adjustment",'7.  Persistence Report'!$H$27:$H$500,"2013")</f>
        <v>40</v>
      </c>
      <c r="Q282" s="294">
        <f>SUMIFS('7.  Persistence Report'!P$27:P$500,'7.  Persistence Report'!$D$27:$D$500,$B282,'7.  Persistence Report'!$C$27:$C$500,"&lt;&gt;Pre-2011 Programs Completed in 2011",'7.  Persistence Report'!$J$27:$J$500,"&lt;&gt;Adjustment",'7.  Persistence Report'!$H$27:$H$500,"2013")</f>
        <v>40</v>
      </c>
      <c r="R282" s="294">
        <f>SUMIFS('7.  Persistence Report'!Q$27:Q$500,'7.  Persistence Report'!$D$27:$D$500,$B282,'7.  Persistence Report'!$C$27:$C$500,"&lt;&gt;Pre-2011 Programs Completed in 2011",'7.  Persistence Report'!$J$27:$J$500,"&lt;&gt;Adjustment",'7.  Persistence Report'!$H$27:$H$500,"2013")</f>
        <v>40</v>
      </c>
      <c r="S282" s="294">
        <f>SUMIFS('7.  Persistence Report'!R$27:R$500,'7.  Persistence Report'!$D$27:$D$500,$B282,'7.  Persistence Report'!$C$27:$C$500,"&lt;&gt;Pre-2011 Programs Completed in 2011",'7.  Persistence Report'!$J$27:$J$500,"&lt;&gt;Adjustment",'7.  Persistence Report'!$H$27:$H$500,"2013")</f>
        <v>0</v>
      </c>
      <c r="T282" s="294">
        <f>SUMIFS('7.  Persistence Report'!S$27:S$500,'7.  Persistence Report'!$D$27:$D$500,$B282,'7.  Persistence Report'!$C$27:$C$500,"&lt;&gt;Pre-2011 Programs Completed in 2011",'7.  Persistence Report'!$J$27:$J$500,"&lt;&gt;Adjustment",'7.  Persistence Report'!$H$27:$H$500,"2013")</f>
        <v>0</v>
      </c>
      <c r="U282" s="294">
        <f>SUMIFS('7.  Persistence Report'!T$27:T$500,'7.  Persistence Report'!$D$27:$D$500,$B282,'7.  Persistence Report'!$C$27:$C$500,"&lt;&gt;Pre-2011 Programs Completed in 2011",'7.  Persistence Report'!$J$27:$J$500,"&lt;&gt;Adjustment",'7.  Persistence Report'!$H$27:$H$500,"2013")</f>
        <v>0</v>
      </c>
      <c r="V282" s="294">
        <f>SUMIFS('7.  Persistence Report'!U$27:U$500,'7.  Persistence Report'!$D$27:$D$500,$B282,'7.  Persistence Report'!$C$27:$C$500,"&lt;&gt;Pre-2011 Programs Completed in 2011",'7.  Persistence Report'!$J$27:$J$500,"&lt;&gt;Adjustment",'7.  Persistence Report'!$H$27:$H$500,"2013")</f>
        <v>0</v>
      </c>
      <c r="W282" s="294">
        <f>SUMIFS('7.  Persistence Report'!V$27:V$500,'7.  Persistence Report'!$D$27:$D$500,$B282,'7.  Persistence Report'!$C$27:$C$500,"&lt;&gt;Pre-2011 Programs Completed in 2011",'7.  Persistence Report'!$J$27:$J$500,"&lt;&gt;Adjustment",'7.  Persistence Report'!$H$27:$H$500,"2013")</f>
        <v>0</v>
      </c>
      <c r="X282" s="294">
        <f>SUMIFS('7.  Persistence Report'!W$27:W$500,'7.  Persistence Report'!$D$27:$D$500,$B282,'7.  Persistence Report'!$C$27:$C$500,"&lt;&gt;Pre-2011 Programs Completed in 2011",'7.  Persistence Report'!$J$27:$J$500,"&lt;&gt;Adjustment",'7.  Persistence Report'!$H$27:$H$500,"2013")</f>
        <v>0</v>
      </c>
      <c r="Y282" s="409">
        <v>1</v>
      </c>
      <c r="Z282" s="409"/>
      <c r="AA282" s="409"/>
      <c r="AB282" s="409"/>
      <c r="AC282" s="409"/>
      <c r="AD282" s="409"/>
      <c r="AE282" s="409"/>
      <c r="AF282" s="409"/>
      <c r="AG282" s="409"/>
      <c r="AH282" s="409"/>
      <c r="AI282" s="409"/>
      <c r="AJ282" s="409"/>
      <c r="AK282" s="409"/>
      <c r="AL282" s="409"/>
      <c r="AM282" s="295">
        <f>SUM(Y282:AL282)</f>
        <v>1</v>
      </c>
    </row>
    <row r="283" spans="1:39" ht="15" outlineLevel="1">
      <c r="B283" s="293" t="s">
        <v>249</v>
      </c>
      <c r="C283" s="290" t="s">
        <v>163</v>
      </c>
      <c r="D283" s="294">
        <f>SUMIFS('7.  Persistence Report'!AS$27:AS$500,'7.  Persistence Report'!$D$27:$D$500,$B282,'7.  Persistence Report'!$C$27:$C$500,"&lt;&gt;Pre-2011 Programs Completed in 2011",'7.  Persistence Report'!$J$27:$J$500,"Adjustment",'7.  Persistence Report'!$H$27:$H$500,"2013")</f>
        <v>0</v>
      </c>
      <c r="E283" s="294">
        <f>SUMIFS('7.  Persistence Report'!AT$27:AT$500,'7.  Persistence Report'!$D$27:$D$500,$B282,'7.  Persistence Report'!$C$27:$C$500,"&lt;&gt;Pre-2011 Programs Completed in 2011",'7.  Persistence Report'!$J$27:$J$500,"Adjustment",'7.  Persistence Report'!$H$27:$H$500,"2013")</f>
        <v>0</v>
      </c>
      <c r="F283" s="294">
        <f>SUMIFS('7.  Persistence Report'!AU$27:AU$500,'7.  Persistence Report'!$D$27:$D$500,$B282,'7.  Persistence Report'!$C$27:$C$500,"&lt;&gt;Pre-2011 Programs Completed in 2011",'7.  Persistence Report'!$J$27:$J$500,"Adjustment",'7.  Persistence Report'!$H$27:$H$500,"2013")</f>
        <v>0</v>
      </c>
      <c r="G283" s="294">
        <f>SUMIFS('7.  Persistence Report'!AV$27:AV$500,'7.  Persistence Report'!$D$27:$D$500,$B282,'7.  Persistence Report'!$C$27:$C$500,"&lt;&gt;Pre-2011 Programs Completed in 2011",'7.  Persistence Report'!$J$27:$J$500,"Adjustment",'7.  Persistence Report'!$H$27:$H$500,"2013")</f>
        <v>0</v>
      </c>
      <c r="H283" s="294">
        <f>SUMIFS('7.  Persistence Report'!AW$27:AW$500,'7.  Persistence Report'!$D$27:$D$500,$B282,'7.  Persistence Report'!$C$27:$C$500,"&lt;&gt;Pre-2011 Programs Completed in 2011",'7.  Persistence Report'!$J$27:$J$500,"Adjustment",'7.  Persistence Report'!$H$27:$H$500,"2013")</f>
        <v>0</v>
      </c>
      <c r="I283" s="294">
        <f>SUMIFS('7.  Persistence Report'!AX$27:AX$500,'7.  Persistence Report'!$D$27:$D$500,$B282,'7.  Persistence Report'!$C$27:$C$500,"&lt;&gt;Pre-2011 Programs Completed in 2011",'7.  Persistence Report'!$J$27:$J$500,"Adjustment",'7.  Persistence Report'!$H$27:$H$500,"2013")</f>
        <v>0</v>
      </c>
      <c r="J283" s="294">
        <f>SUMIFS('7.  Persistence Report'!AY$27:AY$500,'7.  Persistence Report'!$D$27:$D$500,$B282,'7.  Persistence Report'!$C$27:$C$500,"&lt;&gt;Pre-2011 Programs Completed in 2011",'7.  Persistence Report'!$J$27:$J$500,"Adjustment",'7.  Persistence Report'!$H$27:$H$500,"2013")</f>
        <v>0</v>
      </c>
      <c r="K283" s="294">
        <f>SUMIFS('7.  Persistence Report'!AZ$27:AZ$500,'7.  Persistence Report'!$D$27:$D$500,$B282,'7.  Persistence Report'!$C$27:$C$500,"&lt;&gt;Pre-2011 Programs Completed in 2011",'7.  Persistence Report'!$J$27:$J$500,"Adjustment",'7.  Persistence Report'!$H$27:$H$500,"2013")</f>
        <v>0</v>
      </c>
      <c r="L283" s="294">
        <f>SUMIFS('7.  Persistence Report'!BA$27:BA$500,'7.  Persistence Report'!$D$27:$D$500,$B282,'7.  Persistence Report'!$C$27:$C$500,"&lt;&gt;Pre-2011 Programs Completed in 2011",'7.  Persistence Report'!$J$27:$J$500,"Adjustment",'7.  Persistence Report'!$H$27:$H$500,"2013")</f>
        <v>0</v>
      </c>
      <c r="M283" s="294">
        <f>SUMIFS('7.  Persistence Report'!BB$27:BB$500,'7.  Persistence Report'!$D$27:$D$500,$B282,'7.  Persistence Report'!$C$27:$C$500,"&lt;&gt;Pre-2011 Programs Completed in 2011",'7.  Persistence Report'!$J$27:$J$500,"Adjustment",'7.  Persistence Report'!$H$27:$H$500,"2013")</f>
        <v>0</v>
      </c>
      <c r="N283" s="466"/>
      <c r="O283" s="294">
        <f>SUMIFS('7.  Persistence Report'!N$27:N$500,'7.  Persistence Report'!$D$27:$D$500,$B282,'7.  Persistence Report'!$C$27:$C$500,"&lt;&gt;Pre-2011 Programs Completed in 2011",'7.  Persistence Report'!$J$27:$J$500,"Adjustment",'7.  Persistence Report'!$H$27:$H$500,"2013")</f>
        <v>0</v>
      </c>
      <c r="P283" s="294">
        <f>SUMIFS('7.  Persistence Report'!O$27:O$500,'7.  Persistence Report'!$D$27:$D$500,$B282,'7.  Persistence Report'!$C$27:$C$500,"&lt;&gt;Pre-2011 Programs Completed in 2011",'7.  Persistence Report'!$J$27:$J$500,"Adjustment",'7.  Persistence Report'!$H$27:$H$500,"2013")</f>
        <v>0</v>
      </c>
      <c r="Q283" s="294">
        <f>SUMIFS('7.  Persistence Report'!P$27:P$500,'7.  Persistence Report'!$D$27:$D$500,$B282,'7.  Persistence Report'!$C$27:$C$500,"&lt;&gt;Pre-2011 Programs Completed in 2011",'7.  Persistence Report'!$J$27:$J$500,"Adjustment",'7.  Persistence Report'!$H$27:$H$500,"2013")</f>
        <v>0</v>
      </c>
      <c r="R283" s="294">
        <f>SUMIFS('7.  Persistence Report'!Q$27:Q$500,'7.  Persistence Report'!$D$27:$D$500,$B282,'7.  Persistence Report'!$C$27:$C$500,"&lt;&gt;Pre-2011 Programs Completed in 2011",'7.  Persistence Report'!$J$27:$J$500,"Adjustment",'7.  Persistence Report'!$H$27:$H$500,"2013")</f>
        <v>0</v>
      </c>
      <c r="S283" s="294">
        <f>SUMIFS('7.  Persistence Report'!R$27:R$500,'7.  Persistence Report'!$D$27:$D$500,$B282,'7.  Persistence Report'!$C$27:$C$500,"&lt;&gt;Pre-2011 Programs Completed in 2011",'7.  Persistence Report'!$J$27:$J$500,"Adjustment",'7.  Persistence Report'!$H$27:$H$500,"2013")</f>
        <v>0</v>
      </c>
      <c r="T283" s="294">
        <f>SUMIFS('7.  Persistence Report'!S$27:S$500,'7.  Persistence Report'!$D$27:$D$500,$B282,'7.  Persistence Report'!$C$27:$C$500,"&lt;&gt;Pre-2011 Programs Completed in 2011",'7.  Persistence Report'!$J$27:$J$500,"Adjustment",'7.  Persistence Report'!$H$27:$H$500,"2013")</f>
        <v>0</v>
      </c>
      <c r="U283" s="294">
        <f>SUMIFS('7.  Persistence Report'!T$27:T$500,'7.  Persistence Report'!$D$27:$D$500,$B282,'7.  Persistence Report'!$C$27:$C$500,"&lt;&gt;Pre-2011 Programs Completed in 2011",'7.  Persistence Report'!$J$27:$J$500,"Adjustment",'7.  Persistence Report'!$H$27:$H$500,"2013")</f>
        <v>0</v>
      </c>
      <c r="V283" s="294">
        <f>SUMIFS('7.  Persistence Report'!U$27:U$500,'7.  Persistence Report'!$D$27:$D$500,$B282,'7.  Persistence Report'!$C$27:$C$500,"&lt;&gt;Pre-2011 Programs Completed in 2011",'7.  Persistence Report'!$J$27:$J$500,"Adjustment",'7.  Persistence Report'!$H$27:$H$500,"2013")</f>
        <v>0</v>
      </c>
      <c r="W283" s="294">
        <f>SUMIFS('7.  Persistence Report'!V$27:V$500,'7.  Persistence Report'!$D$27:$D$500,$B282,'7.  Persistence Report'!$C$27:$C$500,"&lt;&gt;Pre-2011 Programs Completed in 2011",'7.  Persistence Report'!$J$27:$J$500,"Adjustment",'7.  Persistence Report'!$H$27:$H$500,"2013")</f>
        <v>0</v>
      </c>
      <c r="X283" s="294">
        <f>SUMIFS('7.  Persistence Report'!W$27:W$500,'7.  Persistence Report'!$D$27:$D$500,$B282,'7.  Persistence Report'!$C$27:$C$500,"&lt;&gt;Pre-2011 Programs Completed in 2011",'7.  Persistence Report'!$J$27:$J$500,"Adjustment",'7.  Persistence Report'!$H$27:$H$500,"2013")</f>
        <v>0</v>
      </c>
      <c r="Y283" s="410">
        <f>Y282</f>
        <v>1</v>
      </c>
      <c r="Z283" s="410">
        <f>Z282</f>
        <v>0</v>
      </c>
      <c r="AA283" s="410">
        <f t="shared" ref="AA283:AL283" si="140">AA282</f>
        <v>0</v>
      </c>
      <c r="AB283" s="410">
        <f t="shared" si="140"/>
        <v>0</v>
      </c>
      <c r="AC283" s="410">
        <f t="shared" si="140"/>
        <v>0</v>
      </c>
      <c r="AD283" s="410">
        <f t="shared" si="140"/>
        <v>0</v>
      </c>
      <c r="AE283" s="410">
        <f t="shared" si="140"/>
        <v>0</v>
      </c>
      <c r="AF283" s="410">
        <f t="shared" si="140"/>
        <v>0</v>
      </c>
      <c r="AG283" s="410">
        <f t="shared" si="140"/>
        <v>0</v>
      </c>
      <c r="AH283" s="410">
        <f t="shared" si="140"/>
        <v>0</v>
      </c>
      <c r="AI283" s="410">
        <f t="shared" si="140"/>
        <v>0</v>
      </c>
      <c r="AJ283" s="410">
        <f t="shared" si="140"/>
        <v>0</v>
      </c>
      <c r="AK283" s="410">
        <f t="shared" si="140"/>
        <v>0</v>
      </c>
      <c r="AL283" s="410">
        <f t="shared" si="140"/>
        <v>0</v>
      </c>
      <c r="AM283" s="296"/>
    </row>
    <row r="284" spans="1:39" ht="15.75" outlineLevel="1">
      <c r="A284" s="509"/>
      <c r="B284" s="297"/>
      <c r="C284" s="298"/>
      <c r="D284" s="303"/>
      <c r="E284" s="303"/>
      <c r="F284" s="303"/>
      <c r="G284" s="303"/>
      <c r="H284" s="303"/>
      <c r="I284" s="303"/>
      <c r="J284" s="303"/>
      <c r="K284" s="303"/>
      <c r="L284" s="303"/>
      <c r="M284" s="303"/>
      <c r="N284" s="302"/>
      <c r="O284" s="303"/>
      <c r="P284" s="303"/>
      <c r="Q284" s="303"/>
      <c r="R284" s="303"/>
      <c r="S284" s="303"/>
      <c r="T284" s="303"/>
      <c r="U284" s="303"/>
      <c r="V284" s="303"/>
      <c r="W284" s="303"/>
      <c r="X284" s="303"/>
      <c r="Y284" s="411"/>
      <c r="Z284" s="412"/>
      <c r="AA284" s="412"/>
      <c r="AB284" s="412"/>
      <c r="AC284" s="412"/>
      <c r="AD284" s="412"/>
      <c r="AE284" s="412"/>
      <c r="AF284" s="412"/>
      <c r="AG284" s="412"/>
      <c r="AH284" s="412"/>
      <c r="AI284" s="412"/>
      <c r="AJ284" s="412"/>
      <c r="AK284" s="412"/>
      <c r="AL284" s="412"/>
      <c r="AM284" s="301"/>
    </row>
    <row r="285" spans="1:39" ht="15" outlineLevel="1">
      <c r="A285" s="507">
        <v>3</v>
      </c>
      <c r="B285" s="293" t="s">
        <v>3</v>
      </c>
      <c r="C285" s="290" t="s">
        <v>25</v>
      </c>
      <c r="D285" s="294">
        <f>SUMIFS('7.  Persistence Report'!AS$27:AS$500,'7.  Persistence Report'!$D$27:$D$500,$B285,'7.  Persistence Report'!$C$27:$C$500,"&lt;&gt;Pre-2011 Programs Completed in 2011",'7.  Persistence Report'!$J$27:$J$500,"&lt;&gt;Adjustment",'7.  Persistence Report'!$H$27:$H$500,"2013")</f>
        <v>2563561</v>
      </c>
      <c r="E285" s="294">
        <f>SUMIFS('7.  Persistence Report'!AT$27:AT$500,'7.  Persistence Report'!$D$27:$D$500,$B285,'7.  Persistence Report'!$C$27:$C$500,"&lt;&gt;Pre-2011 Programs Completed in 2011",'7.  Persistence Report'!$J$27:$J$500,"&lt;&gt;Adjustment",'7.  Persistence Report'!$H$27:$H$500,"2013")</f>
        <v>2563561</v>
      </c>
      <c r="F285" s="294">
        <f>SUMIFS('7.  Persistence Report'!AU$27:AU$500,'7.  Persistence Report'!$D$27:$D$500,$B285,'7.  Persistence Report'!$C$27:$C$500,"&lt;&gt;Pre-2011 Programs Completed in 2011",'7.  Persistence Report'!$J$27:$J$500,"&lt;&gt;Adjustment",'7.  Persistence Report'!$H$27:$H$500,"2013")</f>
        <v>2563561</v>
      </c>
      <c r="G285" s="294">
        <f>SUMIFS('7.  Persistence Report'!AV$27:AV$500,'7.  Persistence Report'!$D$27:$D$500,$B285,'7.  Persistence Report'!$C$27:$C$500,"&lt;&gt;Pre-2011 Programs Completed in 2011",'7.  Persistence Report'!$J$27:$J$500,"&lt;&gt;Adjustment",'7.  Persistence Report'!$H$27:$H$500,"2013")</f>
        <v>2563561</v>
      </c>
      <c r="H285" s="294">
        <f>SUMIFS('7.  Persistence Report'!AW$27:AW$500,'7.  Persistence Report'!$D$27:$D$500,$B285,'7.  Persistence Report'!$C$27:$C$500,"&lt;&gt;Pre-2011 Programs Completed in 2011",'7.  Persistence Report'!$J$27:$J$500,"&lt;&gt;Adjustment",'7.  Persistence Report'!$H$27:$H$500,"2013")</f>
        <v>2563561</v>
      </c>
      <c r="I285" s="294">
        <f>SUMIFS('7.  Persistence Report'!AX$27:AX$500,'7.  Persistence Report'!$D$27:$D$500,$B285,'7.  Persistence Report'!$C$27:$C$500,"&lt;&gt;Pre-2011 Programs Completed in 2011",'7.  Persistence Report'!$J$27:$J$500,"&lt;&gt;Adjustment",'7.  Persistence Report'!$H$27:$H$500,"2013")</f>
        <v>2563561</v>
      </c>
      <c r="J285" s="294">
        <f>SUMIFS('7.  Persistence Report'!AY$27:AY$500,'7.  Persistence Report'!$D$27:$D$500,$B285,'7.  Persistence Report'!$C$27:$C$500,"&lt;&gt;Pre-2011 Programs Completed in 2011",'7.  Persistence Report'!$J$27:$J$500,"&lt;&gt;Adjustment",'7.  Persistence Report'!$H$27:$H$500,"2013")</f>
        <v>2563561</v>
      </c>
      <c r="K285" s="294">
        <f>SUMIFS('7.  Persistence Report'!AZ$27:AZ$500,'7.  Persistence Report'!$D$27:$D$500,$B285,'7.  Persistence Report'!$C$27:$C$500,"&lt;&gt;Pre-2011 Programs Completed in 2011",'7.  Persistence Report'!$J$27:$J$500,"&lt;&gt;Adjustment",'7.  Persistence Report'!$H$27:$H$500,"2013")</f>
        <v>2563561</v>
      </c>
      <c r="L285" s="294">
        <f>SUMIFS('7.  Persistence Report'!BA$27:BA$500,'7.  Persistence Report'!$D$27:$D$500,$B285,'7.  Persistence Report'!$C$27:$C$500,"&lt;&gt;Pre-2011 Programs Completed in 2011",'7.  Persistence Report'!$J$27:$J$500,"&lt;&gt;Adjustment",'7.  Persistence Report'!$H$27:$H$500,"2013")</f>
        <v>2563561</v>
      </c>
      <c r="M285" s="294">
        <f>SUMIFS('7.  Persistence Report'!BB$27:BB$500,'7.  Persistence Report'!$D$27:$D$500,$B285,'7.  Persistence Report'!$C$27:$C$500,"&lt;&gt;Pre-2011 Programs Completed in 2011",'7.  Persistence Report'!$J$27:$J$500,"&lt;&gt;Adjustment",'7.  Persistence Report'!$H$27:$H$500,"2013")</f>
        <v>2563561</v>
      </c>
      <c r="N285" s="290"/>
      <c r="O285" s="294">
        <f>SUMIFS('7.  Persistence Report'!N$27:N$500,'7.  Persistence Report'!$D$27:$D$500,$B285,'7.  Persistence Report'!$C$27:$C$500,"&lt;&gt;Pre-2011 Programs Completed in 2011",'7.  Persistence Report'!$J$27:$J$500,"&lt;&gt;Adjustment",'7.  Persistence Report'!$H$27:$H$500,"2013")</f>
        <v>1448</v>
      </c>
      <c r="P285" s="294">
        <f>SUMIFS('7.  Persistence Report'!O$27:O$500,'7.  Persistence Report'!$D$27:$D$500,$B285,'7.  Persistence Report'!$C$27:$C$500,"&lt;&gt;Pre-2011 Programs Completed in 2011",'7.  Persistence Report'!$J$27:$J$500,"&lt;&gt;Adjustment",'7.  Persistence Report'!$H$27:$H$500,"2013")</f>
        <v>1448</v>
      </c>
      <c r="Q285" s="294">
        <f>SUMIFS('7.  Persistence Report'!P$27:P$500,'7.  Persistence Report'!$D$27:$D$500,$B285,'7.  Persistence Report'!$C$27:$C$500,"&lt;&gt;Pre-2011 Programs Completed in 2011",'7.  Persistence Report'!$J$27:$J$500,"&lt;&gt;Adjustment",'7.  Persistence Report'!$H$27:$H$500,"2013")</f>
        <v>1448</v>
      </c>
      <c r="R285" s="294">
        <f>SUMIFS('7.  Persistence Report'!Q$27:Q$500,'7.  Persistence Report'!$D$27:$D$500,$B285,'7.  Persistence Report'!$C$27:$C$500,"&lt;&gt;Pre-2011 Programs Completed in 2011",'7.  Persistence Report'!$J$27:$J$500,"&lt;&gt;Adjustment",'7.  Persistence Report'!$H$27:$H$500,"2013")</f>
        <v>1448</v>
      </c>
      <c r="S285" s="294">
        <f>SUMIFS('7.  Persistence Report'!R$27:R$500,'7.  Persistence Report'!$D$27:$D$500,$B285,'7.  Persistence Report'!$C$27:$C$500,"&lt;&gt;Pre-2011 Programs Completed in 2011",'7.  Persistence Report'!$J$27:$J$500,"&lt;&gt;Adjustment",'7.  Persistence Report'!$H$27:$H$500,"2013")</f>
        <v>1448</v>
      </c>
      <c r="T285" s="294">
        <f>SUMIFS('7.  Persistence Report'!S$27:S$500,'7.  Persistence Report'!$D$27:$D$500,$B285,'7.  Persistence Report'!$C$27:$C$500,"&lt;&gt;Pre-2011 Programs Completed in 2011",'7.  Persistence Report'!$J$27:$J$500,"&lt;&gt;Adjustment",'7.  Persistence Report'!$H$27:$H$500,"2013")</f>
        <v>1448</v>
      </c>
      <c r="U285" s="294">
        <f>SUMIFS('7.  Persistence Report'!T$27:T$500,'7.  Persistence Report'!$D$27:$D$500,$B285,'7.  Persistence Report'!$C$27:$C$500,"&lt;&gt;Pre-2011 Programs Completed in 2011",'7.  Persistence Report'!$J$27:$J$500,"&lt;&gt;Adjustment",'7.  Persistence Report'!$H$27:$H$500,"2013")</f>
        <v>1448</v>
      </c>
      <c r="V285" s="294">
        <f>SUMIFS('7.  Persistence Report'!U$27:U$500,'7.  Persistence Report'!$D$27:$D$500,$B285,'7.  Persistence Report'!$C$27:$C$500,"&lt;&gt;Pre-2011 Programs Completed in 2011",'7.  Persistence Report'!$J$27:$J$500,"&lt;&gt;Adjustment",'7.  Persistence Report'!$H$27:$H$500,"2013")</f>
        <v>1448</v>
      </c>
      <c r="W285" s="294">
        <f>SUMIFS('7.  Persistence Report'!V$27:V$500,'7.  Persistence Report'!$D$27:$D$500,$B285,'7.  Persistence Report'!$C$27:$C$500,"&lt;&gt;Pre-2011 Programs Completed in 2011",'7.  Persistence Report'!$J$27:$J$500,"&lt;&gt;Adjustment",'7.  Persistence Report'!$H$27:$H$500,"2013")</f>
        <v>1448</v>
      </c>
      <c r="X285" s="294">
        <f>SUMIFS('7.  Persistence Report'!W$27:W$500,'7.  Persistence Report'!$D$27:$D$500,$B285,'7.  Persistence Report'!$C$27:$C$500,"&lt;&gt;Pre-2011 Programs Completed in 2011",'7.  Persistence Report'!$J$27:$J$500,"&lt;&gt;Adjustment",'7.  Persistence Report'!$H$27:$H$500,"2013")</f>
        <v>1448</v>
      </c>
      <c r="Y285" s="409">
        <v>1</v>
      </c>
      <c r="Z285" s="409"/>
      <c r="AA285" s="409"/>
      <c r="AB285" s="409"/>
      <c r="AC285" s="409"/>
      <c r="AD285" s="409"/>
      <c r="AE285" s="409"/>
      <c r="AF285" s="409"/>
      <c r="AG285" s="409"/>
      <c r="AH285" s="409"/>
      <c r="AI285" s="409"/>
      <c r="AJ285" s="409"/>
      <c r="AK285" s="409"/>
      <c r="AL285" s="409"/>
      <c r="AM285" s="295">
        <f>SUM(Y285:AL285)</f>
        <v>1</v>
      </c>
    </row>
    <row r="286" spans="1:39" ht="15" outlineLevel="1">
      <c r="B286" s="293" t="s">
        <v>249</v>
      </c>
      <c r="C286" s="290" t="s">
        <v>163</v>
      </c>
      <c r="D286" s="294">
        <f>SUMIFS('7.  Persistence Report'!AS$27:AS$500,'7.  Persistence Report'!$D$27:$D$500,$B285,'7.  Persistence Report'!$C$27:$C$500,"&lt;&gt;Pre-2011 Programs Completed in 2011",'7.  Persistence Report'!$J$27:$J$500,"Adjustment",'7.  Persistence Report'!$H$27:$H$500,"2013")</f>
        <v>141435.5275</v>
      </c>
      <c r="E286" s="294">
        <f>SUMIFS('7.  Persistence Report'!AT$27:AT$500,'7.  Persistence Report'!$D$27:$D$500,$B285,'7.  Persistence Report'!$C$27:$C$500,"&lt;&gt;Pre-2011 Programs Completed in 2011",'7.  Persistence Report'!$J$27:$J$500,"Adjustment",'7.  Persistence Report'!$H$27:$H$500,"2013")</f>
        <v>141435.5275</v>
      </c>
      <c r="F286" s="294">
        <f>SUMIFS('7.  Persistence Report'!AU$27:AU$500,'7.  Persistence Report'!$D$27:$D$500,$B285,'7.  Persistence Report'!$C$27:$C$500,"&lt;&gt;Pre-2011 Programs Completed in 2011",'7.  Persistence Report'!$J$27:$J$500,"Adjustment",'7.  Persistence Report'!$H$27:$H$500,"2013")</f>
        <v>141435.5275</v>
      </c>
      <c r="G286" s="294">
        <f>SUMIFS('7.  Persistence Report'!AV$27:AV$500,'7.  Persistence Report'!$D$27:$D$500,$B285,'7.  Persistence Report'!$C$27:$C$500,"&lt;&gt;Pre-2011 Programs Completed in 2011",'7.  Persistence Report'!$J$27:$J$500,"Adjustment",'7.  Persistence Report'!$H$27:$H$500,"2013")</f>
        <v>141435.5275</v>
      </c>
      <c r="H286" s="294">
        <f>SUMIFS('7.  Persistence Report'!AW$27:AW$500,'7.  Persistence Report'!$D$27:$D$500,$B285,'7.  Persistence Report'!$C$27:$C$500,"&lt;&gt;Pre-2011 Programs Completed in 2011",'7.  Persistence Report'!$J$27:$J$500,"Adjustment",'7.  Persistence Report'!$H$27:$H$500,"2013")</f>
        <v>141435.5275</v>
      </c>
      <c r="I286" s="294">
        <f>SUMIFS('7.  Persistence Report'!AX$27:AX$500,'7.  Persistence Report'!$D$27:$D$500,$B285,'7.  Persistence Report'!$C$27:$C$500,"&lt;&gt;Pre-2011 Programs Completed in 2011",'7.  Persistence Report'!$J$27:$J$500,"Adjustment",'7.  Persistence Report'!$H$27:$H$500,"2013")</f>
        <v>141435.5275</v>
      </c>
      <c r="J286" s="294">
        <f>SUMIFS('7.  Persistence Report'!AY$27:AY$500,'7.  Persistence Report'!$D$27:$D$500,$B285,'7.  Persistence Report'!$C$27:$C$500,"&lt;&gt;Pre-2011 Programs Completed in 2011",'7.  Persistence Report'!$J$27:$J$500,"Adjustment",'7.  Persistence Report'!$H$27:$H$500,"2013")</f>
        <v>141435.5275</v>
      </c>
      <c r="K286" s="294">
        <f>SUMIFS('7.  Persistence Report'!AZ$27:AZ$500,'7.  Persistence Report'!$D$27:$D$500,$B285,'7.  Persistence Report'!$C$27:$C$500,"&lt;&gt;Pre-2011 Programs Completed in 2011",'7.  Persistence Report'!$J$27:$J$500,"Adjustment",'7.  Persistence Report'!$H$27:$H$500,"2013")</f>
        <v>141435.5275</v>
      </c>
      <c r="L286" s="294">
        <f>SUMIFS('7.  Persistence Report'!BA$27:BA$500,'7.  Persistence Report'!$D$27:$D$500,$B285,'7.  Persistence Report'!$C$27:$C$500,"&lt;&gt;Pre-2011 Programs Completed in 2011",'7.  Persistence Report'!$J$27:$J$500,"Adjustment",'7.  Persistence Report'!$H$27:$H$500,"2013")</f>
        <v>141435.5275</v>
      </c>
      <c r="M286" s="294">
        <f>SUMIFS('7.  Persistence Report'!BB$27:BB$500,'7.  Persistence Report'!$D$27:$D$500,$B285,'7.  Persistence Report'!$C$27:$C$500,"&lt;&gt;Pre-2011 Programs Completed in 2011",'7.  Persistence Report'!$J$27:$J$500,"Adjustment",'7.  Persistence Report'!$H$27:$H$500,"2013")</f>
        <v>141435.5275</v>
      </c>
      <c r="N286" s="466"/>
      <c r="O286" s="294">
        <f>SUMIFS('7.  Persistence Report'!N$27:N$500,'7.  Persistence Report'!$D$27:$D$500,$B285,'7.  Persistence Report'!$C$27:$C$500,"&lt;&gt;Pre-2011 Programs Completed in 2011",'7.  Persistence Report'!$J$27:$J$500,"Adjustment",'7.  Persistence Report'!$H$27:$H$500,"2013")</f>
        <v>79.623298800000001</v>
      </c>
      <c r="P286" s="294">
        <f>SUMIFS('7.  Persistence Report'!O$27:O$500,'7.  Persistence Report'!$D$27:$D$500,$B285,'7.  Persistence Report'!$C$27:$C$500,"&lt;&gt;Pre-2011 Programs Completed in 2011",'7.  Persistence Report'!$J$27:$J$500,"Adjustment",'7.  Persistence Report'!$H$27:$H$500,"2013")</f>
        <v>79.623298800000001</v>
      </c>
      <c r="Q286" s="294">
        <f>SUMIFS('7.  Persistence Report'!P$27:P$500,'7.  Persistence Report'!$D$27:$D$500,$B285,'7.  Persistence Report'!$C$27:$C$500,"&lt;&gt;Pre-2011 Programs Completed in 2011",'7.  Persistence Report'!$J$27:$J$500,"Adjustment",'7.  Persistence Report'!$H$27:$H$500,"2013")</f>
        <v>79.623298800000001</v>
      </c>
      <c r="R286" s="294">
        <f>SUMIFS('7.  Persistence Report'!Q$27:Q$500,'7.  Persistence Report'!$D$27:$D$500,$B285,'7.  Persistence Report'!$C$27:$C$500,"&lt;&gt;Pre-2011 Programs Completed in 2011",'7.  Persistence Report'!$J$27:$J$500,"Adjustment",'7.  Persistence Report'!$H$27:$H$500,"2013")</f>
        <v>79.623298800000001</v>
      </c>
      <c r="S286" s="294">
        <f>SUMIFS('7.  Persistence Report'!R$27:R$500,'7.  Persistence Report'!$D$27:$D$500,$B285,'7.  Persistence Report'!$C$27:$C$500,"&lt;&gt;Pre-2011 Programs Completed in 2011",'7.  Persistence Report'!$J$27:$J$500,"Adjustment",'7.  Persistence Report'!$H$27:$H$500,"2013")</f>
        <v>79.623298800000001</v>
      </c>
      <c r="T286" s="294">
        <f>SUMIFS('7.  Persistence Report'!S$27:S$500,'7.  Persistence Report'!$D$27:$D$500,$B285,'7.  Persistence Report'!$C$27:$C$500,"&lt;&gt;Pre-2011 Programs Completed in 2011",'7.  Persistence Report'!$J$27:$J$500,"Adjustment",'7.  Persistence Report'!$H$27:$H$500,"2013")</f>
        <v>79.623298800000001</v>
      </c>
      <c r="U286" s="294">
        <f>SUMIFS('7.  Persistence Report'!T$27:T$500,'7.  Persistence Report'!$D$27:$D$500,$B285,'7.  Persistence Report'!$C$27:$C$500,"&lt;&gt;Pre-2011 Programs Completed in 2011",'7.  Persistence Report'!$J$27:$J$500,"Adjustment",'7.  Persistence Report'!$H$27:$H$500,"2013")</f>
        <v>79.623298800000001</v>
      </c>
      <c r="V286" s="294">
        <f>SUMIFS('7.  Persistence Report'!U$27:U$500,'7.  Persistence Report'!$D$27:$D$500,$B285,'7.  Persistence Report'!$C$27:$C$500,"&lt;&gt;Pre-2011 Programs Completed in 2011",'7.  Persistence Report'!$J$27:$J$500,"Adjustment",'7.  Persistence Report'!$H$27:$H$500,"2013")</f>
        <v>79.623298800000001</v>
      </c>
      <c r="W286" s="294">
        <f>SUMIFS('7.  Persistence Report'!V$27:V$500,'7.  Persistence Report'!$D$27:$D$500,$B285,'7.  Persistence Report'!$C$27:$C$500,"&lt;&gt;Pre-2011 Programs Completed in 2011",'7.  Persistence Report'!$J$27:$J$500,"Adjustment",'7.  Persistence Report'!$H$27:$H$500,"2013")</f>
        <v>79.623298800000001</v>
      </c>
      <c r="X286" s="294">
        <f>SUMIFS('7.  Persistence Report'!W$27:W$500,'7.  Persistence Report'!$D$27:$D$500,$B285,'7.  Persistence Report'!$C$27:$C$500,"&lt;&gt;Pre-2011 Programs Completed in 2011",'7.  Persistence Report'!$J$27:$J$500,"Adjustment",'7.  Persistence Report'!$H$27:$H$500,"2013")</f>
        <v>79.623298800000001</v>
      </c>
      <c r="Y286" s="410">
        <f>Y285</f>
        <v>1</v>
      </c>
      <c r="Z286" s="410">
        <f>Z285</f>
        <v>0</v>
      </c>
      <c r="AA286" s="410">
        <f t="shared" ref="AA286:AL286" si="141">AA285</f>
        <v>0</v>
      </c>
      <c r="AB286" s="410">
        <f t="shared" si="141"/>
        <v>0</v>
      </c>
      <c r="AC286" s="410">
        <f t="shared" si="141"/>
        <v>0</v>
      </c>
      <c r="AD286" s="410">
        <f t="shared" si="141"/>
        <v>0</v>
      </c>
      <c r="AE286" s="410">
        <f t="shared" si="141"/>
        <v>0</v>
      </c>
      <c r="AF286" s="410">
        <f t="shared" si="141"/>
        <v>0</v>
      </c>
      <c r="AG286" s="410">
        <f t="shared" si="141"/>
        <v>0</v>
      </c>
      <c r="AH286" s="410">
        <f t="shared" si="141"/>
        <v>0</v>
      </c>
      <c r="AI286" s="410">
        <f t="shared" si="141"/>
        <v>0</v>
      </c>
      <c r="AJ286" s="410">
        <f t="shared" si="141"/>
        <v>0</v>
      </c>
      <c r="AK286" s="410">
        <f t="shared" si="141"/>
        <v>0</v>
      </c>
      <c r="AL286" s="410">
        <f t="shared" si="141"/>
        <v>0</v>
      </c>
      <c r="AM286" s="296"/>
    </row>
    <row r="287" spans="1:39" ht="15" outlineLevel="1">
      <c r="B287" s="293"/>
      <c r="C287" s="304"/>
      <c r="D287" s="290"/>
      <c r="E287" s="290"/>
      <c r="F287" s="290"/>
      <c r="G287" s="290"/>
      <c r="H287" s="290"/>
      <c r="I287" s="290"/>
      <c r="J287" s="290"/>
      <c r="K287" s="290"/>
      <c r="L287" s="290"/>
      <c r="M287" s="290"/>
      <c r="N287" s="282"/>
      <c r="O287" s="290"/>
      <c r="P287" s="290"/>
      <c r="Q287" s="290"/>
      <c r="R287" s="290"/>
      <c r="S287" s="290"/>
      <c r="T287" s="290"/>
      <c r="U287" s="290"/>
      <c r="V287" s="290"/>
      <c r="W287" s="290"/>
      <c r="X287" s="290"/>
      <c r="Y287" s="411"/>
      <c r="Z287" s="411"/>
      <c r="AA287" s="411"/>
      <c r="AB287" s="411"/>
      <c r="AC287" s="411"/>
      <c r="AD287" s="411"/>
      <c r="AE287" s="411"/>
      <c r="AF287" s="411"/>
      <c r="AG287" s="411"/>
      <c r="AH287" s="411"/>
      <c r="AI287" s="411"/>
      <c r="AJ287" s="411"/>
      <c r="AK287" s="411"/>
      <c r="AL287" s="411"/>
      <c r="AM287" s="305"/>
    </row>
    <row r="288" spans="1:39" ht="15" outlineLevel="1">
      <c r="A288" s="507">
        <v>4</v>
      </c>
      <c r="B288" s="293" t="s">
        <v>4</v>
      </c>
      <c r="C288" s="290" t="s">
        <v>25</v>
      </c>
      <c r="D288" s="294">
        <f>SUMIFS('7.  Persistence Report'!AS$27:AS$500,'7.  Persistence Report'!$D$27:$D$500,$B288,'7.  Persistence Report'!$C$27:$C$500,"&lt;&gt;Pre-2011 Programs Completed in 2011",'7.  Persistence Report'!$J$27:$J$500,"&lt;&gt;Adjustment",'7.  Persistence Report'!$H$27:$H$500,"2013")</f>
        <v>431268</v>
      </c>
      <c r="E288" s="294">
        <f>SUMIFS('7.  Persistence Report'!AT$27:AT$500,'7.  Persistence Report'!$D$27:$D$500,$B288,'7.  Persistence Report'!$C$27:$C$500,"&lt;&gt;Pre-2011 Programs Completed in 2011",'7.  Persistence Report'!$J$27:$J$500,"&lt;&gt;Adjustment",'7.  Persistence Report'!$H$27:$H$500,"2013")</f>
        <v>431268</v>
      </c>
      <c r="F288" s="294">
        <f>SUMIFS('7.  Persistence Report'!AU$27:AU$500,'7.  Persistence Report'!$D$27:$D$500,$B288,'7.  Persistence Report'!$C$27:$C$500,"&lt;&gt;Pre-2011 Programs Completed in 2011",'7.  Persistence Report'!$J$27:$J$500,"&lt;&gt;Adjustment",'7.  Persistence Report'!$H$27:$H$500,"2013")</f>
        <v>414649</v>
      </c>
      <c r="G288" s="294">
        <f>SUMIFS('7.  Persistence Report'!AV$27:AV$500,'7.  Persistence Report'!$D$27:$D$500,$B288,'7.  Persistence Report'!$C$27:$C$500,"&lt;&gt;Pre-2011 Programs Completed in 2011",'7.  Persistence Report'!$J$27:$J$500,"&lt;&gt;Adjustment",'7.  Persistence Report'!$H$27:$H$500,"2013")</f>
        <v>351293</v>
      </c>
      <c r="H288" s="294">
        <f>SUMIFS('7.  Persistence Report'!AW$27:AW$500,'7.  Persistence Report'!$D$27:$D$500,$B288,'7.  Persistence Report'!$C$27:$C$500,"&lt;&gt;Pre-2011 Programs Completed in 2011",'7.  Persistence Report'!$J$27:$J$500,"&lt;&gt;Adjustment",'7.  Persistence Report'!$H$27:$H$500,"2013")</f>
        <v>351293</v>
      </c>
      <c r="I288" s="294">
        <f>SUMIFS('7.  Persistence Report'!AX$27:AX$500,'7.  Persistence Report'!$D$27:$D$500,$B288,'7.  Persistence Report'!$C$27:$C$500,"&lt;&gt;Pre-2011 Programs Completed in 2011",'7.  Persistence Report'!$J$27:$J$500,"&lt;&gt;Adjustment",'7.  Persistence Report'!$H$27:$H$500,"2013")</f>
        <v>351293</v>
      </c>
      <c r="J288" s="294">
        <f>SUMIFS('7.  Persistence Report'!AY$27:AY$500,'7.  Persistence Report'!$D$27:$D$500,$B288,'7.  Persistence Report'!$C$27:$C$500,"&lt;&gt;Pre-2011 Programs Completed in 2011",'7.  Persistence Report'!$J$27:$J$500,"&lt;&gt;Adjustment",'7.  Persistence Report'!$H$27:$H$500,"2013")</f>
        <v>351293</v>
      </c>
      <c r="K288" s="294">
        <f>SUMIFS('7.  Persistence Report'!AZ$27:AZ$500,'7.  Persistence Report'!$D$27:$D$500,$B288,'7.  Persistence Report'!$C$27:$C$500,"&lt;&gt;Pre-2011 Programs Completed in 2011",'7.  Persistence Report'!$J$27:$J$500,"&lt;&gt;Adjustment",'7.  Persistence Report'!$H$27:$H$500,"2013")</f>
        <v>351000</v>
      </c>
      <c r="L288" s="294">
        <f>SUMIFS('7.  Persistence Report'!BA$27:BA$500,'7.  Persistence Report'!$D$27:$D$500,$B288,'7.  Persistence Report'!$C$27:$C$500,"&lt;&gt;Pre-2011 Programs Completed in 2011",'7.  Persistence Report'!$J$27:$J$500,"&lt;&gt;Adjustment",'7.  Persistence Report'!$H$27:$H$500,"2013")</f>
        <v>255236</v>
      </c>
      <c r="M288" s="294">
        <f>SUMIFS('7.  Persistence Report'!BB$27:BB$500,'7.  Persistence Report'!$D$27:$D$500,$B288,'7.  Persistence Report'!$C$27:$C$500,"&lt;&gt;Pre-2011 Programs Completed in 2011",'7.  Persistence Report'!$J$27:$J$500,"&lt;&gt;Adjustment",'7.  Persistence Report'!$H$27:$H$500,"2013")</f>
        <v>255236</v>
      </c>
      <c r="N288" s="290"/>
      <c r="O288" s="294">
        <f>SUMIFS('7.  Persistence Report'!N$27:N$500,'7.  Persistence Report'!$D$27:$D$500,$B288,'7.  Persistence Report'!$C$27:$C$500,"&lt;&gt;Pre-2011 Programs Completed in 2011",'7.  Persistence Report'!$J$27:$J$500,"&lt;&gt;Adjustment",'7.  Persistence Report'!$H$27:$H$500,"2013")</f>
        <v>29</v>
      </c>
      <c r="P288" s="294">
        <f>SUMIFS('7.  Persistence Report'!O$27:O$500,'7.  Persistence Report'!$D$27:$D$500,$B288,'7.  Persistence Report'!$C$27:$C$500,"&lt;&gt;Pre-2011 Programs Completed in 2011",'7.  Persistence Report'!$J$27:$J$500,"&lt;&gt;Adjustment",'7.  Persistence Report'!$H$27:$H$500,"2013")</f>
        <v>29</v>
      </c>
      <c r="Q288" s="294">
        <f>SUMIFS('7.  Persistence Report'!P$27:P$500,'7.  Persistence Report'!$D$27:$D$500,$B288,'7.  Persistence Report'!$C$27:$C$500,"&lt;&gt;Pre-2011 Programs Completed in 2011",'7.  Persistence Report'!$J$27:$J$500,"&lt;&gt;Adjustment",'7.  Persistence Report'!$H$27:$H$500,"2013")</f>
        <v>28</v>
      </c>
      <c r="R288" s="294">
        <f>SUMIFS('7.  Persistence Report'!Q$27:Q$500,'7.  Persistence Report'!$D$27:$D$500,$B288,'7.  Persistence Report'!$C$27:$C$500,"&lt;&gt;Pre-2011 Programs Completed in 2011",'7.  Persistence Report'!$J$27:$J$500,"&lt;&gt;Adjustment",'7.  Persistence Report'!$H$27:$H$500,"2013")</f>
        <v>24</v>
      </c>
      <c r="S288" s="294">
        <f>SUMIFS('7.  Persistence Report'!R$27:R$500,'7.  Persistence Report'!$D$27:$D$500,$B288,'7.  Persistence Report'!$C$27:$C$500,"&lt;&gt;Pre-2011 Programs Completed in 2011",'7.  Persistence Report'!$J$27:$J$500,"&lt;&gt;Adjustment",'7.  Persistence Report'!$H$27:$H$500,"2013")</f>
        <v>24</v>
      </c>
      <c r="T288" s="294">
        <f>SUMIFS('7.  Persistence Report'!S$27:S$500,'7.  Persistence Report'!$D$27:$D$500,$B288,'7.  Persistence Report'!$C$27:$C$500,"&lt;&gt;Pre-2011 Programs Completed in 2011",'7.  Persistence Report'!$J$27:$J$500,"&lt;&gt;Adjustment",'7.  Persistence Report'!$H$27:$H$500,"2013")</f>
        <v>24</v>
      </c>
      <c r="U288" s="294">
        <f>SUMIFS('7.  Persistence Report'!T$27:T$500,'7.  Persistence Report'!$D$27:$D$500,$B288,'7.  Persistence Report'!$C$27:$C$500,"&lt;&gt;Pre-2011 Programs Completed in 2011",'7.  Persistence Report'!$J$27:$J$500,"&lt;&gt;Adjustment",'7.  Persistence Report'!$H$27:$H$500,"2013")</f>
        <v>24</v>
      </c>
      <c r="V288" s="294">
        <f>SUMIFS('7.  Persistence Report'!U$27:U$500,'7.  Persistence Report'!$D$27:$D$500,$B288,'7.  Persistence Report'!$C$27:$C$500,"&lt;&gt;Pre-2011 Programs Completed in 2011",'7.  Persistence Report'!$J$27:$J$500,"&lt;&gt;Adjustment",'7.  Persistence Report'!$H$27:$H$500,"2013")</f>
        <v>24</v>
      </c>
      <c r="W288" s="294">
        <f>SUMIFS('7.  Persistence Report'!V$27:V$500,'7.  Persistence Report'!$D$27:$D$500,$B288,'7.  Persistence Report'!$C$27:$C$500,"&lt;&gt;Pre-2011 Programs Completed in 2011",'7.  Persistence Report'!$J$27:$J$500,"&lt;&gt;Adjustment",'7.  Persistence Report'!$H$27:$H$500,"2013")</f>
        <v>18</v>
      </c>
      <c r="X288" s="294">
        <f>SUMIFS('7.  Persistence Report'!W$27:W$500,'7.  Persistence Report'!$D$27:$D$500,$B288,'7.  Persistence Report'!$C$27:$C$500,"&lt;&gt;Pre-2011 Programs Completed in 2011",'7.  Persistence Report'!$J$27:$J$500,"&lt;&gt;Adjustment",'7.  Persistence Report'!$H$27:$H$500,"2013")</f>
        <v>18</v>
      </c>
      <c r="Y288" s="409">
        <v>1</v>
      </c>
      <c r="Z288" s="409"/>
      <c r="AA288" s="409"/>
      <c r="AB288" s="409"/>
      <c r="AC288" s="409"/>
      <c r="AD288" s="409"/>
      <c r="AE288" s="409"/>
      <c r="AF288" s="409"/>
      <c r="AG288" s="409"/>
      <c r="AH288" s="409"/>
      <c r="AI288" s="409"/>
      <c r="AJ288" s="409"/>
      <c r="AK288" s="409"/>
      <c r="AL288" s="409"/>
      <c r="AM288" s="295">
        <f>SUM(Y288:AL288)</f>
        <v>1</v>
      </c>
    </row>
    <row r="289" spans="1:39" ht="15" outlineLevel="1">
      <c r="B289" s="293" t="s">
        <v>249</v>
      </c>
      <c r="C289" s="290" t="s">
        <v>163</v>
      </c>
      <c r="D289" s="294">
        <f>SUMIFS('7.  Persistence Report'!AS$27:AS$500,'7.  Persistence Report'!$D$27:$D$500,$B288,'7.  Persistence Report'!$C$27:$C$500,"&lt;&gt;Pre-2011 Programs Completed in 2011",'7.  Persistence Report'!$J$27:$J$500,"Adjustment",'7.  Persistence Report'!$H$27:$H$500,"2013")</f>
        <v>1319</v>
      </c>
      <c r="E289" s="294">
        <f>SUMIFS('7.  Persistence Report'!AT$27:AT$500,'7.  Persistence Report'!$D$27:$D$500,$B288,'7.  Persistence Report'!$C$27:$C$500,"&lt;&gt;Pre-2011 Programs Completed in 2011",'7.  Persistence Report'!$J$27:$J$500,"Adjustment",'7.  Persistence Report'!$H$27:$H$500,"2013")</f>
        <v>1319</v>
      </c>
      <c r="F289" s="294">
        <f>SUMIFS('7.  Persistence Report'!AU$27:AU$500,'7.  Persistence Report'!$D$27:$D$500,$B288,'7.  Persistence Report'!$C$27:$C$500,"&lt;&gt;Pre-2011 Programs Completed in 2011",'7.  Persistence Report'!$J$27:$J$500,"Adjustment",'7.  Persistence Report'!$H$27:$H$500,"2013")</f>
        <v>1255</v>
      </c>
      <c r="G289" s="294">
        <f>SUMIFS('7.  Persistence Report'!AV$27:AV$500,'7.  Persistence Report'!$D$27:$D$500,$B288,'7.  Persistence Report'!$C$27:$C$500,"&lt;&gt;Pre-2011 Programs Completed in 2011",'7.  Persistence Report'!$J$27:$J$500,"Adjustment",'7.  Persistence Report'!$H$27:$H$500,"2013")</f>
        <v>1085</v>
      </c>
      <c r="H289" s="294">
        <f>SUMIFS('7.  Persistence Report'!AW$27:AW$500,'7.  Persistence Report'!$D$27:$D$500,$B288,'7.  Persistence Report'!$C$27:$C$500,"&lt;&gt;Pre-2011 Programs Completed in 2011",'7.  Persistence Report'!$J$27:$J$500,"Adjustment",'7.  Persistence Report'!$H$27:$H$500,"2013")</f>
        <v>1085</v>
      </c>
      <c r="I289" s="294">
        <f>SUMIFS('7.  Persistence Report'!AX$27:AX$500,'7.  Persistence Report'!$D$27:$D$500,$B288,'7.  Persistence Report'!$C$27:$C$500,"&lt;&gt;Pre-2011 Programs Completed in 2011",'7.  Persistence Report'!$J$27:$J$500,"Adjustment",'7.  Persistence Report'!$H$27:$H$500,"2013")</f>
        <v>1085</v>
      </c>
      <c r="J289" s="294">
        <f>SUMIFS('7.  Persistence Report'!AY$27:AY$500,'7.  Persistence Report'!$D$27:$D$500,$B288,'7.  Persistence Report'!$C$27:$C$500,"&lt;&gt;Pre-2011 Programs Completed in 2011",'7.  Persistence Report'!$J$27:$J$500,"Adjustment",'7.  Persistence Report'!$H$27:$H$500,"2013")</f>
        <v>1085</v>
      </c>
      <c r="K289" s="294">
        <f>SUMIFS('7.  Persistence Report'!AZ$27:AZ$500,'7.  Persistence Report'!$D$27:$D$500,$B288,'7.  Persistence Report'!$C$27:$C$500,"&lt;&gt;Pre-2011 Programs Completed in 2011",'7.  Persistence Report'!$J$27:$J$500,"Adjustment",'7.  Persistence Report'!$H$27:$H$500,"2013")</f>
        <v>1085</v>
      </c>
      <c r="L289" s="294">
        <f>SUMIFS('7.  Persistence Report'!BA$27:BA$500,'7.  Persistence Report'!$D$27:$D$500,$B288,'7.  Persistence Report'!$C$27:$C$500,"&lt;&gt;Pre-2011 Programs Completed in 2011",'7.  Persistence Report'!$J$27:$J$500,"Adjustment",'7.  Persistence Report'!$H$27:$H$500,"2013")</f>
        <v>911</v>
      </c>
      <c r="M289" s="294">
        <f>SUMIFS('7.  Persistence Report'!BB$27:BB$500,'7.  Persistence Report'!$D$27:$D$500,$B288,'7.  Persistence Report'!$C$27:$C$500,"&lt;&gt;Pre-2011 Programs Completed in 2011",'7.  Persistence Report'!$J$27:$J$500,"Adjustment",'7.  Persistence Report'!$H$27:$H$500,"2013")</f>
        <v>911</v>
      </c>
      <c r="N289" s="466"/>
      <c r="O289" s="294">
        <f>SUMIFS('7.  Persistence Report'!N$27:N$500,'7.  Persistence Report'!$D$27:$D$500,$B288,'7.  Persistence Report'!$C$27:$C$500,"&lt;&gt;Pre-2011 Programs Completed in 2011",'7.  Persistence Report'!$J$27:$J$500,"Adjustment",'7.  Persistence Report'!$H$27:$H$500,"2013")</f>
        <v>9.2999999999999999E-2</v>
      </c>
      <c r="P289" s="294">
        <f>SUMIFS('7.  Persistence Report'!O$27:O$500,'7.  Persistence Report'!$D$27:$D$500,$B288,'7.  Persistence Report'!$C$27:$C$500,"&lt;&gt;Pre-2011 Programs Completed in 2011",'7.  Persistence Report'!$J$27:$J$500,"Adjustment",'7.  Persistence Report'!$H$27:$H$500,"2013")</f>
        <v>9.2999999999999999E-2</v>
      </c>
      <c r="Q289" s="294">
        <f>SUMIFS('7.  Persistence Report'!P$27:P$500,'7.  Persistence Report'!$D$27:$D$500,$B288,'7.  Persistence Report'!$C$27:$C$500,"&lt;&gt;Pre-2011 Programs Completed in 2011",'7.  Persistence Report'!$J$27:$J$500,"Adjustment",'7.  Persistence Report'!$H$27:$H$500,"2013")</f>
        <v>8.8999999999999996E-2</v>
      </c>
      <c r="R289" s="294">
        <f>SUMIFS('7.  Persistence Report'!Q$27:Q$500,'7.  Persistence Report'!$D$27:$D$500,$B288,'7.  Persistence Report'!$C$27:$C$500,"&lt;&gt;Pre-2011 Programs Completed in 2011",'7.  Persistence Report'!$J$27:$J$500,"Adjustment",'7.  Persistence Report'!$H$27:$H$500,"2013")</f>
        <v>7.9000000000000001E-2</v>
      </c>
      <c r="S289" s="294">
        <f>SUMIFS('7.  Persistence Report'!R$27:R$500,'7.  Persistence Report'!$D$27:$D$500,$B288,'7.  Persistence Report'!$C$27:$C$500,"&lt;&gt;Pre-2011 Programs Completed in 2011",'7.  Persistence Report'!$J$27:$J$500,"Adjustment",'7.  Persistence Report'!$H$27:$H$500,"2013")</f>
        <v>7.9000000000000001E-2</v>
      </c>
      <c r="T289" s="294">
        <f>SUMIFS('7.  Persistence Report'!S$27:S$500,'7.  Persistence Report'!$D$27:$D$500,$B288,'7.  Persistence Report'!$C$27:$C$500,"&lt;&gt;Pre-2011 Programs Completed in 2011",'7.  Persistence Report'!$J$27:$J$500,"Adjustment",'7.  Persistence Report'!$H$27:$H$500,"2013")</f>
        <v>7.9000000000000001E-2</v>
      </c>
      <c r="U289" s="294">
        <f>SUMIFS('7.  Persistence Report'!T$27:T$500,'7.  Persistence Report'!$D$27:$D$500,$B288,'7.  Persistence Report'!$C$27:$C$500,"&lt;&gt;Pre-2011 Programs Completed in 2011",'7.  Persistence Report'!$J$27:$J$500,"Adjustment",'7.  Persistence Report'!$H$27:$H$500,"2013")</f>
        <v>7.9000000000000001E-2</v>
      </c>
      <c r="V289" s="294">
        <f>SUMIFS('7.  Persistence Report'!U$27:U$500,'7.  Persistence Report'!$D$27:$D$500,$B288,'7.  Persistence Report'!$C$27:$C$500,"&lt;&gt;Pre-2011 Programs Completed in 2011",'7.  Persistence Report'!$J$27:$J$500,"Adjustment",'7.  Persistence Report'!$H$27:$H$500,"2013")</f>
        <v>7.9000000000000001E-2</v>
      </c>
      <c r="W289" s="294">
        <f>SUMIFS('7.  Persistence Report'!V$27:V$500,'7.  Persistence Report'!$D$27:$D$500,$B288,'7.  Persistence Report'!$C$27:$C$500,"&lt;&gt;Pre-2011 Programs Completed in 2011",'7.  Persistence Report'!$J$27:$J$500,"Adjustment",'7.  Persistence Report'!$H$27:$H$500,"2013")</f>
        <v>6.8000000000000005E-2</v>
      </c>
      <c r="X289" s="294">
        <f>SUMIFS('7.  Persistence Report'!W$27:W$500,'7.  Persistence Report'!$D$27:$D$500,$B288,'7.  Persistence Report'!$C$27:$C$500,"&lt;&gt;Pre-2011 Programs Completed in 2011",'7.  Persistence Report'!$J$27:$J$500,"Adjustment",'7.  Persistence Report'!$H$27:$H$500,"2013")</f>
        <v>6.8000000000000005E-2</v>
      </c>
      <c r="Y289" s="410">
        <f>Y288</f>
        <v>1</v>
      </c>
      <c r="Z289" s="410">
        <f>Z288</f>
        <v>0</v>
      </c>
      <c r="AA289" s="410">
        <f t="shared" ref="AA289:AL289" si="142">AA288</f>
        <v>0</v>
      </c>
      <c r="AB289" s="410">
        <f t="shared" si="142"/>
        <v>0</v>
      </c>
      <c r="AC289" s="410">
        <f t="shared" si="142"/>
        <v>0</v>
      </c>
      <c r="AD289" s="410">
        <f t="shared" si="142"/>
        <v>0</v>
      </c>
      <c r="AE289" s="410">
        <f t="shared" si="142"/>
        <v>0</v>
      </c>
      <c r="AF289" s="410">
        <f t="shared" si="142"/>
        <v>0</v>
      </c>
      <c r="AG289" s="410">
        <f t="shared" si="142"/>
        <v>0</v>
      </c>
      <c r="AH289" s="410">
        <f t="shared" si="142"/>
        <v>0</v>
      </c>
      <c r="AI289" s="410">
        <f t="shared" si="142"/>
        <v>0</v>
      </c>
      <c r="AJ289" s="410">
        <f t="shared" si="142"/>
        <v>0</v>
      </c>
      <c r="AK289" s="410">
        <f t="shared" si="142"/>
        <v>0</v>
      </c>
      <c r="AL289" s="410">
        <f t="shared" si="142"/>
        <v>0</v>
      </c>
      <c r="AM289" s="296"/>
    </row>
    <row r="290" spans="1:39" ht="15" outlineLevel="1">
      <c r="B290" s="293"/>
      <c r="C290" s="304"/>
      <c r="D290" s="303"/>
      <c r="E290" s="303"/>
      <c r="F290" s="303"/>
      <c r="G290" s="303"/>
      <c r="H290" s="303"/>
      <c r="I290" s="303"/>
      <c r="J290" s="303"/>
      <c r="K290" s="303"/>
      <c r="L290" s="303"/>
      <c r="M290" s="303"/>
      <c r="N290" s="290"/>
      <c r="O290" s="303"/>
      <c r="P290" s="303"/>
      <c r="Q290" s="303"/>
      <c r="R290" s="303"/>
      <c r="S290" s="303"/>
      <c r="T290" s="303"/>
      <c r="U290" s="303"/>
      <c r="V290" s="303"/>
      <c r="W290" s="303"/>
      <c r="X290" s="303"/>
      <c r="Y290" s="411"/>
      <c r="Z290" s="411"/>
      <c r="AA290" s="411"/>
      <c r="AB290" s="411"/>
      <c r="AC290" s="411"/>
      <c r="AD290" s="411"/>
      <c r="AE290" s="411"/>
      <c r="AF290" s="411"/>
      <c r="AG290" s="411"/>
      <c r="AH290" s="411"/>
      <c r="AI290" s="411"/>
      <c r="AJ290" s="411"/>
      <c r="AK290" s="411"/>
      <c r="AL290" s="411"/>
      <c r="AM290" s="305"/>
    </row>
    <row r="291" spans="1:39" ht="15" outlineLevel="1">
      <c r="A291" s="507">
        <v>5</v>
      </c>
      <c r="B291" s="293" t="s">
        <v>5</v>
      </c>
      <c r="C291" s="290" t="s">
        <v>25</v>
      </c>
      <c r="D291" s="294">
        <f>SUMIFS('7.  Persistence Report'!AS$27:AS$500,'7.  Persistence Report'!$D$27:$D$500,$B291,'7.  Persistence Report'!$C$27:$C$500,"&lt;&gt;Pre-2011 Programs Completed in 2011",'7.  Persistence Report'!$J$27:$J$500,"&lt;&gt;Adjustment",'7.  Persistence Report'!$H$27:$H$500,"2013")</f>
        <v>961278</v>
      </c>
      <c r="E291" s="294">
        <f>SUMIFS('7.  Persistence Report'!AT$27:AT$500,'7.  Persistence Report'!$D$27:$D$500,$B291,'7.  Persistence Report'!$C$27:$C$500,"&lt;&gt;Pre-2011 Programs Completed in 2011",'7.  Persistence Report'!$J$27:$J$500,"&lt;&gt;Adjustment",'7.  Persistence Report'!$H$27:$H$500,"2013")</f>
        <v>961278</v>
      </c>
      <c r="F291" s="294">
        <f>SUMIFS('7.  Persistence Report'!AU$27:AU$500,'7.  Persistence Report'!$D$27:$D$500,$B291,'7.  Persistence Report'!$C$27:$C$500,"&lt;&gt;Pre-2011 Programs Completed in 2011",'7.  Persistence Report'!$J$27:$J$500,"&lt;&gt;Adjustment",'7.  Persistence Report'!$H$27:$H$500,"2013")</f>
        <v>903359</v>
      </c>
      <c r="G291" s="294">
        <f>SUMIFS('7.  Persistence Report'!AV$27:AV$500,'7.  Persistence Report'!$D$27:$D$500,$B291,'7.  Persistence Report'!$C$27:$C$500,"&lt;&gt;Pre-2011 Programs Completed in 2011",'7.  Persistence Report'!$J$27:$J$500,"&lt;&gt;Adjustment",'7.  Persistence Report'!$H$27:$H$500,"2013")</f>
        <v>705695</v>
      </c>
      <c r="H291" s="294">
        <f>SUMIFS('7.  Persistence Report'!AW$27:AW$500,'7.  Persistence Report'!$D$27:$D$500,$B291,'7.  Persistence Report'!$C$27:$C$500,"&lt;&gt;Pre-2011 Programs Completed in 2011",'7.  Persistence Report'!$J$27:$J$500,"&lt;&gt;Adjustment",'7.  Persistence Report'!$H$27:$H$500,"2013")</f>
        <v>705695</v>
      </c>
      <c r="I291" s="294">
        <f>SUMIFS('7.  Persistence Report'!AX$27:AX$500,'7.  Persistence Report'!$D$27:$D$500,$B291,'7.  Persistence Report'!$C$27:$C$500,"&lt;&gt;Pre-2011 Programs Completed in 2011",'7.  Persistence Report'!$J$27:$J$500,"&lt;&gt;Adjustment",'7.  Persistence Report'!$H$27:$H$500,"2013")</f>
        <v>705695</v>
      </c>
      <c r="J291" s="294">
        <f>SUMIFS('7.  Persistence Report'!AY$27:AY$500,'7.  Persistence Report'!$D$27:$D$500,$B291,'7.  Persistence Report'!$C$27:$C$500,"&lt;&gt;Pre-2011 Programs Completed in 2011",'7.  Persistence Report'!$J$27:$J$500,"&lt;&gt;Adjustment",'7.  Persistence Report'!$H$27:$H$500,"2013")</f>
        <v>705695</v>
      </c>
      <c r="K291" s="294">
        <f>SUMIFS('7.  Persistence Report'!AZ$27:AZ$500,'7.  Persistence Report'!$D$27:$D$500,$B291,'7.  Persistence Report'!$C$27:$C$500,"&lt;&gt;Pre-2011 Programs Completed in 2011",'7.  Persistence Report'!$J$27:$J$500,"&lt;&gt;Adjustment",'7.  Persistence Report'!$H$27:$H$500,"2013")</f>
        <v>704863</v>
      </c>
      <c r="L291" s="294">
        <f>SUMIFS('7.  Persistence Report'!BA$27:BA$500,'7.  Persistence Report'!$D$27:$D$500,$B291,'7.  Persistence Report'!$C$27:$C$500,"&lt;&gt;Pre-2011 Programs Completed in 2011",'7.  Persistence Report'!$J$27:$J$500,"&lt;&gt;Adjustment",'7.  Persistence Report'!$H$27:$H$500,"2013")</f>
        <v>592749</v>
      </c>
      <c r="M291" s="294">
        <f>SUMIFS('7.  Persistence Report'!BB$27:BB$500,'7.  Persistence Report'!$D$27:$D$500,$B291,'7.  Persistence Report'!$C$27:$C$500,"&lt;&gt;Pre-2011 Programs Completed in 2011",'7.  Persistence Report'!$J$27:$J$500,"&lt;&gt;Adjustment",'7.  Persistence Report'!$H$27:$H$500,"2013")</f>
        <v>592749</v>
      </c>
      <c r="N291" s="290"/>
      <c r="O291" s="294">
        <f>SUMIFS('7.  Persistence Report'!N$27:N$500,'7.  Persistence Report'!$D$27:$D$500,$B291,'7.  Persistence Report'!$C$27:$C$500,"&lt;&gt;Pre-2011 Programs Completed in 2011",'7.  Persistence Report'!$J$27:$J$500,"&lt;&gt;Adjustment",'7.  Persistence Report'!$H$27:$H$500,"2013")</f>
        <v>66</v>
      </c>
      <c r="P291" s="294">
        <f>SUMIFS('7.  Persistence Report'!O$27:O$500,'7.  Persistence Report'!$D$27:$D$500,$B291,'7.  Persistence Report'!$C$27:$C$500,"&lt;&gt;Pre-2011 Programs Completed in 2011",'7.  Persistence Report'!$J$27:$J$500,"&lt;&gt;Adjustment",'7.  Persistence Report'!$H$27:$H$500,"2013")</f>
        <v>66</v>
      </c>
      <c r="Q291" s="294">
        <f>SUMIFS('7.  Persistence Report'!P$27:P$500,'7.  Persistence Report'!$D$27:$D$500,$B291,'7.  Persistence Report'!$C$27:$C$500,"&lt;&gt;Pre-2011 Programs Completed in 2011",'7.  Persistence Report'!$J$27:$J$500,"&lt;&gt;Adjustment",'7.  Persistence Report'!$H$27:$H$500,"2013")</f>
        <v>63</v>
      </c>
      <c r="R291" s="294">
        <f>SUMIFS('7.  Persistence Report'!Q$27:Q$500,'7.  Persistence Report'!$D$27:$D$500,$B291,'7.  Persistence Report'!$C$27:$C$500,"&lt;&gt;Pre-2011 Programs Completed in 2011",'7.  Persistence Report'!$J$27:$J$500,"&lt;&gt;Adjustment",'7.  Persistence Report'!$H$27:$H$500,"2013")</f>
        <v>50</v>
      </c>
      <c r="S291" s="294">
        <f>SUMIFS('7.  Persistence Report'!R$27:R$500,'7.  Persistence Report'!$D$27:$D$500,$B291,'7.  Persistence Report'!$C$27:$C$500,"&lt;&gt;Pre-2011 Programs Completed in 2011",'7.  Persistence Report'!$J$27:$J$500,"&lt;&gt;Adjustment",'7.  Persistence Report'!$H$27:$H$500,"2013")</f>
        <v>50</v>
      </c>
      <c r="T291" s="294">
        <f>SUMIFS('7.  Persistence Report'!S$27:S$500,'7.  Persistence Report'!$D$27:$D$500,$B291,'7.  Persistence Report'!$C$27:$C$500,"&lt;&gt;Pre-2011 Programs Completed in 2011",'7.  Persistence Report'!$J$27:$J$500,"&lt;&gt;Adjustment",'7.  Persistence Report'!$H$27:$H$500,"2013")</f>
        <v>50</v>
      </c>
      <c r="U291" s="294">
        <f>SUMIFS('7.  Persistence Report'!T$27:T$500,'7.  Persistence Report'!$D$27:$D$500,$B291,'7.  Persistence Report'!$C$27:$C$500,"&lt;&gt;Pre-2011 Programs Completed in 2011",'7.  Persistence Report'!$J$27:$J$500,"&lt;&gt;Adjustment",'7.  Persistence Report'!$H$27:$H$500,"2013")</f>
        <v>50</v>
      </c>
      <c r="V291" s="294">
        <f>SUMIFS('7.  Persistence Report'!U$27:U$500,'7.  Persistence Report'!$D$27:$D$500,$B291,'7.  Persistence Report'!$C$27:$C$500,"&lt;&gt;Pre-2011 Programs Completed in 2011",'7.  Persistence Report'!$J$27:$J$500,"&lt;&gt;Adjustment",'7.  Persistence Report'!$H$27:$H$500,"2013")</f>
        <v>50</v>
      </c>
      <c r="W291" s="294">
        <f>SUMIFS('7.  Persistence Report'!V$27:V$500,'7.  Persistence Report'!$D$27:$D$500,$B291,'7.  Persistence Report'!$C$27:$C$500,"&lt;&gt;Pre-2011 Programs Completed in 2011",'7.  Persistence Report'!$J$27:$J$500,"&lt;&gt;Adjustment",'7.  Persistence Report'!$H$27:$H$500,"2013")</f>
        <v>43</v>
      </c>
      <c r="X291" s="294">
        <f>SUMIFS('7.  Persistence Report'!W$27:W$500,'7.  Persistence Report'!$D$27:$D$500,$B291,'7.  Persistence Report'!$C$27:$C$500,"&lt;&gt;Pre-2011 Programs Completed in 2011",'7.  Persistence Report'!$J$27:$J$500,"&lt;&gt;Adjustment",'7.  Persistence Report'!$H$27:$H$500,"2013")</f>
        <v>43</v>
      </c>
      <c r="Y291" s="409">
        <v>1</v>
      </c>
      <c r="Z291" s="409"/>
      <c r="AA291" s="409"/>
      <c r="AB291" s="409"/>
      <c r="AC291" s="409"/>
      <c r="AD291" s="409"/>
      <c r="AE291" s="409"/>
      <c r="AF291" s="409"/>
      <c r="AG291" s="409"/>
      <c r="AH291" s="409"/>
      <c r="AI291" s="409"/>
      <c r="AJ291" s="409"/>
      <c r="AK291" s="409"/>
      <c r="AL291" s="409"/>
      <c r="AM291" s="295">
        <f>SUM(Y291:AL291)</f>
        <v>1</v>
      </c>
    </row>
    <row r="292" spans="1:39" ht="15" outlineLevel="1">
      <c r="B292" s="293" t="s">
        <v>249</v>
      </c>
      <c r="C292" s="290" t="s">
        <v>163</v>
      </c>
      <c r="D292" s="294">
        <f>SUMIFS('7.  Persistence Report'!AS$27:AS$500,'7.  Persistence Report'!$D$27:$D$500,$B291,'7.  Persistence Report'!$C$27:$C$500,"&lt;&gt;Pre-2011 Programs Completed in 2011",'7.  Persistence Report'!$J$27:$J$500,"Adjustment",'7.  Persistence Report'!$H$27:$H$500,"2013")</f>
        <v>0</v>
      </c>
      <c r="E292" s="294">
        <f>SUMIFS('7.  Persistence Report'!AT$27:AT$500,'7.  Persistence Report'!$D$27:$D$500,$B291,'7.  Persistence Report'!$C$27:$C$500,"&lt;&gt;Pre-2011 Programs Completed in 2011",'7.  Persistence Report'!$J$27:$J$500,"Adjustment",'7.  Persistence Report'!$H$27:$H$500,"2013")</f>
        <v>0</v>
      </c>
      <c r="F292" s="294">
        <f>SUMIFS('7.  Persistence Report'!AU$27:AU$500,'7.  Persistence Report'!$D$27:$D$500,$B291,'7.  Persistence Report'!$C$27:$C$500,"&lt;&gt;Pre-2011 Programs Completed in 2011",'7.  Persistence Report'!$J$27:$J$500,"Adjustment",'7.  Persistence Report'!$H$27:$H$500,"2013")</f>
        <v>0</v>
      </c>
      <c r="G292" s="294">
        <f>SUMIFS('7.  Persistence Report'!AV$27:AV$500,'7.  Persistence Report'!$D$27:$D$500,$B291,'7.  Persistence Report'!$C$27:$C$500,"&lt;&gt;Pre-2011 Programs Completed in 2011",'7.  Persistence Report'!$J$27:$J$500,"Adjustment",'7.  Persistence Report'!$H$27:$H$500,"2013")</f>
        <v>0</v>
      </c>
      <c r="H292" s="294">
        <f>SUMIFS('7.  Persistence Report'!AW$27:AW$500,'7.  Persistence Report'!$D$27:$D$500,$B291,'7.  Persistence Report'!$C$27:$C$500,"&lt;&gt;Pre-2011 Programs Completed in 2011",'7.  Persistence Report'!$J$27:$J$500,"Adjustment",'7.  Persistence Report'!$H$27:$H$500,"2013")</f>
        <v>0</v>
      </c>
      <c r="I292" s="294">
        <f>SUMIFS('7.  Persistence Report'!AX$27:AX$500,'7.  Persistence Report'!$D$27:$D$500,$B291,'7.  Persistence Report'!$C$27:$C$500,"&lt;&gt;Pre-2011 Programs Completed in 2011",'7.  Persistence Report'!$J$27:$J$500,"Adjustment",'7.  Persistence Report'!$H$27:$H$500,"2013")</f>
        <v>0</v>
      </c>
      <c r="J292" s="294">
        <f>SUMIFS('7.  Persistence Report'!AY$27:AY$500,'7.  Persistence Report'!$D$27:$D$500,$B291,'7.  Persistence Report'!$C$27:$C$500,"&lt;&gt;Pre-2011 Programs Completed in 2011",'7.  Persistence Report'!$J$27:$J$500,"Adjustment",'7.  Persistence Report'!$H$27:$H$500,"2013")</f>
        <v>0</v>
      </c>
      <c r="K292" s="294">
        <f>SUMIFS('7.  Persistence Report'!AZ$27:AZ$500,'7.  Persistence Report'!$D$27:$D$500,$B291,'7.  Persistence Report'!$C$27:$C$500,"&lt;&gt;Pre-2011 Programs Completed in 2011",'7.  Persistence Report'!$J$27:$J$500,"Adjustment",'7.  Persistence Report'!$H$27:$H$500,"2013")</f>
        <v>0</v>
      </c>
      <c r="L292" s="294">
        <f>SUMIFS('7.  Persistence Report'!BA$27:BA$500,'7.  Persistence Report'!$D$27:$D$500,$B291,'7.  Persistence Report'!$C$27:$C$500,"&lt;&gt;Pre-2011 Programs Completed in 2011",'7.  Persistence Report'!$J$27:$J$500,"Adjustment",'7.  Persistence Report'!$H$27:$H$500,"2013")</f>
        <v>0</v>
      </c>
      <c r="M292" s="294">
        <f>SUMIFS('7.  Persistence Report'!BB$27:BB$500,'7.  Persistence Report'!$D$27:$D$500,$B291,'7.  Persistence Report'!$C$27:$C$500,"&lt;&gt;Pre-2011 Programs Completed in 2011",'7.  Persistence Report'!$J$27:$J$500,"Adjustment",'7.  Persistence Report'!$H$27:$H$500,"2013")</f>
        <v>0</v>
      </c>
      <c r="N292" s="466"/>
      <c r="O292" s="294">
        <f>SUMIFS('7.  Persistence Report'!N$27:N$500,'7.  Persistence Report'!$D$27:$D$500,$B291,'7.  Persistence Report'!$C$27:$C$500,"&lt;&gt;Pre-2011 Programs Completed in 2011",'7.  Persistence Report'!$J$27:$J$500,"Adjustment",'7.  Persistence Report'!$H$27:$H$500,"2013")</f>
        <v>0</v>
      </c>
      <c r="P292" s="294">
        <f>SUMIFS('7.  Persistence Report'!O$27:O$500,'7.  Persistence Report'!$D$27:$D$500,$B291,'7.  Persistence Report'!$C$27:$C$500,"&lt;&gt;Pre-2011 Programs Completed in 2011",'7.  Persistence Report'!$J$27:$J$500,"Adjustment",'7.  Persistence Report'!$H$27:$H$500,"2013")</f>
        <v>0</v>
      </c>
      <c r="Q292" s="294">
        <f>SUMIFS('7.  Persistence Report'!P$27:P$500,'7.  Persistence Report'!$D$27:$D$500,$B291,'7.  Persistence Report'!$C$27:$C$500,"&lt;&gt;Pre-2011 Programs Completed in 2011",'7.  Persistence Report'!$J$27:$J$500,"Adjustment",'7.  Persistence Report'!$H$27:$H$500,"2013")</f>
        <v>0</v>
      </c>
      <c r="R292" s="294">
        <f>SUMIFS('7.  Persistence Report'!Q$27:Q$500,'7.  Persistence Report'!$D$27:$D$500,$B291,'7.  Persistence Report'!$C$27:$C$500,"&lt;&gt;Pre-2011 Programs Completed in 2011",'7.  Persistence Report'!$J$27:$J$500,"Adjustment",'7.  Persistence Report'!$H$27:$H$500,"2013")</f>
        <v>0</v>
      </c>
      <c r="S292" s="294">
        <f>SUMIFS('7.  Persistence Report'!R$27:R$500,'7.  Persistence Report'!$D$27:$D$500,$B291,'7.  Persistence Report'!$C$27:$C$500,"&lt;&gt;Pre-2011 Programs Completed in 2011",'7.  Persistence Report'!$J$27:$J$500,"Adjustment",'7.  Persistence Report'!$H$27:$H$500,"2013")</f>
        <v>0</v>
      </c>
      <c r="T292" s="294">
        <f>SUMIFS('7.  Persistence Report'!S$27:S$500,'7.  Persistence Report'!$D$27:$D$500,$B291,'7.  Persistence Report'!$C$27:$C$500,"&lt;&gt;Pre-2011 Programs Completed in 2011",'7.  Persistence Report'!$J$27:$J$500,"Adjustment",'7.  Persistence Report'!$H$27:$H$500,"2013")</f>
        <v>0</v>
      </c>
      <c r="U292" s="294">
        <f>SUMIFS('7.  Persistence Report'!T$27:T$500,'7.  Persistence Report'!$D$27:$D$500,$B291,'7.  Persistence Report'!$C$27:$C$500,"&lt;&gt;Pre-2011 Programs Completed in 2011",'7.  Persistence Report'!$J$27:$J$500,"Adjustment",'7.  Persistence Report'!$H$27:$H$500,"2013")</f>
        <v>0</v>
      </c>
      <c r="V292" s="294">
        <f>SUMIFS('7.  Persistence Report'!U$27:U$500,'7.  Persistence Report'!$D$27:$D$500,$B291,'7.  Persistence Report'!$C$27:$C$500,"&lt;&gt;Pre-2011 Programs Completed in 2011",'7.  Persistence Report'!$J$27:$J$500,"Adjustment",'7.  Persistence Report'!$H$27:$H$500,"2013")</f>
        <v>0</v>
      </c>
      <c r="W292" s="294">
        <f>SUMIFS('7.  Persistence Report'!V$27:V$500,'7.  Persistence Report'!$D$27:$D$500,$B291,'7.  Persistence Report'!$C$27:$C$500,"&lt;&gt;Pre-2011 Programs Completed in 2011",'7.  Persistence Report'!$J$27:$J$500,"Adjustment",'7.  Persistence Report'!$H$27:$H$500,"2013")</f>
        <v>0</v>
      </c>
      <c r="X292" s="294">
        <f>SUMIFS('7.  Persistence Report'!W$27:W$500,'7.  Persistence Report'!$D$27:$D$500,$B291,'7.  Persistence Report'!$C$27:$C$500,"&lt;&gt;Pre-2011 Programs Completed in 2011",'7.  Persistence Report'!$J$27:$J$500,"Adjustment",'7.  Persistence Report'!$H$27:$H$500,"2013")</f>
        <v>0</v>
      </c>
      <c r="Y292" s="410">
        <f>Y291</f>
        <v>1</v>
      </c>
      <c r="Z292" s="410">
        <f>Z291</f>
        <v>0</v>
      </c>
      <c r="AA292" s="410">
        <f t="shared" ref="AA292:AL292" si="143">AA291</f>
        <v>0</v>
      </c>
      <c r="AB292" s="410">
        <f t="shared" si="143"/>
        <v>0</v>
      </c>
      <c r="AC292" s="410">
        <f t="shared" si="143"/>
        <v>0</v>
      </c>
      <c r="AD292" s="410">
        <f t="shared" si="143"/>
        <v>0</v>
      </c>
      <c r="AE292" s="410">
        <f t="shared" si="143"/>
        <v>0</v>
      </c>
      <c r="AF292" s="410">
        <f t="shared" si="143"/>
        <v>0</v>
      </c>
      <c r="AG292" s="410">
        <f t="shared" si="143"/>
        <v>0</v>
      </c>
      <c r="AH292" s="410">
        <f t="shared" si="143"/>
        <v>0</v>
      </c>
      <c r="AI292" s="410">
        <f t="shared" si="143"/>
        <v>0</v>
      </c>
      <c r="AJ292" s="410">
        <f t="shared" si="143"/>
        <v>0</v>
      </c>
      <c r="AK292" s="410">
        <f t="shared" si="143"/>
        <v>0</v>
      </c>
      <c r="AL292" s="410">
        <f t="shared" si="143"/>
        <v>0</v>
      </c>
      <c r="AM292" s="296"/>
    </row>
    <row r="293" spans="1:39" ht="15" outlineLevel="1">
      <c r="B293" s="293"/>
      <c r="C293" s="304"/>
      <c r="D293" s="303"/>
      <c r="E293" s="303"/>
      <c r="F293" s="303"/>
      <c r="G293" s="303"/>
      <c r="H293" s="303"/>
      <c r="I293" s="303"/>
      <c r="J293" s="303"/>
      <c r="K293" s="303"/>
      <c r="L293" s="303"/>
      <c r="M293" s="303"/>
      <c r="N293" s="290"/>
      <c r="O293" s="303"/>
      <c r="P293" s="303"/>
      <c r="Q293" s="303"/>
      <c r="R293" s="303"/>
      <c r="S293" s="303"/>
      <c r="T293" s="303"/>
      <c r="U293" s="303"/>
      <c r="V293" s="303"/>
      <c r="W293" s="303"/>
      <c r="X293" s="303"/>
      <c r="Y293" s="411"/>
      <c r="Z293" s="411"/>
      <c r="AA293" s="411"/>
      <c r="AB293" s="411"/>
      <c r="AC293" s="411"/>
      <c r="AD293" s="411"/>
      <c r="AE293" s="411"/>
      <c r="AF293" s="411"/>
      <c r="AG293" s="411"/>
      <c r="AH293" s="411"/>
      <c r="AI293" s="411"/>
      <c r="AJ293" s="411"/>
      <c r="AK293" s="411"/>
      <c r="AL293" s="411"/>
      <c r="AM293" s="305"/>
    </row>
    <row r="294" spans="1:39" ht="15" outlineLevel="1">
      <c r="A294" s="507">
        <v>6</v>
      </c>
      <c r="B294" s="293" t="s">
        <v>6</v>
      </c>
      <c r="C294" s="290" t="s">
        <v>25</v>
      </c>
      <c r="D294" s="294">
        <f>SUMIFS('7.  Persistence Report'!AS$27:AS$500,'7.  Persistence Report'!$D$27:$D$500,$B294,'7.  Persistence Report'!$C$27:$C$500,"&lt;&gt;Pre-2011 Programs Completed in 2011",'7.  Persistence Report'!$J$27:$J$500,"&lt;&gt;Adjustment",'7.  Persistence Report'!$H$27:$H$500,"2013")</f>
        <v>0</v>
      </c>
      <c r="E294" s="294">
        <f>SUMIFS('7.  Persistence Report'!AT$27:AT$500,'7.  Persistence Report'!$D$27:$D$500,$B294,'7.  Persistence Report'!$C$27:$C$500,"&lt;&gt;Pre-2011 Programs Completed in 2011",'7.  Persistence Report'!$J$27:$J$500,"&lt;&gt;Adjustment",'7.  Persistence Report'!$H$27:$H$500,"2013")</f>
        <v>0</v>
      </c>
      <c r="F294" s="294">
        <f>SUMIFS('7.  Persistence Report'!AU$27:AU$500,'7.  Persistence Report'!$D$27:$D$500,$B294,'7.  Persistence Report'!$C$27:$C$500,"&lt;&gt;Pre-2011 Programs Completed in 2011",'7.  Persistence Report'!$J$27:$J$500,"&lt;&gt;Adjustment",'7.  Persistence Report'!$H$27:$H$500,"2013")</f>
        <v>0</v>
      </c>
      <c r="G294" s="294">
        <f>SUMIFS('7.  Persistence Report'!AV$27:AV$500,'7.  Persistence Report'!$D$27:$D$500,$B294,'7.  Persistence Report'!$C$27:$C$500,"&lt;&gt;Pre-2011 Programs Completed in 2011",'7.  Persistence Report'!$J$27:$J$500,"&lt;&gt;Adjustment",'7.  Persistence Report'!$H$27:$H$500,"2013")</f>
        <v>0</v>
      </c>
      <c r="H294" s="294">
        <f>SUMIFS('7.  Persistence Report'!AW$27:AW$500,'7.  Persistence Report'!$D$27:$D$500,$B294,'7.  Persistence Report'!$C$27:$C$500,"&lt;&gt;Pre-2011 Programs Completed in 2011",'7.  Persistence Report'!$J$27:$J$500,"&lt;&gt;Adjustment",'7.  Persistence Report'!$H$27:$H$500,"2013")</f>
        <v>0</v>
      </c>
      <c r="I294" s="294">
        <f>SUMIFS('7.  Persistence Report'!AX$27:AX$500,'7.  Persistence Report'!$D$27:$D$500,$B294,'7.  Persistence Report'!$C$27:$C$500,"&lt;&gt;Pre-2011 Programs Completed in 2011",'7.  Persistence Report'!$J$27:$J$500,"&lt;&gt;Adjustment",'7.  Persistence Report'!$H$27:$H$500,"2013")</f>
        <v>0</v>
      </c>
      <c r="J294" s="294">
        <f>SUMIFS('7.  Persistence Report'!AY$27:AY$500,'7.  Persistence Report'!$D$27:$D$500,$B294,'7.  Persistence Report'!$C$27:$C$500,"&lt;&gt;Pre-2011 Programs Completed in 2011",'7.  Persistence Report'!$J$27:$J$500,"&lt;&gt;Adjustment",'7.  Persistence Report'!$H$27:$H$500,"2013")</f>
        <v>0</v>
      </c>
      <c r="K294" s="294">
        <f>SUMIFS('7.  Persistence Report'!AZ$27:AZ$500,'7.  Persistence Report'!$D$27:$D$500,$B294,'7.  Persistence Report'!$C$27:$C$500,"&lt;&gt;Pre-2011 Programs Completed in 2011",'7.  Persistence Report'!$J$27:$J$500,"&lt;&gt;Adjustment",'7.  Persistence Report'!$H$27:$H$500,"2013")</f>
        <v>0</v>
      </c>
      <c r="L294" s="294">
        <f>SUMIFS('7.  Persistence Report'!BA$27:BA$500,'7.  Persistence Report'!$D$27:$D$500,$B294,'7.  Persistence Report'!$C$27:$C$500,"&lt;&gt;Pre-2011 Programs Completed in 2011",'7.  Persistence Report'!$J$27:$J$500,"&lt;&gt;Adjustment",'7.  Persistence Report'!$H$27:$H$500,"2013")</f>
        <v>0</v>
      </c>
      <c r="M294" s="294">
        <f>SUMIFS('7.  Persistence Report'!BB$27:BB$500,'7.  Persistence Report'!$D$27:$D$500,$B294,'7.  Persistence Report'!$C$27:$C$500,"&lt;&gt;Pre-2011 Programs Completed in 2011",'7.  Persistence Report'!$J$27:$J$500,"&lt;&gt;Adjustment",'7.  Persistence Report'!$H$27:$H$500,"2013")</f>
        <v>0</v>
      </c>
      <c r="N294" s="290"/>
      <c r="O294" s="294">
        <f>SUMIFS('7.  Persistence Report'!N$27:N$500,'7.  Persistence Report'!$D$27:$D$500,$B294,'7.  Persistence Report'!$C$27:$C$500,"&lt;&gt;Pre-2011 Programs Completed in 2011",'7.  Persistence Report'!$J$27:$J$500,"&lt;&gt;Adjustment",'7.  Persistence Report'!$H$27:$H$500,"2013")</f>
        <v>0</v>
      </c>
      <c r="P294" s="294">
        <f>SUMIFS('7.  Persistence Report'!O$27:O$500,'7.  Persistence Report'!$D$27:$D$500,$B294,'7.  Persistence Report'!$C$27:$C$500,"&lt;&gt;Pre-2011 Programs Completed in 2011",'7.  Persistence Report'!$J$27:$J$500,"&lt;&gt;Adjustment",'7.  Persistence Report'!$H$27:$H$500,"2013")</f>
        <v>0</v>
      </c>
      <c r="Q294" s="294">
        <f>SUMIFS('7.  Persistence Report'!P$27:P$500,'7.  Persistence Report'!$D$27:$D$500,$B294,'7.  Persistence Report'!$C$27:$C$500,"&lt;&gt;Pre-2011 Programs Completed in 2011",'7.  Persistence Report'!$J$27:$J$500,"&lt;&gt;Adjustment",'7.  Persistence Report'!$H$27:$H$500,"2013")</f>
        <v>0</v>
      </c>
      <c r="R294" s="294">
        <f>SUMIFS('7.  Persistence Report'!Q$27:Q$500,'7.  Persistence Report'!$D$27:$D$500,$B294,'7.  Persistence Report'!$C$27:$C$500,"&lt;&gt;Pre-2011 Programs Completed in 2011",'7.  Persistence Report'!$J$27:$J$500,"&lt;&gt;Adjustment",'7.  Persistence Report'!$H$27:$H$500,"2013")</f>
        <v>0</v>
      </c>
      <c r="S294" s="294">
        <f>SUMIFS('7.  Persistence Report'!R$27:R$500,'7.  Persistence Report'!$D$27:$D$500,$B294,'7.  Persistence Report'!$C$27:$C$500,"&lt;&gt;Pre-2011 Programs Completed in 2011",'7.  Persistence Report'!$J$27:$J$500,"&lt;&gt;Adjustment",'7.  Persistence Report'!$H$27:$H$500,"2013")</f>
        <v>0</v>
      </c>
      <c r="T294" s="294">
        <f>SUMIFS('7.  Persistence Report'!S$27:S$500,'7.  Persistence Report'!$D$27:$D$500,$B294,'7.  Persistence Report'!$C$27:$C$500,"&lt;&gt;Pre-2011 Programs Completed in 2011",'7.  Persistence Report'!$J$27:$J$500,"&lt;&gt;Adjustment",'7.  Persistence Report'!$H$27:$H$500,"2013")</f>
        <v>0</v>
      </c>
      <c r="U294" s="294">
        <f>SUMIFS('7.  Persistence Report'!T$27:T$500,'7.  Persistence Report'!$D$27:$D$500,$B294,'7.  Persistence Report'!$C$27:$C$500,"&lt;&gt;Pre-2011 Programs Completed in 2011",'7.  Persistence Report'!$J$27:$J$500,"&lt;&gt;Adjustment",'7.  Persistence Report'!$H$27:$H$500,"2013")</f>
        <v>0</v>
      </c>
      <c r="V294" s="294">
        <f>SUMIFS('7.  Persistence Report'!U$27:U$500,'7.  Persistence Report'!$D$27:$D$500,$B294,'7.  Persistence Report'!$C$27:$C$500,"&lt;&gt;Pre-2011 Programs Completed in 2011",'7.  Persistence Report'!$J$27:$J$500,"&lt;&gt;Adjustment",'7.  Persistence Report'!$H$27:$H$500,"2013")</f>
        <v>0</v>
      </c>
      <c r="W294" s="294">
        <f>SUMIFS('7.  Persistence Report'!V$27:V$500,'7.  Persistence Report'!$D$27:$D$500,$B294,'7.  Persistence Report'!$C$27:$C$500,"&lt;&gt;Pre-2011 Programs Completed in 2011",'7.  Persistence Report'!$J$27:$J$500,"&lt;&gt;Adjustment",'7.  Persistence Report'!$H$27:$H$500,"2013")</f>
        <v>0</v>
      </c>
      <c r="X294" s="294">
        <f>SUMIFS('7.  Persistence Report'!W$27:W$500,'7.  Persistence Report'!$D$27:$D$500,$B294,'7.  Persistence Report'!$C$27:$C$500,"&lt;&gt;Pre-2011 Programs Completed in 2011",'7.  Persistence Report'!$J$27:$J$500,"&lt;&gt;Adjustment",'7.  Persistence Report'!$H$27:$H$500,"2013")</f>
        <v>0</v>
      </c>
      <c r="Y294" s="409">
        <v>1</v>
      </c>
      <c r="Z294" s="409"/>
      <c r="AA294" s="409"/>
      <c r="AB294" s="409"/>
      <c r="AC294" s="409"/>
      <c r="AD294" s="409"/>
      <c r="AE294" s="409"/>
      <c r="AF294" s="409"/>
      <c r="AG294" s="409"/>
      <c r="AH294" s="409"/>
      <c r="AI294" s="409"/>
      <c r="AJ294" s="409"/>
      <c r="AK294" s="409"/>
      <c r="AL294" s="409"/>
      <c r="AM294" s="295">
        <f>SUM(Y294:AL294)</f>
        <v>1</v>
      </c>
    </row>
    <row r="295" spans="1:39" ht="15" outlineLevel="1">
      <c r="B295" s="293" t="s">
        <v>249</v>
      </c>
      <c r="C295" s="290" t="s">
        <v>163</v>
      </c>
      <c r="D295" s="294">
        <f>SUMIFS('7.  Persistence Report'!AS$27:AS$500,'7.  Persistence Report'!$D$27:$D$500,$B294,'7.  Persistence Report'!$C$27:$C$500,"&lt;&gt;Pre-2011 Programs Completed in 2011",'7.  Persistence Report'!$J$27:$J$500,"Adjustment",'7.  Persistence Report'!$H$27:$H$500,"2013")</f>
        <v>0</v>
      </c>
      <c r="E295" s="294">
        <f>SUMIFS('7.  Persistence Report'!AT$27:AT$500,'7.  Persistence Report'!$D$27:$D$500,$B294,'7.  Persistence Report'!$C$27:$C$500,"&lt;&gt;Pre-2011 Programs Completed in 2011",'7.  Persistence Report'!$J$27:$J$500,"Adjustment",'7.  Persistence Report'!$H$27:$H$500,"2013")</f>
        <v>0</v>
      </c>
      <c r="F295" s="294">
        <f>SUMIFS('7.  Persistence Report'!AU$27:AU$500,'7.  Persistence Report'!$D$27:$D$500,$B294,'7.  Persistence Report'!$C$27:$C$500,"&lt;&gt;Pre-2011 Programs Completed in 2011",'7.  Persistence Report'!$J$27:$J$500,"Adjustment",'7.  Persistence Report'!$H$27:$H$500,"2013")</f>
        <v>0</v>
      </c>
      <c r="G295" s="294">
        <f>SUMIFS('7.  Persistence Report'!AV$27:AV$500,'7.  Persistence Report'!$D$27:$D$500,$B294,'7.  Persistence Report'!$C$27:$C$500,"&lt;&gt;Pre-2011 Programs Completed in 2011",'7.  Persistence Report'!$J$27:$J$500,"Adjustment",'7.  Persistence Report'!$H$27:$H$500,"2013")</f>
        <v>0</v>
      </c>
      <c r="H295" s="294">
        <f>SUMIFS('7.  Persistence Report'!AW$27:AW$500,'7.  Persistence Report'!$D$27:$D$500,$B294,'7.  Persistence Report'!$C$27:$C$500,"&lt;&gt;Pre-2011 Programs Completed in 2011",'7.  Persistence Report'!$J$27:$J$500,"Adjustment",'7.  Persistence Report'!$H$27:$H$500,"2013")</f>
        <v>0</v>
      </c>
      <c r="I295" s="294">
        <f>SUMIFS('7.  Persistence Report'!AX$27:AX$500,'7.  Persistence Report'!$D$27:$D$500,$B294,'7.  Persistence Report'!$C$27:$C$500,"&lt;&gt;Pre-2011 Programs Completed in 2011",'7.  Persistence Report'!$J$27:$J$500,"Adjustment",'7.  Persistence Report'!$H$27:$H$500,"2013")</f>
        <v>0</v>
      </c>
      <c r="J295" s="294">
        <f>SUMIFS('7.  Persistence Report'!AY$27:AY$500,'7.  Persistence Report'!$D$27:$D$500,$B294,'7.  Persistence Report'!$C$27:$C$500,"&lt;&gt;Pre-2011 Programs Completed in 2011",'7.  Persistence Report'!$J$27:$J$500,"Adjustment",'7.  Persistence Report'!$H$27:$H$500,"2013")</f>
        <v>0</v>
      </c>
      <c r="K295" s="294">
        <f>SUMIFS('7.  Persistence Report'!AZ$27:AZ$500,'7.  Persistence Report'!$D$27:$D$500,$B294,'7.  Persistence Report'!$C$27:$C$500,"&lt;&gt;Pre-2011 Programs Completed in 2011",'7.  Persistence Report'!$J$27:$J$500,"Adjustment",'7.  Persistence Report'!$H$27:$H$500,"2013")</f>
        <v>0</v>
      </c>
      <c r="L295" s="294">
        <f>SUMIFS('7.  Persistence Report'!BA$27:BA$500,'7.  Persistence Report'!$D$27:$D$500,$B294,'7.  Persistence Report'!$C$27:$C$500,"&lt;&gt;Pre-2011 Programs Completed in 2011",'7.  Persistence Report'!$J$27:$J$500,"Adjustment",'7.  Persistence Report'!$H$27:$H$500,"2013")</f>
        <v>0</v>
      </c>
      <c r="M295" s="294">
        <f>SUMIFS('7.  Persistence Report'!BB$27:BB$500,'7.  Persistence Report'!$D$27:$D$500,$B294,'7.  Persistence Report'!$C$27:$C$500,"&lt;&gt;Pre-2011 Programs Completed in 2011",'7.  Persistence Report'!$J$27:$J$500,"Adjustment",'7.  Persistence Report'!$H$27:$H$500,"2013")</f>
        <v>0</v>
      </c>
      <c r="N295" s="466"/>
      <c r="O295" s="294">
        <f>SUMIFS('7.  Persistence Report'!N$27:N$500,'7.  Persistence Report'!$D$27:$D$500,$B294,'7.  Persistence Report'!$C$27:$C$500,"&lt;&gt;Pre-2011 Programs Completed in 2011",'7.  Persistence Report'!$J$27:$J$500,"Adjustment",'7.  Persistence Report'!$H$27:$H$500,"2013")</f>
        <v>0</v>
      </c>
      <c r="P295" s="294">
        <f>SUMIFS('7.  Persistence Report'!O$27:O$500,'7.  Persistence Report'!$D$27:$D$500,$B294,'7.  Persistence Report'!$C$27:$C$500,"&lt;&gt;Pre-2011 Programs Completed in 2011",'7.  Persistence Report'!$J$27:$J$500,"Adjustment",'7.  Persistence Report'!$H$27:$H$500,"2013")</f>
        <v>0</v>
      </c>
      <c r="Q295" s="294">
        <f>SUMIFS('7.  Persistence Report'!P$27:P$500,'7.  Persistence Report'!$D$27:$D$500,$B294,'7.  Persistence Report'!$C$27:$C$500,"&lt;&gt;Pre-2011 Programs Completed in 2011",'7.  Persistence Report'!$J$27:$J$500,"Adjustment",'7.  Persistence Report'!$H$27:$H$500,"2013")</f>
        <v>0</v>
      </c>
      <c r="R295" s="294">
        <f>SUMIFS('7.  Persistence Report'!Q$27:Q$500,'7.  Persistence Report'!$D$27:$D$500,$B294,'7.  Persistence Report'!$C$27:$C$500,"&lt;&gt;Pre-2011 Programs Completed in 2011",'7.  Persistence Report'!$J$27:$J$500,"Adjustment",'7.  Persistence Report'!$H$27:$H$500,"2013")</f>
        <v>0</v>
      </c>
      <c r="S295" s="294">
        <f>SUMIFS('7.  Persistence Report'!R$27:R$500,'7.  Persistence Report'!$D$27:$D$500,$B294,'7.  Persistence Report'!$C$27:$C$500,"&lt;&gt;Pre-2011 Programs Completed in 2011",'7.  Persistence Report'!$J$27:$J$500,"Adjustment",'7.  Persistence Report'!$H$27:$H$500,"2013")</f>
        <v>0</v>
      </c>
      <c r="T295" s="294">
        <f>SUMIFS('7.  Persistence Report'!S$27:S$500,'7.  Persistence Report'!$D$27:$D$500,$B294,'7.  Persistence Report'!$C$27:$C$500,"&lt;&gt;Pre-2011 Programs Completed in 2011",'7.  Persistence Report'!$J$27:$J$500,"Adjustment",'7.  Persistence Report'!$H$27:$H$500,"2013")</f>
        <v>0</v>
      </c>
      <c r="U295" s="294">
        <f>SUMIFS('7.  Persistence Report'!T$27:T$500,'7.  Persistence Report'!$D$27:$D$500,$B294,'7.  Persistence Report'!$C$27:$C$500,"&lt;&gt;Pre-2011 Programs Completed in 2011",'7.  Persistence Report'!$J$27:$J$500,"Adjustment",'7.  Persistence Report'!$H$27:$H$500,"2013")</f>
        <v>0</v>
      </c>
      <c r="V295" s="294">
        <f>SUMIFS('7.  Persistence Report'!U$27:U$500,'7.  Persistence Report'!$D$27:$D$500,$B294,'7.  Persistence Report'!$C$27:$C$500,"&lt;&gt;Pre-2011 Programs Completed in 2011",'7.  Persistence Report'!$J$27:$J$500,"Adjustment",'7.  Persistence Report'!$H$27:$H$500,"2013")</f>
        <v>0</v>
      </c>
      <c r="W295" s="294">
        <f>SUMIFS('7.  Persistence Report'!V$27:V$500,'7.  Persistence Report'!$D$27:$D$500,$B294,'7.  Persistence Report'!$C$27:$C$500,"&lt;&gt;Pre-2011 Programs Completed in 2011",'7.  Persistence Report'!$J$27:$J$500,"Adjustment",'7.  Persistence Report'!$H$27:$H$500,"2013")</f>
        <v>0</v>
      </c>
      <c r="X295" s="294">
        <f>SUMIFS('7.  Persistence Report'!W$27:W$500,'7.  Persistence Report'!$D$27:$D$500,$B294,'7.  Persistence Report'!$C$27:$C$500,"&lt;&gt;Pre-2011 Programs Completed in 2011",'7.  Persistence Report'!$J$27:$J$500,"Adjustment",'7.  Persistence Report'!$H$27:$H$500,"2013")</f>
        <v>0</v>
      </c>
      <c r="Y295" s="410">
        <f>Y294</f>
        <v>1</v>
      </c>
      <c r="Z295" s="410">
        <f>Z294</f>
        <v>0</v>
      </c>
      <c r="AA295" s="410">
        <f t="shared" ref="AA295:AL295" si="144">AA294</f>
        <v>0</v>
      </c>
      <c r="AB295" s="410">
        <f t="shared" si="144"/>
        <v>0</v>
      </c>
      <c r="AC295" s="410">
        <f t="shared" si="144"/>
        <v>0</v>
      </c>
      <c r="AD295" s="410">
        <f t="shared" si="144"/>
        <v>0</v>
      </c>
      <c r="AE295" s="410">
        <f t="shared" si="144"/>
        <v>0</v>
      </c>
      <c r="AF295" s="410">
        <f t="shared" si="144"/>
        <v>0</v>
      </c>
      <c r="AG295" s="410">
        <f t="shared" si="144"/>
        <v>0</v>
      </c>
      <c r="AH295" s="410">
        <f t="shared" si="144"/>
        <v>0</v>
      </c>
      <c r="AI295" s="410">
        <f t="shared" si="144"/>
        <v>0</v>
      </c>
      <c r="AJ295" s="410">
        <f t="shared" si="144"/>
        <v>0</v>
      </c>
      <c r="AK295" s="410">
        <f t="shared" si="144"/>
        <v>0</v>
      </c>
      <c r="AL295" s="410">
        <f t="shared" si="144"/>
        <v>0</v>
      </c>
      <c r="AM295" s="296"/>
    </row>
    <row r="296" spans="1:39" ht="15" outlineLevel="1">
      <c r="B296" s="293"/>
      <c r="C296" s="304"/>
      <c r="D296" s="303"/>
      <c r="E296" s="303"/>
      <c r="F296" s="303"/>
      <c r="G296" s="303"/>
      <c r="H296" s="303"/>
      <c r="I296" s="303"/>
      <c r="J296" s="303"/>
      <c r="K296" s="303"/>
      <c r="L296" s="303"/>
      <c r="M296" s="303"/>
      <c r="N296" s="290"/>
      <c r="O296" s="303"/>
      <c r="P296" s="303"/>
      <c r="Q296" s="303"/>
      <c r="R296" s="303"/>
      <c r="S296" s="303"/>
      <c r="T296" s="303"/>
      <c r="U296" s="303"/>
      <c r="V296" s="303"/>
      <c r="W296" s="303"/>
      <c r="X296" s="303"/>
      <c r="Y296" s="411"/>
      <c r="Z296" s="411"/>
      <c r="AA296" s="411"/>
      <c r="AB296" s="411"/>
      <c r="AC296" s="411"/>
      <c r="AD296" s="411"/>
      <c r="AE296" s="411"/>
      <c r="AF296" s="411"/>
      <c r="AG296" s="411"/>
      <c r="AH296" s="411"/>
      <c r="AI296" s="411"/>
      <c r="AJ296" s="411"/>
      <c r="AK296" s="411"/>
      <c r="AL296" s="411"/>
      <c r="AM296" s="305"/>
    </row>
    <row r="297" spans="1:39" ht="15" outlineLevel="1">
      <c r="A297" s="507">
        <v>7</v>
      </c>
      <c r="B297" s="293" t="s">
        <v>42</v>
      </c>
      <c r="C297" s="290" t="s">
        <v>25</v>
      </c>
      <c r="D297" s="294">
        <f>SUMIFS('7.  Persistence Report'!AS$27:AS$500,'7.  Persistence Report'!$D$27:$D$500,$B297,'7.  Persistence Report'!$C$27:$C$500,"&lt;&gt;Pre-2011 Programs Completed in 2011",'7.  Persistence Report'!$J$27:$J$500,"&lt;&gt;Adjustment",'7.  Persistence Report'!$H$27:$H$500,"2013")</f>
        <v>0</v>
      </c>
      <c r="E297" s="294">
        <f>SUMIFS('7.  Persistence Report'!AT$27:AT$500,'7.  Persistence Report'!$D$27:$D$500,$B297,'7.  Persistence Report'!$C$27:$C$500,"&lt;&gt;Pre-2011 Programs Completed in 2011",'7.  Persistence Report'!$J$27:$J$500,"&lt;&gt;Adjustment",'7.  Persistence Report'!$H$27:$H$500,"2013")</f>
        <v>0</v>
      </c>
      <c r="F297" s="294">
        <f>SUMIFS('7.  Persistence Report'!AU$27:AU$500,'7.  Persistence Report'!$D$27:$D$500,$B297,'7.  Persistence Report'!$C$27:$C$500,"&lt;&gt;Pre-2011 Programs Completed in 2011",'7.  Persistence Report'!$J$27:$J$500,"&lt;&gt;Adjustment",'7.  Persistence Report'!$H$27:$H$500,"2013")</f>
        <v>0</v>
      </c>
      <c r="G297" s="294">
        <f>SUMIFS('7.  Persistence Report'!AV$27:AV$500,'7.  Persistence Report'!$D$27:$D$500,$B297,'7.  Persistence Report'!$C$27:$C$500,"&lt;&gt;Pre-2011 Programs Completed in 2011",'7.  Persistence Report'!$J$27:$J$500,"&lt;&gt;Adjustment",'7.  Persistence Report'!$H$27:$H$500,"2013")</f>
        <v>0</v>
      </c>
      <c r="H297" s="294">
        <f>SUMIFS('7.  Persistence Report'!AW$27:AW$500,'7.  Persistence Report'!$D$27:$D$500,$B297,'7.  Persistence Report'!$C$27:$C$500,"&lt;&gt;Pre-2011 Programs Completed in 2011",'7.  Persistence Report'!$J$27:$J$500,"&lt;&gt;Adjustment",'7.  Persistence Report'!$H$27:$H$500,"2013")</f>
        <v>0</v>
      </c>
      <c r="I297" s="294">
        <f>SUMIFS('7.  Persistence Report'!AX$27:AX$500,'7.  Persistence Report'!$D$27:$D$500,$B297,'7.  Persistence Report'!$C$27:$C$500,"&lt;&gt;Pre-2011 Programs Completed in 2011",'7.  Persistence Report'!$J$27:$J$500,"&lt;&gt;Adjustment",'7.  Persistence Report'!$H$27:$H$500,"2013")</f>
        <v>0</v>
      </c>
      <c r="J297" s="294">
        <f>SUMIFS('7.  Persistence Report'!AY$27:AY$500,'7.  Persistence Report'!$D$27:$D$500,$B297,'7.  Persistence Report'!$C$27:$C$500,"&lt;&gt;Pre-2011 Programs Completed in 2011",'7.  Persistence Report'!$J$27:$J$500,"&lt;&gt;Adjustment",'7.  Persistence Report'!$H$27:$H$500,"2013")</f>
        <v>0</v>
      </c>
      <c r="K297" s="294">
        <f>SUMIFS('7.  Persistence Report'!AZ$27:AZ$500,'7.  Persistence Report'!$D$27:$D$500,$B297,'7.  Persistence Report'!$C$27:$C$500,"&lt;&gt;Pre-2011 Programs Completed in 2011",'7.  Persistence Report'!$J$27:$J$500,"&lt;&gt;Adjustment",'7.  Persistence Report'!$H$27:$H$500,"2013")</f>
        <v>0</v>
      </c>
      <c r="L297" s="294">
        <f>SUMIFS('7.  Persistence Report'!BA$27:BA$500,'7.  Persistence Report'!$D$27:$D$500,$B297,'7.  Persistence Report'!$C$27:$C$500,"&lt;&gt;Pre-2011 Programs Completed in 2011",'7.  Persistence Report'!$J$27:$J$500,"&lt;&gt;Adjustment",'7.  Persistence Report'!$H$27:$H$500,"2013")</f>
        <v>0</v>
      </c>
      <c r="M297" s="294">
        <f>SUMIFS('7.  Persistence Report'!BB$27:BB$500,'7.  Persistence Report'!$D$27:$D$500,$B297,'7.  Persistence Report'!$C$27:$C$500,"&lt;&gt;Pre-2011 Programs Completed in 2011",'7.  Persistence Report'!$J$27:$J$500,"&lt;&gt;Adjustment",'7.  Persistence Report'!$H$27:$H$500,"2013")</f>
        <v>0</v>
      </c>
      <c r="N297" s="290"/>
      <c r="O297" s="294">
        <f>SUMIFS('7.  Persistence Report'!N$27:N$500,'7.  Persistence Report'!$D$27:$D$500,$B297,'7.  Persistence Report'!$C$27:$C$500,"&lt;&gt;Pre-2011 Programs Completed in 2011",'7.  Persistence Report'!$J$27:$J$500,"&lt;&gt;Adjustment",'7.  Persistence Report'!$H$27:$H$500,"2013")</f>
        <v>0</v>
      </c>
      <c r="P297" s="294">
        <f>SUMIFS('7.  Persistence Report'!O$27:O$500,'7.  Persistence Report'!$D$27:$D$500,$B297,'7.  Persistence Report'!$C$27:$C$500,"&lt;&gt;Pre-2011 Programs Completed in 2011",'7.  Persistence Report'!$J$27:$J$500,"&lt;&gt;Adjustment",'7.  Persistence Report'!$H$27:$H$500,"2013")</f>
        <v>0</v>
      </c>
      <c r="Q297" s="294">
        <f>SUMIFS('7.  Persistence Report'!P$27:P$500,'7.  Persistence Report'!$D$27:$D$500,$B297,'7.  Persistence Report'!$C$27:$C$500,"&lt;&gt;Pre-2011 Programs Completed in 2011",'7.  Persistence Report'!$J$27:$J$500,"&lt;&gt;Adjustment",'7.  Persistence Report'!$H$27:$H$500,"2013")</f>
        <v>0</v>
      </c>
      <c r="R297" s="294">
        <f>SUMIFS('7.  Persistence Report'!Q$27:Q$500,'7.  Persistence Report'!$D$27:$D$500,$B297,'7.  Persistence Report'!$C$27:$C$500,"&lt;&gt;Pre-2011 Programs Completed in 2011",'7.  Persistence Report'!$J$27:$J$500,"&lt;&gt;Adjustment",'7.  Persistence Report'!$H$27:$H$500,"2013")</f>
        <v>0</v>
      </c>
      <c r="S297" s="294">
        <f>SUMIFS('7.  Persistence Report'!R$27:R$500,'7.  Persistence Report'!$D$27:$D$500,$B297,'7.  Persistence Report'!$C$27:$C$500,"&lt;&gt;Pre-2011 Programs Completed in 2011",'7.  Persistence Report'!$J$27:$J$500,"&lt;&gt;Adjustment",'7.  Persistence Report'!$H$27:$H$500,"2013")</f>
        <v>0</v>
      </c>
      <c r="T297" s="294">
        <f>SUMIFS('7.  Persistence Report'!S$27:S$500,'7.  Persistence Report'!$D$27:$D$500,$B297,'7.  Persistence Report'!$C$27:$C$500,"&lt;&gt;Pre-2011 Programs Completed in 2011",'7.  Persistence Report'!$J$27:$J$500,"&lt;&gt;Adjustment",'7.  Persistence Report'!$H$27:$H$500,"2013")</f>
        <v>0</v>
      </c>
      <c r="U297" s="294">
        <f>SUMIFS('7.  Persistence Report'!T$27:T$500,'7.  Persistence Report'!$D$27:$D$500,$B297,'7.  Persistence Report'!$C$27:$C$500,"&lt;&gt;Pre-2011 Programs Completed in 2011",'7.  Persistence Report'!$J$27:$J$500,"&lt;&gt;Adjustment",'7.  Persistence Report'!$H$27:$H$500,"2013")</f>
        <v>0</v>
      </c>
      <c r="V297" s="294">
        <f>SUMIFS('7.  Persistence Report'!U$27:U$500,'7.  Persistence Report'!$D$27:$D$500,$B297,'7.  Persistence Report'!$C$27:$C$500,"&lt;&gt;Pre-2011 Programs Completed in 2011",'7.  Persistence Report'!$J$27:$J$500,"&lt;&gt;Adjustment",'7.  Persistence Report'!$H$27:$H$500,"2013")</f>
        <v>0</v>
      </c>
      <c r="W297" s="294">
        <f>SUMIFS('7.  Persistence Report'!V$27:V$500,'7.  Persistence Report'!$D$27:$D$500,$B297,'7.  Persistence Report'!$C$27:$C$500,"&lt;&gt;Pre-2011 Programs Completed in 2011",'7.  Persistence Report'!$J$27:$J$500,"&lt;&gt;Adjustment",'7.  Persistence Report'!$H$27:$H$500,"2013")</f>
        <v>0</v>
      </c>
      <c r="X297" s="294">
        <f>SUMIFS('7.  Persistence Report'!W$27:W$500,'7.  Persistence Report'!$D$27:$D$500,$B297,'7.  Persistence Report'!$C$27:$C$500,"&lt;&gt;Pre-2011 Programs Completed in 2011",'7.  Persistence Report'!$J$27:$J$500,"&lt;&gt;Adjustment",'7.  Persistence Report'!$H$27:$H$500,"2013")</f>
        <v>0</v>
      </c>
      <c r="Y297" s="409">
        <v>1</v>
      </c>
      <c r="Z297" s="409"/>
      <c r="AA297" s="409"/>
      <c r="AB297" s="409"/>
      <c r="AC297" s="409"/>
      <c r="AD297" s="409"/>
      <c r="AE297" s="409"/>
      <c r="AF297" s="409"/>
      <c r="AG297" s="409"/>
      <c r="AH297" s="409"/>
      <c r="AI297" s="409"/>
      <c r="AJ297" s="409"/>
      <c r="AK297" s="409"/>
      <c r="AL297" s="409"/>
      <c r="AM297" s="295">
        <f>SUM(Y297:AL297)</f>
        <v>1</v>
      </c>
    </row>
    <row r="298" spans="1:39" ht="15" outlineLevel="1">
      <c r="B298" s="293" t="s">
        <v>249</v>
      </c>
      <c r="C298" s="290" t="s">
        <v>163</v>
      </c>
      <c r="D298" s="294">
        <f>SUMIFS('7.  Persistence Report'!AS$27:AS$500,'7.  Persistence Report'!$D$27:$D$500,$B297,'7.  Persistence Report'!$C$27:$C$500,"&lt;&gt;Pre-2011 Programs Completed in 2011",'7.  Persistence Report'!$J$27:$J$500,"Adjustment",'7.  Persistence Report'!$H$27:$H$500,"2013")</f>
        <v>0</v>
      </c>
      <c r="E298" s="294">
        <f>SUMIFS('7.  Persistence Report'!AT$27:AT$500,'7.  Persistence Report'!$D$27:$D$500,$B297,'7.  Persistence Report'!$C$27:$C$500,"&lt;&gt;Pre-2011 Programs Completed in 2011",'7.  Persistence Report'!$J$27:$J$500,"Adjustment",'7.  Persistence Report'!$H$27:$H$500,"2013")</f>
        <v>0</v>
      </c>
      <c r="F298" s="294">
        <f>SUMIFS('7.  Persistence Report'!AU$27:AU$500,'7.  Persistence Report'!$D$27:$D$500,$B297,'7.  Persistence Report'!$C$27:$C$500,"&lt;&gt;Pre-2011 Programs Completed in 2011",'7.  Persistence Report'!$J$27:$J$500,"Adjustment",'7.  Persistence Report'!$H$27:$H$500,"2013")</f>
        <v>0</v>
      </c>
      <c r="G298" s="294">
        <f>SUMIFS('7.  Persistence Report'!AV$27:AV$500,'7.  Persistence Report'!$D$27:$D$500,$B297,'7.  Persistence Report'!$C$27:$C$500,"&lt;&gt;Pre-2011 Programs Completed in 2011",'7.  Persistence Report'!$J$27:$J$500,"Adjustment",'7.  Persistence Report'!$H$27:$H$500,"2013")</f>
        <v>0</v>
      </c>
      <c r="H298" s="294">
        <f>SUMIFS('7.  Persistence Report'!AW$27:AW$500,'7.  Persistence Report'!$D$27:$D$500,$B297,'7.  Persistence Report'!$C$27:$C$500,"&lt;&gt;Pre-2011 Programs Completed in 2011",'7.  Persistence Report'!$J$27:$J$500,"Adjustment",'7.  Persistence Report'!$H$27:$H$500,"2013")</f>
        <v>0</v>
      </c>
      <c r="I298" s="294">
        <f>SUMIFS('7.  Persistence Report'!AX$27:AX$500,'7.  Persistence Report'!$D$27:$D$500,$B297,'7.  Persistence Report'!$C$27:$C$500,"&lt;&gt;Pre-2011 Programs Completed in 2011",'7.  Persistence Report'!$J$27:$J$500,"Adjustment",'7.  Persistence Report'!$H$27:$H$500,"2013")</f>
        <v>0</v>
      </c>
      <c r="J298" s="294">
        <f>SUMIFS('7.  Persistence Report'!AY$27:AY$500,'7.  Persistence Report'!$D$27:$D$500,$B297,'7.  Persistence Report'!$C$27:$C$500,"&lt;&gt;Pre-2011 Programs Completed in 2011",'7.  Persistence Report'!$J$27:$J$500,"Adjustment",'7.  Persistence Report'!$H$27:$H$500,"2013")</f>
        <v>0</v>
      </c>
      <c r="K298" s="294">
        <f>SUMIFS('7.  Persistence Report'!AZ$27:AZ$500,'7.  Persistence Report'!$D$27:$D$500,$B297,'7.  Persistence Report'!$C$27:$C$500,"&lt;&gt;Pre-2011 Programs Completed in 2011",'7.  Persistence Report'!$J$27:$J$500,"Adjustment",'7.  Persistence Report'!$H$27:$H$500,"2013")</f>
        <v>0</v>
      </c>
      <c r="L298" s="294">
        <f>SUMIFS('7.  Persistence Report'!BA$27:BA$500,'7.  Persistence Report'!$D$27:$D$500,$B297,'7.  Persistence Report'!$C$27:$C$500,"&lt;&gt;Pre-2011 Programs Completed in 2011",'7.  Persistence Report'!$J$27:$J$500,"Adjustment",'7.  Persistence Report'!$H$27:$H$500,"2013")</f>
        <v>0</v>
      </c>
      <c r="M298" s="294">
        <f>SUMIFS('7.  Persistence Report'!BB$27:BB$500,'7.  Persistence Report'!$D$27:$D$500,$B297,'7.  Persistence Report'!$C$27:$C$500,"&lt;&gt;Pre-2011 Programs Completed in 2011",'7.  Persistence Report'!$J$27:$J$500,"Adjustment",'7.  Persistence Report'!$H$27:$H$500,"2013")</f>
        <v>0</v>
      </c>
      <c r="N298" s="290"/>
      <c r="O298" s="294">
        <f>SUMIFS('7.  Persistence Report'!N$27:N$500,'7.  Persistence Report'!$D$27:$D$500,$B297,'7.  Persistence Report'!$C$27:$C$500,"&lt;&gt;Pre-2011 Programs Completed in 2011",'7.  Persistence Report'!$J$27:$J$500,"Adjustment",'7.  Persistence Report'!$H$27:$H$500,"2013")</f>
        <v>0</v>
      </c>
      <c r="P298" s="294">
        <f>SUMIFS('7.  Persistence Report'!O$27:O$500,'7.  Persistence Report'!$D$27:$D$500,$B297,'7.  Persistence Report'!$C$27:$C$500,"&lt;&gt;Pre-2011 Programs Completed in 2011",'7.  Persistence Report'!$J$27:$J$500,"Adjustment",'7.  Persistence Report'!$H$27:$H$500,"2013")</f>
        <v>2878.58</v>
      </c>
      <c r="Q298" s="294">
        <f>SUMIFS('7.  Persistence Report'!P$27:P$500,'7.  Persistence Report'!$D$27:$D$500,$B297,'7.  Persistence Report'!$C$27:$C$500,"&lt;&gt;Pre-2011 Programs Completed in 2011",'7.  Persistence Report'!$J$27:$J$500,"Adjustment",'7.  Persistence Report'!$H$27:$H$500,"2013")</f>
        <v>0</v>
      </c>
      <c r="R298" s="294">
        <f>SUMIFS('7.  Persistence Report'!Q$27:Q$500,'7.  Persistence Report'!$D$27:$D$500,$B297,'7.  Persistence Report'!$C$27:$C$500,"&lt;&gt;Pre-2011 Programs Completed in 2011",'7.  Persistence Report'!$J$27:$J$500,"Adjustment",'7.  Persistence Report'!$H$27:$H$500,"2013")</f>
        <v>0</v>
      </c>
      <c r="S298" s="294">
        <f>SUMIFS('7.  Persistence Report'!R$27:R$500,'7.  Persistence Report'!$D$27:$D$500,$B297,'7.  Persistence Report'!$C$27:$C$500,"&lt;&gt;Pre-2011 Programs Completed in 2011",'7.  Persistence Report'!$J$27:$J$500,"Adjustment",'7.  Persistence Report'!$H$27:$H$500,"2013")</f>
        <v>0</v>
      </c>
      <c r="T298" s="294">
        <f>SUMIFS('7.  Persistence Report'!S$27:S$500,'7.  Persistence Report'!$D$27:$D$500,$B297,'7.  Persistence Report'!$C$27:$C$500,"&lt;&gt;Pre-2011 Programs Completed in 2011",'7.  Persistence Report'!$J$27:$J$500,"Adjustment",'7.  Persistence Report'!$H$27:$H$500,"2013")</f>
        <v>0</v>
      </c>
      <c r="U298" s="294">
        <f>SUMIFS('7.  Persistence Report'!T$27:T$500,'7.  Persistence Report'!$D$27:$D$500,$B297,'7.  Persistence Report'!$C$27:$C$500,"&lt;&gt;Pre-2011 Programs Completed in 2011",'7.  Persistence Report'!$J$27:$J$500,"Adjustment",'7.  Persistence Report'!$H$27:$H$500,"2013")</f>
        <v>0</v>
      </c>
      <c r="V298" s="294">
        <f>SUMIFS('7.  Persistence Report'!U$27:U$500,'7.  Persistence Report'!$D$27:$D$500,$B297,'7.  Persistence Report'!$C$27:$C$500,"&lt;&gt;Pre-2011 Programs Completed in 2011",'7.  Persistence Report'!$J$27:$J$500,"Adjustment",'7.  Persistence Report'!$H$27:$H$500,"2013")</f>
        <v>0</v>
      </c>
      <c r="W298" s="294">
        <f>SUMIFS('7.  Persistence Report'!V$27:V$500,'7.  Persistence Report'!$D$27:$D$500,$B297,'7.  Persistence Report'!$C$27:$C$500,"&lt;&gt;Pre-2011 Programs Completed in 2011",'7.  Persistence Report'!$J$27:$J$500,"Adjustment",'7.  Persistence Report'!$H$27:$H$500,"2013")</f>
        <v>0</v>
      </c>
      <c r="X298" s="294">
        <f>SUMIFS('7.  Persistence Report'!W$27:W$500,'7.  Persistence Report'!$D$27:$D$500,$B297,'7.  Persistence Report'!$C$27:$C$500,"&lt;&gt;Pre-2011 Programs Completed in 2011",'7.  Persistence Report'!$J$27:$J$500,"Adjustment",'7.  Persistence Report'!$H$27:$H$500,"2013")</f>
        <v>0</v>
      </c>
      <c r="Y298" s="410">
        <f>Y297</f>
        <v>1</v>
      </c>
      <c r="Z298" s="410">
        <f>Z297</f>
        <v>0</v>
      </c>
      <c r="AA298" s="410">
        <f t="shared" ref="AA298:AL298" si="145">AA297</f>
        <v>0</v>
      </c>
      <c r="AB298" s="410">
        <f t="shared" si="145"/>
        <v>0</v>
      </c>
      <c r="AC298" s="410">
        <f t="shared" si="145"/>
        <v>0</v>
      </c>
      <c r="AD298" s="410">
        <f t="shared" si="145"/>
        <v>0</v>
      </c>
      <c r="AE298" s="410">
        <f t="shared" si="145"/>
        <v>0</v>
      </c>
      <c r="AF298" s="410">
        <f t="shared" si="145"/>
        <v>0</v>
      </c>
      <c r="AG298" s="410">
        <f t="shared" si="145"/>
        <v>0</v>
      </c>
      <c r="AH298" s="410">
        <f t="shared" si="145"/>
        <v>0</v>
      </c>
      <c r="AI298" s="410">
        <f t="shared" si="145"/>
        <v>0</v>
      </c>
      <c r="AJ298" s="410">
        <f t="shared" si="145"/>
        <v>0</v>
      </c>
      <c r="AK298" s="410">
        <f t="shared" si="145"/>
        <v>0</v>
      </c>
      <c r="AL298" s="410">
        <f t="shared" si="145"/>
        <v>0</v>
      </c>
      <c r="AM298" s="296"/>
    </row>
    <row r="299" spans="1:39" ht="15" outlineLevel="1">
      <c r="B299" s="293"/>
      <c r="C299" s="304"/>
      <c r="D299" s="303"/>
      <c r="E299" s="303"/>
      <c r="F299" s="303"/>
      <c r="G299" s="303"/>
      <c r="H299" s="303"/>
      <c r="I299" s="303"/>
      <c r="J299" s="303"/>
      <c r="K299" s="303"/>
      <c r="L299" s="303"/>
      <c r="M299" s="303"/>
      <c r="N299" s="290"/>
      <c r="O299" s="303"/>
      <c r="P299" s="303"/>
      <c r="Q299" s="303"/>
      <c r="R299" s="303"/>
      <c r="S299" s="303"/>
      <c r="T299" s="303"/>
      <c r="U299" s="303"/>
      <c r="V299" s="303"/>
      <c r="W299" s="303"/>
      <c r="X299" s="303"/>
      <c r="Y299" s="411"/>
      <c r="Z299" s="411"/>
      <c r="AA299" s="411"/>
      <c r="AB299" s="411"/>
      <c r="AC299" s="411"/>
      <c r="AD299" s="411"/>
      <c r="AE299" s="411"/>
      <c r="AF299" s="411"/>
      <c r="AG299" s="411"/>
      <c r="AH299" s="411"/>
      <c r="AI299" s="411"/>
      <c r="AJ299" s="411"/>
      <c r="AK299" s="411"/>
      <c r="AL299" s="411"/>
      <c r="AM299" s="305"/>
    </row>
    <row r="300" spans="1:39" s="282" customFormat="1" ht="15" outlineLevel="1">
      <c r="A300" s="507">
        <v>8</v>
      </c>
      <c r="B300" s="293" t="s">
        <v>485</v>
      </c>
      <c r="C300" s="290" t="s">
        <v>25</v>
      </c>
      <c r="D300" s="294">
        <f>SUMIFS('7.  Persistence Report'!AS$27:AS$500,'7.  Persistence Report'!$D$27:$D$500,$B300,'7.  Persistence Report'!$C$27:$C$500,"&lt;&gt;Pre-2011 Programs Completed in 2011",'7.  Persistence Report'!$J$27:$J$500,"&lt;&gt;Adjustment",'7.  Persistence Report'!$H$27:$H$500,"2013")</f>
        <v>0</v>
      </c>
      <c r="E300" s="294">
        <f>SUMIFS('7.  Persistence Report'!AT$27:AT$500,'7.  Persistence Report'!$D$27:$D$500,$B300,'7.  Persistence Report'!$C$27:$C$500,"&lt;&gt;Pre-2011 Programs Completed in 2011",'7.  Persistence Report'!$J$27:$J$500,"&lt;&gt;Adjustment",'7.  Persistence Report'!$H$27:$H$500,"2013")</f>
        <v>0</v>
      </c>
      <c r="F300" s="294">
        <f>SUMIFS('7.  Persistence Report'!AU$27:AU$500,'7.  Persistence Report'!$D$27:$D$500,$B300,'7.  Persistence Report'!$C$27:$C$500,"&lt;&gt;Pre-2011 Programs Completed in 2011",'7.  Persistence Report'!$J$27:$J$500,"&lt;&gt;Adjustment",'7.  Persistence Report'!$H$27:$H$500,"2013")</f>
        <v>0</v>
      </c>
      <c r="G300" s="294">
        <f>SUMIFS('7.  Persistence Report'!AV$27:AV$500,'7.  Persistence Report'!$D$27:$D$500,$B300,'7.  Persistence Report'!$C$27:$C$500,"&lt;&gt;Pre-2011 Programs Completed in 2011",'7.  Persistence Report'!$J$27:$J$500,"&lt;&gt;Adjustment",'7.  Persistence Report'!$H$27:$H$500,"2013")</f>
        <v>0</v>
      </c>
      <c r="H300" s="294">
        <f>SUMIFS('7.  Persistence Report'!AW$27:AW$500,'7.  Persistence Report'!$D$27:$D$500,$B300,'7.  Persistence Report'!$C$27:$C$500,"&lt;&gt;Pre-2011 Programs Completed in 2011",'7.  Persistence Report'!$J$27:$J$500,"&lt;&gt;Adjustment",'7.  Persistence Report'!$H$27:$H$500,"2013")</f>
        <v>0</v>
      </c>
      <c r="I300" s="294">
        <f>SUMIFS('7.  Persistence Report'!AX$27:AX$500,'7.  Persistence Report'!$D$27:$D$500,$B300,'7.  Persistence Report'!$C$27:$C$500,"&lt;&gt;Pre-2011 Programs Completed in 2011",'7.  Persistence Report'!$J$27:$J$500,"&lt;&gt;Adjustment",'7.  Persistence Report'!$H$27:$H$500,"2013")</f>
        <v>0</v>
      </c>
      <c r="J300" s="294">
        <f>SUMIFS('7.  Persistence Report'!AY$27:AY$500,'7.  Persistence Report'!$D$27:$D$500,$B300,'7.  Persistence Report'!$C$27:$C$500,"&lt;&gt;Pre-2011 Programs Completed in 2011",'7.  Persistence Report'!$J$27:$J$500,"&lt;&gt;Adjustment",'7.  Persistence Report'!$H$27:$H$500,"2013")</f>
        <v>0</v>
      </c>
      <c r="K300" s="294">
        <f>SUMIFS('7.  Persistence Report'!AZ$27:AZ$500,'7.  Persistence Report'!$D$27:$D$500,$B300,'7.  Persistence Report'!$C$27:$C$500,"&lt;&gt;Pre-2011 Programs Completed in 2011",'7.  Persistence Report'!$J$27:$J$500,"&lt;&gt;Adjustment",'7.  Persistence Report'!$H$27:$H$500,"2013")</f>
        <v>0</v>
      </c>
      <c r="L300" s="294">
        <f>SUMIFS('7.  Persistence Report'!BA$27:BA$500,'7.  Persistence Report'!$D$27:$D$500,$B300,'7.  Persistence Report'!$C$27:$C$500,"&lt;&gt;Pre-2011 Programs Completed in 2011",'7.  Persistence Report'!$J$27:$J$500,"&lt;&gt;Adjustment",'7.  Persistence Report'!$H$27:$H$500,"2013")</f>
        <v>0</v>
      </c>
      <c r="M300" s="294">
        <f>SUMIFS('7.  Persistence Report'!BB$27:BB$500,'7.  Persistence Report'!$D$27:$D$500,$B300,'7.  Persistence Report'!$C$27:$C$500,"&lt;&gt;Pre-2011 Programs Completed in 2011",'7.  Persistence Report'!$J$27:$J$500,"&lt;&gt;Adjustment",'7.  Persistence Report'!$H$27:$H$500,"2013")</f>
        <v>0</v>
      </c>
      <c r="N300" s="290"/>
      <c r="O300" s="294">
        <f>SUMIFS('7.  Persistence Report'!N$27:N$500,'7.  Persistence Report'!$D$27:$D$500,$B300,'7.  Persistence Report'!$C$27:$C$500,"&lt;&gt;Pre-2011 Programs Completed in 2011",'7.  Persistence Report'!$J$27:$J$500,"&lt;&gt;Adjustment",'7.  Persistence Report'!$H$27:$H$500,"2013")</f>
        <v>0</v>
      </c>
      <c r="P300" s="294">
        <f>SUMIFS('7.  Persistence Report'!O$27:O$500,'7.  Persistence Report'!$D$27:$D$500,$B300,'7.  Persistence Report'!$C$27:$C$500,"&lt;&gt;Pre-2011 Programs Completed in 2011",'7.  Persistence Report'!$J$27:$J$500,"&lt;&gt;Adjustment",'7.  Persistence Report'!$H$27:$H$500,"2013")</f>
        <v>0</v>
      </c>
      <c r="Q300" s="294">
        <f>SUMIFS('7.  Persistence Report'!P$27:P$500,'7.  Persistence Report'!$D$27:$D$500,$B300,'7.  Persistence Report'!$C$27:$C$500,"&lt;&gt;Pre-2011 Programs Completed in 2011",'7.  Persistence Report'!$J$27:$J$500,"&lt;&gt;Adjustment",'7.  Persistence Report'!$H$27:$H$500,"2013")</f>
        <v>0</v>
      </c>
      <c r="R300" s="294">
        <f>SUMIFS('7.  Persistence Report'!Q$27:Q$500,'7.  Persistence Report'!$D$27:$D$500,$B300,'7.  Persistence Report'!$C$27:$C$500,"&lt;&gt;Pre-2011 Programs Completed in 2011",'7.  Persistence Report'!$J$27:$J$500,"&lt;&gt;Adjustment",'7.  Persistence Report'!$H$27:$H$500,"2013")</f>
        <v>0</v>
      </c>
      <c r="S300" s="294">
        <f>SUMIFS('7.  Persistence Report'!R$27:R$500,'7.  Persistence Report'!$D$27:$D$500,$B300,'7.  Persistence Report'!$C$27:$C$500,"&lt;&gt;Pre-2011 Programs Completed in 2011",'7.  Persistence Report'!$J$27:$J$500,"&lt;&gt;Adjustment",'7.  Persistence Report'!$H$27:$H$500,"2013")</f>
        <v>0</v>
      </c>
      <c r="T300" s="294">
        <f>SUMIFS('7.  Persistence Report'!S$27:S$500,'7.  Persistence Report'!$D$27:$D$500,$B300,'7.  Persistence Report'!$C$27:$C$500,"&lt;&gt;Pre-2011 Programs Completed in 2011",'7.  Persistence Report'!$J$27:$J$500,"&lt;&gt;Adjustment",'7.  Persistence Report'!$H$27:$H$500,"2013")</f>
        <v>0</v>
      </c>
      <c r="U300" s="294">
        <f>SUMIFS('7.  Persistence Report'!T$27:T$500,'7.  Persistence Report'!$D$27:$D$500,$B300,'7.  Persistence Report'!$C$27:$C$500,"&lt;&gt;Pre-2011 Programs Completed in 2011",'7.  Persistence Report'!$J$27:$J$500,"&lt;&gt;Adjustment",'7.  Persistence Report'!$H$27:$H$500,"2013")</f>
        <v>0</v>
      </c>
      <c r="V300" s="294">
        <f>SUMIFS('7.  Persistence Report'!U$27:U$500,'7.  Persistence Report'!$D$27:$D$500,$B300,'7.  Persistence Report'!$C$27:$C$500,"&lt;&gt;Pre-2011 Programs Completed in 2011",'7.  Persistence Report'!$J$27:$J$500,"&lt;&gt;Adjustment",'7.  Persistence Report'!$H$27:$H$500,"2013")</f>
        <v>0</v>
      </c>
      <c r="W300" s="294">
        <f>SUMIFS('7.  Persistence Report'!V$27:V$500,'7.  Persistence Report'!$D$27:$D$500,$B300,'7.  Persistence Report'!$C$27:$C$500,"&lt;&gt;Pre-2011 Programs Completed in 2011",'7.  Persistence Report'!$J$27:$J$500,"&lt;&gt;Adjustment",'7.  Persistence Report'!$H$27:$H$500,"2013")</f>
        <v>0</v>
      </c>
      <c r="X300" s="294">
        <f>SUMIFS('7.  Persistence Report'!W$27:W$500,'7.  Persistence Report'!$D$27:$D$500,$B300,'7.  Persistence Report'!$C$27:$C$500,"&lt;&gt;Pre-2011 Programs Completed in 2011",'7.  Persistence Report'!$J$27:$J$500,"&lt;&gt;Adjustment",'7.  Persistence Report'!$H$27:$H$500,"2013")</f>
        <v>0</v>
      </c>
      <c r="Y300" s="409">
        <v>1</v>
      </c>
      <c r="Z300" s="409"/>
      <c r="AA300" s="409"/>
      <c r="AB300" s="409"/>
      <c r="AC300" s="409"/>
      <c r="AD300" s="409"/>
      <c r="AE300" s="409"/>
      <c r="AF300" s="409"/>
      <c r="AG300" s="409"/>
      <c r="AH300" s="409"/>
      <c r="AI300" s="409"/>
      <c r="AJ300" s="409"/>
      <c r="AK300" s="409"/>
      <c r="AL300" s="409"/>
      <c r="AM300" s="295">
        <f>SUM(Y300:AL300)</f>
        <v>1</v>
      </c>
    </row>
    <row r="301" spans="1:39" s="282" customFormat="1" ht="15" outlineLevel="1">
      <c r="A301" s="507"/>
      <c r="B301" s="293" t="s">
        <v>249</v>
      </c>
      <c r="C301" s="290" t="s">
        <v>163</v>
      </c>
      <c r="D301" s="294">
        <f>SUMIFS('7.  Persistence Report'!AS$27:AS$500,'7.  Persistence Report'!$D$27:$D$500,$B300,'7.  Persistence Report'!$C$27:$C$500,"&lt;&gt;Pre-2011 Programs Completed in 2011",'7.  Persistence Report'!$J$27:$J$500,"Adjustment",'7.  Persistence Report'!$H$27:$H$500,"2013")</f>
        <v>0</v>
      </c>
      <c r="E301" s="294">
        <f>SUMIFS('7.  Persistence Report'!AT$27:AT$500,'7.  Persistence Report'!$D$27:$D$500,$B300,'7.  Persistence Report'!$C$27:$C$500,"&lt;&gt;Pre-2011 Programs Completed in 2011",'7.  Persistence Report'!$J$27:$J$500,"Adjustment",'7.  Persistence Report'!$H$27:$H$500,"2013")</f>
        <v>0</v>
      </c>
      <c r="F301" s="294">
        <f>SUMIFS('7.  Persistence Report'!AU$27:AU$500,'7.  Persistence Report'!$D$27:$D$500,$B300,'7.  Persistence Report'!$C$27:$C$500,"&lt;&gt;Pre-2011 Programs Completed in 2011",'7.  Persistence Report'!$J$27:$J$500,"Adjustment",'7.  Persistence Report'!$H$27:$H$500,"2013")</f>
        <v>0</v>
      </c>
      <c r="G301" s="294">
        <f>SUMIFS('7.  Persistence Report'!AV$27:AV$500,'7.  Persistence Report'!$D$27:$D$500,$B300,'7.  Persistence Report'!$C$27:$C$500,"&lt;&gt;Pre-2011 Programs Completed in 2011",'7.  Persistence Report'!$J$27:$J$500,"Adjustment",'7.  Persistence Report'!$H$27:$H$500,"2013")</f>
        <v>0</v>
      </c>
      <c r="H301" s="294">
        <f>SUMIFS('7.  Persistence Report'!AW$27:AW$500,'7.  Persistence Report'!$D$27:$D$500,$B300,'7.  Persistence Report'!$C$27:$C$500,"&lt;&gt;Pre-2011 Programs Completed in 2011",'7.  Persistence Report'!$J$27:$J$500,"Adjustment",'7.  Persistence Report'!$H$27:$H$500,"2013")</f>
        <v>0</v>
      </c>
      <c r="I301" s="294">
        <f>SUMIFS('7.  Persistence Report'!AX$27:AX$500,'7.  Persistence Report'!$D$27:$D$500,$B300,'7.  Persistence Report'!$C$27:$C$500,"&lt;&gt;Pre-2011 Programs Completed in 2011",'7.  Persistence Report'!$J$27:$J$500,"Adjustment",'7.  Persistence Report'!$H$27:$H$500,"2013")</f>
        <v>0</v>
      </c>
      <c r="J301" s="294">
        <f>SUMIFS('7.  Persistence Report'!AY$27:AY$500,'7.  Persistence Report'!$D$27:$D$500,$B300,'7.  Persistence Report'!$C$27:$C$500,"&lt;&gt;Pre-2011 Programs Completed in 2011",'7.  Persistence Report'!$J$27:$J$500,"Adjustment",'7.  Persistence Report'!$H$27:$H$500,"2013")</f>
        <v>0</v>
      </c>
      <c r="K301" s="294">
        <f>SUMIFS('7.  Persistence Report'!AZ$27:AZ$500,'7.  Persistence Report'!$D$27:$D$500,$B300,'7.  Persistence Report'!$C$27:$C$500,"&lt;&gt;Pre-2011 Programs Completed in 2011",'7.  Persistence Report'!$J$27:$J$500,"Adjustment",'7.  Persistence Report'!$H$27:$H$500,"2013")</f>
        <v>0</v>
      </c>
      <c r="L301" s="294">
        <f>SUMIFS('7.  Persistence Report'!BA$27:BA$500,'7.  Persistence Report'!$D$27:$D$500,$B300,'7.  Persistence Report'!$C$27:$C$500,"&lt;&gt;Pre-2011 Programs Completed in 2011",'7.  Persistence Report'!$J$27:$J$500,"Adjustment",'7.  Persistence Report'!$H$27:$H$500,"2013")</f>
        <v>0</v>
      </c>
      <c r="M301" s="294">
        <f>SUMIFS('7.  Persistence Report'!BB$27:BB$500,'7.  Persistence Report'!$D$27:$D$500,$B300,'7.  Persistence Report'!$C$27:$C$500,"&lt;&gt;Pre-2011 Programs Completed in 2011",'7.  Persistence Report'!$J$27:$J$500,"Adjustment",'7.  Persistence Report'!$H$27:$H$500,"2013")</f>
        <v>0</v>
      </c>
      <c r="N301" s="290"/>
      <c r="O301" s="294">
        <f>SUMIFS('7.  Persistence Report'!N$27:N$500,'7.  Persistence Report'!$D$27:$D$500,$B300,'7.  Persistence Report'!$C$27:$C$500,"&lt;&gt;Pre-2011 Programs Completed in 2011",'7.  Persistence Report'!$J$27:$J$500,"Adjustment",'7.  Persistence Report'!$H$27:$H$500,"2013")</f>
        <v>0</v>
      </c>
      <c r="P301" s="294">
        <f>SUMIFS('7.  Persistence Report'!O$27:O$500,'7.  Persistence Report'!$D$27:$D$500,$B300,'7.  Persistence Report'!$C$27:$C$500,"&lt;&gt;Pre-2011 Programs Completed in 2011",'7.  Persistence Report'!$J$27:$J$500,"Adjustment",'7.  Persistence Report'!$H$27:$H$500,"2013")</f>
        <v>0</v>
      </c>
      <c r="Q301" s="294">
        <f>SUMIFS('7.  Persistence Report'!P$27:P$500,'7.  Persistence Report'!$D$27:$D$500,$B300,'7.  Persistence Report'!$C$27:$C$500,"&lt;&gt;Pre-2011 Programs Completed in 2011",'7.  Persistence Report'!$J$27:$J$500,"Adjustment",'7.  Persistence Report'!$H$27:$H$500,"2013")</f>
        <v>0</v>
      </c>
      <c r="R301" s="294">
        <f>SUMIFS('7.  Persistence Report'!Q$27:Q$500,'7.  Persistence Report'!$D$27:$D$500,$B300,'7.  Persistence Report'!$C$27:$C$500,"&lt;&gt;Pre-2011 Programs Completed in 2011",'7.  Persistence Report'!$J$27:$J$500,"Adjustment",'7.  Persistence Report'!$H$27:$H$500,"2013")</f>
        <v>0</v>
      </c>
      <c r="S301" s="294">
        <f>SUMIFS('7.  Persistence Report'!R$27:R$500,'7.  Persistence Report'!$D$27:$D$500,$B300,'7.  Persistence Report'!$C$27:$C$500,"&lt;&gt;Pre-2011 Programs Completed in 2011",'7.  Persistence Report'!$J$27:$J$500,"Adjustment",'7.  Persistence Report'!$H$27:$H$500,"2013")</f>
        <v>0</v>
      </c>
      <c r="T301" s="294">
        <f>SUMIFS('7.  Persistence Report'!S$27:S$500,'7.  Persistence Report'!$D$27:$D$500,$B300,'7.  Persistence Report'!$C$27:$C$500,"&lt;&gt;Pre-2011 Programs Completed in 2011",'7.  Persistence Report'!$J$27:$J$500,"Adjustment",'7.  Persistence Report'!$H$27:$H$500,"2013")</f>
        <v>0</v>
      </c>
      <c r="U301" s="294">
        <f>SUMIFS('7.  Persistence Report'!T$27:T$500,'7.  Persistence Report'!$D$27:$D$500,$B300,'7.  Persistence Report'!$C$27:$C$500,"&lt;&gt;Pre-2011 Programs Completed in 2011",'7.  Persistence Report'!$J$27:$J$500,"Adjustment",'7.  Persistence Report'!$H$27:$H$500,"2013")</f>
        <v>0</v>
      </c>
      <c r="V301" s="294">
        <f>SUMIFS('7.  Persistence Report'!U$27:U$500,'7.  Persistence Report'!$D$27:$D$500,$B300,'7.  Persistence Report'!$C$27:$C$500,"&lt;&gt;Pre-2011 Programs Completed in 2011",'7.  Persistence Report'!$J$27:$J$500,"Adjustment",'7.  Persistence Report'!$H$27:$H$500,"2013")</f>
        <v>0</v>
      </c>
      <c r="W301" s="294">
        <f>SUMIFS('7.  Persistence Report'!V$27:V$500,'7.  Persistence Report'!$D$27:$D$500,$B300,'7.  Persistence Report'!$C$27:$C$500,"&lt;&gt;Pre-2011 Programs Completed in 2011",'7.  Persistence Report'!$J$27:$J$500,"Adjustment",'7.  Persistence Report'!$H$27:$H$500,"2013")</f>
        <v>0</v>
      </c>
      <c r="X301" s="294">
        <f>SUMIFS('7.  Persistence Report'!W$27:W$500,'7.  Persistence Report'!$D$27:$D$500,$B300,'7.  Persistence Report'!$C$27:$C$500,"&lt;&gt;Pre-2011 Programs Completed in 2011",'7.  Persistence Report'!$J$27:$J$500,"Adjustment",'7.  Persistence Report'!$H$27:$H$500,"2013")</f>
        <v>0</v>
      </c>
      <c r="Y301" s="410">
        <f>Y300</f>
        <v>1</v>
      </c>
      <c r="Z301" s="410">
        <f>Z300</f>
        <v>0</v>
      </c>
      <c r="AA301" s="410">
        <f t="shared" ref="AA301:AL301" si="146">AA300</f>
        <v>0</v>
      </c>
      <c r="AB301" s="410">
        <f t="shared" si="146"/>
        <v>0</v>
      </c>
      <c r="AC301" s="410">
        <f t="shared" si="146"/>
        <v>0</v>
      </c>
      <c r="AD301" s="410">
        <f t="shared" si="146"/>
        <v>0</v>
      </c>
      <c r="AE301" s="410">
        <f t="shared" si="146"/>
        <v>0</v>
      </c>
      <c r="AF301" s="410">
        <f t="shared" si="146"/>
        <v>0</v>
      </c>
      <c r="AG301" s="410">
        <f t="shared" si="146"/>
        <v>0</v>
      </c>
      <c r="AH301" s="410">
        <f t="shared" si="146"/>
        <v>0</v>
      </c>
      <c r="AI301" s="410">
        <f t="shared" si="146"/>
        <v>0</v>
      </c>
      <c r="AJ301" s="410">
        <f t="shared" si="146"/>
        <v>0</v>
      </c>
      <c r="AK301" s="410">
        <f t="shared" si="146"/>
        <v>0</v>
      </c>
      <c r="AL301" s="410">
        <f t="shared" si="146"/>
        <v>0</v>
      </c>
      <c r="AM301" s="296"/>
    </row>
    <row r="302" spans="1:39" s="282" customFormat="1" ht="15" outlineLevel="1">
      <c r="A302" s="507"/>
      <c r="B302" s="293"/>
      <c r="C302" s="304"/>
      <c r="D302" s="303"/>
      <c r="E302" s="303"/>
      <c r="F302" s="303"/>
      <c r="G302" s="303"/>
      <c r="H302" s="303"/>
      <c r="I302" s="303"/>
      <c r="J302" s="303"/>
      <c r="K302" s="303"/>
      <c r="L302" s="303"/>
      <c r="M302" s="303"/>
      <c r="N302" s="290"/>
      <c r="O302" s="303"/>
      <c r="P302" s="303"/>
      <c r="Q302" s="303"/>
      <c r="R302" s="303"/>
      <c r="S302" s="303"/>
      <c r="T302" s="303"/>
      <c r="U302" s="303"/>
      <c r="V302" s="303"/>
      <c r="W302" s="303"/>
      <c r="X302" s="303"/>
      <c r="Y302" s="411"/>
      <c r="Z302" s="411"/>
      <c r="AA302" s="411"/>
      <c r="AB302" s="411"/>
      <c r="AC302" s="411"/>
      <c r="AD302" s="411"/>
      <c r="AE302" s="411"/>
      <c r="AF302" s="411"/>
      <c r="AG302" s="411"/>
      <c r="AH302" s="411"/>
      <c r="AI302" s="411"/>
      <c r="AJ302" s="411"/>
      <c r="AK302" s="411"/>
      <c r="AL302" s="411"/>
      <c r="AM302" s="305"/>
    </row>
    <row r="303" spans="1:39" ht="15" outlineLevel="1">
      <c r="A303" s="507">
        <v>9</v>
      </c>
      <c r="B303" s="293" t="s">
        <v>7</v>
      </c>
      <c r="C303" s="290" t="s">
        <v>25</v>
      </c>
      <c r="D303" s="294">
        <f>SUMIFS('7.  Persistence Report'!AS$27:AS$500,'7.  Persistence Report'!$D$27:$D$500,$B303,'7.  Persistence Report'!$C$27:$C$500,"&lt;&gt;Pre-2011 Programs Completed in 2011",'7.  Persistence Report'!$J$27:$J$500,"&lt;&gt;Adjustment",'7.  Persistence Report'!$H$27:$H$500,"2013")</f>
        <v>16548</v>
      </c>
      <c r="E303" s="294">
        <f>SUMIFS('7.  Persistence Report'!AT$27:AT$500,'7.  Persistence Report'!$D$27:$D$500,$B303,'7.  Persistence Report'!$C$27:$C$500,"&lt;&gt;Pre-2011 Programs Completed in 2011",'7.  Persistence Report'!$J$27:$J$500,"&lt;&gt;Adjustment",'7.  Persistence Report'!$H$27:$H$500,"2013")</f>
        <v>16548</v>
      </c>
      <c r="F303" s="294">
        <f>SUMIFS('7.  Persistence Report'!AU$27:AU$500,'7.  Persistence Report'!$D$27:$D$500,$B303,'7.  Persistence Report'!$C$27:$C$500,"&lt;&gt;Pre-2011 Programs Completed in 2011",'7.  Persistence Report'!$J$27:$J$500,"&lt;&gt;Adjustment",'7.  Persistence Report'!$H$27:$H$500,"2013")</f>
        <v>16548</v>
      </c>
      <c r="G303" s="294">
        <f>SUMIFS('7.  Persistence Report'!AV$27:AV$500,'7.  Persistence Report'!$D$27:$D$500,$B303,'7.  Persistence Report'!$C$27:$C$500,"&lt;&gt;Pre-2011 Programs Completed in 2011",'7.  Persistence Report'!$J$27:$J$500,"&lt;&gt;Adjustment",'7.  Persistence Report'!$H$27:$H$500,"2013")</f>
        <v>16548</v>
      </c>
      <c r="H303" s="294">
        <f>SUMIFS('7.  Persistence Report'!AW$27:AW$500,'7.  Persistence Report'!$D$27:$D$500,$B303,'7.  Persistence Report'!$C$27:$C$500,"&lt;&gt;Pre-2011 Programs Completed in 2011",'7.  Persistence Report'!$J$27:$J$500,"&lt;&gt;Adjustment",'7.  Persistence Report'!$H$27:$H$500,"2013")</f>
        <v>16548</v>
      </c>
      <c r="I303" s="294">
        <f>SUMIFS('7.  Persistence Report'!AX$27:AX$500,'7.  Persistence Report'!$D$27:$D$500,$B303,'7.  Persistence Report'!$C$27:$C$500,"&lt;&gt;Pre-2011 Programs Completed in 2011",'7.  Persistence Report'!$J$27:$J$500,"&lt;&gt;Adjustment",'7.  Persistence Report'!$H$27:$H$500,"2013")</f>
        <v>16548</v>
      </c>
      <c r="J303" s="294">
        <f>SUMIFS('7.  Persistence Report'!AY$27:AY$500,'7.  Persistence Report'!$D$27:$D$500,$B303,'7.  Persistence Report'!$C$27:$C$500,"&lt;&gt;Pre-2011 Programs Completed in 2011",'7.  Persistence Report'!$J$27:$J$500,"&lt;&gt;Adjustment",'7.  Persistence Report'!$H$27:$H$500,"2013")</f>
        <v>16548</v>
      </c>
      <c r="K303" s="294">
        <f>SUMIFS('7.  Persistence Report'!AZ$27:AZ$500,'7.  Persistence Report'!$D$27:$D$500,$B303,'7.  Persistence Report'!$C$27:$C$500,"&lt;&gt;Pre-2011 Programs Completed in 2011",'7.  Persistence Report'!$J$27:$J$500,"&lt;&gt;Adjustment",'7.  Persistence Report'!$H$27:$H$500,"2013")</f>
        <v>16548</v>
      </c>
      <c r="L303" s="294">
        <f>SUMIFS('7.  Persistence Report'!BA$27:BA$500,'7.  Persistence Report'!$D$27:$D$500,$B303,'7.  Persistence Report'!$C$27:$C$500,"&lt;&gt;Pre-2011 Programs Completed in 2011",'7.  Persistence Report'!$J$27:$J$500,"&lt;&gt;Adjustment",'7.  Persistence Report'!$H$27:$H$500,"2013")</f>
        <v>16548</v>
      </c>
      <c r="M303" s="294">
        <f>SUMIFS('7.  Persistence Report'!BB$27:BB$500,'7.  Persistence Report'!$D$27:$D$500,$B303,'7.  Persistence Report'!$C$27:$C$500,"&lt;&gt;Pre-2011 Programs Completed in 2011",'7.  Persistence Report'!$J$27:$J$500,"&lt;&gt;Adjustment",'7.  Persistence Report'!$H$27:$H$500,"2013")</f>
        <v>16548</v>
      </c>
      <c r="N303" s="290"/>
      <c r="O303" s="294">
        <f>SUMIFS('7.  Persistence Report'!N$27:N$500,'7.  Persistence Report'!$D$27:$D$500,$B303,'7.  Persistence Report'!$C$27:$C$500,"&lt;&gt;Pre-2011 Programs Completed in 2011",'7.  Persistence Report'!$J$27:$J$500,"&lt;&gt;Adjustment",'7.  Persistence Report'!$H$27:$H$500,"2013")</f>
        <v>2</v>
      </c>
      <c r="P303" s="294">
        <f>SUMIFS('7.  Persistence Report'!O$27:O$500,'7.  Persistence Report'!$D$27:$D$500,$B303,'7.  Persistence Report'!$C$27:$C$500,"&lt;&gt;Pre-2011 Programs Completed in 2011",'7.  Persistence Report'!$J$27:$J$500,"&lt;&gt;Adjustment",'7.  Persistence Report'!$H$27:$H$500,"2013")</f>
        <v>2</v>
      </c>
      <c r="Q303" s="294">
        <f>SUMIFS('7.  Persistence Report'!P$27:P$500,'7.  Persistence Report'!$D$27:$D$500,$B303,'7.  Persistence Report'!$C$27:$C$500,"&lt;&gt;Pre-2011 Programs Completed in 2011",'7.  Persistence Report'!$J$27:$J$500,"&lt;&gt;Adjustment",'7.  Persistence Report'!$H$27:$H$500,"2013")</f>
        <v>2</v>
      </c>
      <c r="R303" s="294">
        <f>SUMIFS('7.  Persistence Report'!Q$27:Q$500,'7.  Persistence Report'!$D$27:$D$500,$B303,'7.  Persistence Report'!$C$27:$C$500,"&lt;&gt;Pre-2011 Programs Completed in 2011",'7.  Persistence Report'!$J$27:$J$500,"&lt;&gt;Adjustment",'7.  Persistence Report'!$H$27:$H$500,"2013")</f>
        <v>2</v>
      </c>
      <c r="S303" s="294">
        <f>SUMIFS('7.  Persistence Report'!R$27:R$500,'7.  Persistence Report'!$D$27:$D$500,$B303,'7.  Persistence Report'!$C$27:$C$500,"&lt;&gt;Pre-2011 Programs Completed in 2011",'7.  Persistence Report'!$J$27:$J$500,"&lt;&gt;Adjustment",'7.  Persistence Report'!$H$27:$H$500,"2013")</f>
        <v>2</v>
      </c>
      <c r="T303" s="294">
        <f>SUMIFS('7.  Persistence Report'!S$27:S$500,'7.  Persistence Report'!$D$27:$D$500,$B303,'7.  Persistence Report'!$C$27:$C$500,"&lt;&gt;Pre-2011 Programs Completed in 2011",'7.  Persistence Report'!$J$27:$J$500,"&lt;&gt;Adjustment",'7.  Persistence Report'!$H$27:$H$500,"2013")</f>
        <v>2</v>
      </c>
      <c r="U303" s="294">
        <f>SUMIFS('7.  Persistence Report'!T$27:T$500,'7.  Persistence Report'!$D$27:$D$500,$B303,'7.  Persistence Report'!$C$27:$C$500,"&lt;&gt;Pre-2011 Programs Completed in 2011",'7.  Persistence Report'!$J$27:$J$500,"&lt;&gt;Adjustment",'7.  Persistence Report'!$H$27:$H$500,"2013")</f>
        <v>2</v>
      </c>
      <c r="V303" s="294">
        <f>SUMIFS('7.  Persistence Report'!U$27:U$500,'7.  Persistence Report'!$D$27:$D$500,$B303,'7.  Persistence Report'!$C$27:$C$500,"&lt;&gt;Pre-2011 Programs Completed in 2011",'7.  Persistence Report'!$J$27:$J$500,"&lt;&gt;Adjustment",'7.  Persistence Report'!$H$27:$H$500,"2013")</f>
        <v>2</v>
      </c>
      <c r="W303" s="294">
        <f>SUMIFS('7.  Persistence Report'!V$27:V$500,'7.  Persistence Report'!$D$27:$D$500,$B303,'7.  Persistence Report'!$C$27:$C$500,"&lt;&gt;Pre-2011 Programs Completed in 2011",'7.  Persistence Report'!$J$27:$J$500,"&lt;&gt;Adjustment",'7.  Persistence Report'!$H$27:$H$500,"2013")</f>
        <v>2</v>
      </c>
      <c r="X303" s="294">
        <f>SUMIFS('7.  Persistence Report'!W$27:W$500,'7.  Persistence Report'!$D$27:$D$500,$B303,'7.  Persistence Report'!$C$27:$C$500,"&lt;&gt;Pre-2011 Programs Completed in 2011",'7.  Persistence Report'!$J$27:$J$500,"&lt;&gt;Adjustment",'7.  Persistence Report'!$H$27:$H$500,"2013")</f>
        <v>2</v>
      </c>
      <c r="Y303" s="409">
        <v>1</v>
      </c>
      <c r="Z303" s="409"/>
      <c r="AA303" s="409"/>
      <c r="AB303" s="409"/>
      <c r="AC303" s="409"/>
      <c r="AD303" s="409"/>
      <c r="AE303" s="409"/>
      <c r="AF303" s="409"/>
      <c r="AG303" s="409"/>
      <c r="AH303" s="409"/>
      <c r="AI303" s="409"/>
      <c r="AJ303" s="409"/>
      <c r="AK303" s="409"/>
      <c r="AL303" s="409"/>
      <c r="AM303" s="295">
        <f>SUM(Y303:AL303)</f>
        <v>1</v>
      </c>
    </row>
    <row r="304" spans="1:39" ht="15" outlineLevel="1">
      <c r="B304" s="293" t="s">
        <v>249</v>
      </c>
      <c r="C304" s="290" t="s">
        <v>163</v>
      </c>
      <c r="D304" s="294">
        <f>SUMIFS('7.  Persistence Report'!AS$27:AS$500,'7.  Persistence Report'!$D$27:$D$500,$B303,'7.  Persistence Report'!$C$27:$C$500,"&lt;&gt;Pre-2011 Programs Completed in 2011",'7.  Persistence Report'!$J$27:$J$500,"Adjustment",'7.  Persistence Report'!$H$27:$H$500,"2013")</f>
        <v>0</v>
      </c>
      <c r="E304" s="294">
        <f>SUMIFS('7.  Persistence Report'!AT$27:AT$500,'7.  Persistence Report'!$D$27:$D$500,$B303,'7.  Persistence Report'!$C$27:$C$500,"&lt;&gt;Pre-2011 Programs Completed in 2011",'7.  Persistence Report'!$J$27:$J$500,"Adjustment",'7.  Persistence Report'!$H$27:$H$500,"2013")</f>
        <v>0</v>
      </c>
      <c r="F304" s="294">
        <f>SUMIFS('7.  Persistence Report'!AU$27:AU$500,'7.  Persistence Report'!$D$27:$D$500,$B303,'7.  Persistence Report'!$C$27:$C$500,"&lt;&gt;Pre-2011 Programs Completed in 2011",'7.  Persistence Report'!$J$27:$J$500,"Adjustment",'7.  Persistence Report'!$H$27:$H$500,"2013")</f>
        <v>0</v>
      </c>
      <c r="G304" s="294">
        <f>SUMIFS('7.  Persistence Report'!AV$27:AV$500,'7.  Persistence Report'!$D$27:$D$500,$B303,'7.  Persistence Report'!$C$27:$C$500,"&lt;&gt;Pre-2011 Programs Completed in 2011",'7.  Persistence Report'!$J$27:$J$500,"Adjustment",'7.  Persistence Report'!$H$27:$H$500,"2013")</f>
        <v>0</v>
      </c>
      <c r="H304" s="294">
        <f>SUMIFS('7.  Persistence Report'!AW$27:AW$500,'7.  Persistence Report'!$D$27:$D$500,$B303,'7.  Persistence Report'!$C$27:$C$500,"&lt;&gt;Pre-2011 Programs Completed in 2011",'7.  Persistence Report'!$J$27:$J$500,"Adjustment",'7.  Persistence Report'!$H$27:$H$500,"2013")</f>
        <v>0</v>
      </c>
      <c r="I304" s="294">
        <f>SUMIFS('7.  Persistence Report'!AX$27:AX$500,'7.  Persistence Report'!$D$27:$D$500,$B303,'7.  Persistence Report'!$C$27:$C$500,"&lt;&gt;Pre-2011 Programs Completed in 2011",'7.  Persistence Report'!$J$27:$J$500,"Adjustment",'7.  Persistence Report'!$H$27:$H$500,"2013")</f>
        <v>0</v>
      </c>
      <c r="J304" s="294">
        <f>SUMIFS('7.  Persistence Report'!AY$27:AY$500,'7.  Persistence Report'!$D$27:$D$500,$B303,'7.  Persistence Report'!$C$27:$C$500,"&lt;&gt;Pre-2011 Programs Completed in 2011",'7.  Persistence Report'!$J$27:$J$500,"Adjustment",'7.  Persistence Report'!$H$27:$H$500,"2013")</f>
        <v>0</v>
      </c>
      <c r="K304" s="294">
        <f>SUMIFS('7.  Persistence Report'!AZ$27:AZ$500,'7.  Persistence Report'!$D$27:$D$500,$B303,'7.  Persistence Report'!$C$27:$C$500,"&lt;&gt;Pre-2011 Programs Completed in 2011",'7.  Persistence Report'!$J$27:$J$500,"Adjustment",'7.  Persistence Report'!$H$27:$H$500,"2013")</f>
        <v>0</v>
      </c>
      <c r="L304" s="294">
        <f>SUMIFS('7.  Persistence Report'!BA$27:BA$500,'7.  Persistence Report'!$D$27:$D$500,$B303,'7.  Persistence Report'!$C$27:$C$500,"&lt;&gt;Pre-2011 Programs Completed in 2011",'7.  Persistence Report'!$J$27:$J$500,"Adjustment",'7.  Persistence Report'!$H$27:$H$500,"2013")</f>
        <v>0</v>
      </c>
      <c r="M304" s="294">
        <f>SUMIFS('7.  Persistence Report'!BB$27:BB$500,'7.  Persistence Report'!$D$27:$D$500,$B303,'7.  Persistence Report'!$C$27:$C$500,"&lt;&gt;Pre-2011 Programs Completed in 2011",'7.  Persistence Report'!$J$27:$J$500,"Adjustment",'7.  Persistence Report'!$H$27:$H$500,"2013")</f>
        <v>0</v>
      </c>
      <c r="N304" s="290"/>
      <c r="O304" s="294">
        <f>SUMIFS('7.  Persistence Report'!N$27:N$500,'7.  Persistence Report'!$D$27:$D$500,$B303,'7.  Persistence Report'!$C$27:$C$500,"&lt;&gt;Pre-2011 Programs Completed in 2011",'7.  Persistence Report'!$J$27:$J$500,"Adjustment",'7.  Persistence Report'!$H$27:$H$500,"2013")</f>
        <v>0</v>
      </c>
      <c r="P304" s="294">
        <f>SUMIFS('7.  Persistence Report'!O$27:O$500,'7.  Persistence Report'!$D$27:$D$500,$B303,'7.  Persistence Report'!$C$27:$C$500,"&lt;&gt;Pre-2011 Programs Completed in 2011",'7.  Persistence Report'!$J$27:$J$500,"Adjustment",'7.  Persistence Report'!$H$27:$H$500,"2013")</f>
        <v>0</v>
      </c>
      <c r="Q304" s="294">
        <f>SUMIFS('7.  Persistence Report'!P$27:P$500,'7.  Persistence Report'!$D$27:$D$500,$B303,'7.  Persistence Report'!$C$27:$C$500,"&lt;&gt;Pre-2011 Programs Completed in 2011",'7.  Persistence Report'!$J$27:$J$500,"Adjustment",'7.  Persistence Report'!$H$27:$H$500,"2013")</f>
        <v>0</v>
      </c>
      <c r="R304" s="294">
        <f>SUMIFS('7.  Persistence Report'!Q$27:Q$500,'7.  Persistence Report'!$D$27:$D$500,$B303,'7.  Persistence Report'!$C$27:$C$500,"&lt;&gt;Pre-2011 Programs Completed in 2011",'7.  Persistence Report'!$J$27:$J$500,"Adjustment",'7.  Persistence Report'!$H$27:$H$500,"2013")</f>
        <v>0</v>
      </c>
      <c r="S304" s="294">
        <f>SUMIFS('7.  Persistence Report'!R$27:R$500,'7.  Persistence Report'!$D$27:$D$500,$B303,'7.  Persistence Report'!$C$27:$C$500,"&lt;&gt;Pre-2011 Programs Completed in 2011",'7.  Persistence Report'!$J$27:$J$500,"Adjustment",'7.  Persistence Report'!$H$27:$H$500,"2013")</f>
        <v>0</v>
      </c>
      <c r="T304" s="294">
        <f>SUMIFS('7.  Persistence Report'!S$27:S$500,'7.  Persistence Report'!$D$27:$D$500,$B303,'7.  Persistence Report'!$C$27:$C$500,"&lt;&gt;Pre-2011 Programs Completed in 2011",'7.  Persistence Report'!$J$27:$J$500,"Adjustment",'7.  Persistence Report'!$H$27:$H$500,"2013")</f>
        <v>0</v>
      </c>
      <c r="U304" s="294">
        <f>SUMIFS('7.  Persistence Report'!T$27:T$500,'7.  Persistence Report'!$D$27:$D$500,$B303,'7.  Persistence Report'!$C$27:$C$500,"&lt;&gt;Pre-2011 Programs Completed in 2011",'7.  Persistence Report'!$J$27:$J$500,"Adjustment",'7.  Persistence Report'!$H$27:$H$500,"2013")</f>
        <v>0</v>
      </c>
      <c r="V304" s="294">
        <f>SUMIFS('7.  Persistence Report'!U$27:U$500,'7.  Persistence Report'!$D$27:$D$500,$B303,'7.  Persistence Report'!$C$27:$C$500,"&lt;&gt;Pre-2011 Programs Completed in 2011",'7.  Persistence Report'!$J$27:$J$500,"Adjustment",'7.  Persistence Report'!$H$27:$H$500,"2013")</f>
        <v>0</v>
      </c>
      <c r="W304" s="294">
        <f>SUMIFS('7.  Persistence Report'!V$27:V$500,'7.  Persistence Report'!$D$27:$D$500,$B303,'7.  Persistence Report'!$C$27:$C$500,"&lt;&gt;Pre-2011 Programs Completed in 2011",'7.  Persistence Report'!$J$27:$J$500,"Adjustment",'7.  Persistence Report'!$H$27:$H$500,"2013")</f>
        <v>0</v>
      </c>
      <c r="X304" s="294">
        <f>SUMIFS('7.  Persistence Report'!W$27:W$500,'7.  Persistence Report'!$D$27:$D$500,$B303,'7.  Persistence Report'!$C$27:$C$500,"&lt;&gt;Pre-2011 Programs Completed in 2011",'7.  Persistence Report'!$J$27:$J$500,"Adjustment",'7.  Persistence Report'!$H$27:$H$500,"2013")</f>
        <v>0</v>
      </c>
      <c r="Y304" s="410">
        <f>Y303</f>
        <v>1</v>
      </c>
      <c r="Z304" s="410">
        <f>Z303</f>
        <v>0</v>
      </c>
      <c r="AA304" s="410">
        <f t="shared" ref="AA304:AL304" si="147">AA303</f>
        <v>0</v>
      </c>
      <c r="AB304" s="410">
        <f t="shared" si="147"/>
        <v>0</v>
      </c>
      <c r="AC304" s="410">
        <f t="shared" si="147"/>
        <v>0</v>
      </c>
      <c r="AD304" s="410">
        <f t="shared" si="147"/>
        <v>0</v>
      </c>
      <c r="AE304" s="410">
        <f t="shared" si="147"/>
        <v>0</v>
      </c>
      <c r="AF304" s="410">
        <f t="shared" si="147"/>
        <v>0</v>
      </c>
      <c r="AG304" s="410">
        <f t="shared" si="147"/>
        <v>0</v>
      </c>
      <c r="AH304" s="410">
        <f t="shared" si="147"/>
        <v>0</v>
      </c>
      <c r="AI304" s="410">
        <f t="shared" si="147"/>
        <v>0</v>
      </c>
      <c r="AJ304" s="410">
        <f t="shared" si="147"/>
        <v>0</v>
      </c>
      <c r="AK304" s="410">
        <f t="shared" si="147"/>
        <v>0</v>
      </c>
      <c r="AL304" s="410">
        <f t="shared" si="147"/>
        <v>0</v>
      </c>
      <c r="AM304" s="296"/>
    </row>
    <row r="305" spans="1:39" ht="15" outlineLevel="1">
      <c r="B305" s="306"/>
      <c r="C305" s="307"/>
      <c r="D305" s="290"/>
      <c r="E305" s="290"/>
      <c r="F305" s="290"/>
      <c r="G305" s="290"/>
      <c r="H305" s="290"/>
      <c r="I305" s="290"/>
      <c r="J305" s="290"/>
      <c r="K305" s="290"/>
      <c r="L305" s="290"/>
      <c r="M305" s="290"/>
      <c r="N305" s="290"/>
      <c r="O305" s="290"/>
      <c r="P305" s="290"/>
      <c r="Q305" s="290"/>
      <c r="R305" s="290"/>
      <c r="S305" s="290"/>
      <c r="T305" s="290"/>
      <c r="U305" s="290"/>
      <c r="V305" s="290"/>
      <c r="W305" s="290"/>
      <c r="X305" s="290"/>
      <c r="Y305" s="411"/>
      <c r="Z305" s="411"/>
      <c r="AA305" s="411"/>
      <c r="AB305" s="411"/>
      <c r="AC305" s="411"/>
      <c r="AD305" s="411"/>
      <c r="AE305" s="411"/>
      <c r="AF305" s="411"/>
      <c r="AG305" s="411"/>
      <c r="AH305" s="411"/>
      <c r="AI305" s="411"/>
      <c r="AJ305" s="411"/>
      <c r="AK305" s="411"/>
      <c r="AL305" s="411"/>
      <c r="AM305" s="305"/>
    </row>
    <row r="306" spans="1:39" ht="15.75" outlineLevel="1">
      <c r="A306" s="508"/>
      <c r="B306" s="287" t="s">
        <v>8</v>
      </c>
      <c r="C306" s="288"/>
      <c r="D306" s="288"/>
      <c r="E306" s="288"/>
      <c r="F306" s="288"/>
      <c r="G306" s="288"/>
      <c r="H306" s="288"/>
      <c r="I306" s="288"/>
      <c r="J306" s="288"/>
      <c r="K306" s="288"/>
      <c r="L306" s="288"/>
      <c r="M306" s="288"/>
      <c r="N306" s="290"/>
      <c r="O306" s="288"/>
      <c r="P306" s="288"/>
      <c r="Q306" s="288"/>
      <c r="R306" s="288"/>
      <c r="S306" s="288"/>
      <c r="T306" s="288"/>
      <c r="U306" s="288"/>
      <c r="V306" s="288"/>
      <c r="W306" s="288"/>
      <c r="X306" s="288"/>
      <c r="Y306" s="413"/>
      <c r="Z306" s="413"/>
      <c r="AA306" s="413"/>
      <c r="AB306" s="413"/>
      <c r="AC306" s="413"/>
      <c r="AD306" s="413"/>
      <c r="AE306" s="413"/>
      <c r="AF306" s="413"/>
      <c r="AG306" s="413"/>
      <c r="AH306" s="413"/>
      <c r="AI306" s="413"/>
      <c r="AJ306" s="413"/>
      <c r="AK306" s="413"/>
      <c r="AL306" s="413"/>
      <c r="AM306" s="291"/>
    </row>
    <row r="307" spans="1:39" ht="15" outlineLevel="1">
      <c r="A307" s="507">
        <v>10</v>
      </c>
      <c r="B307" s="309" t="s">
        <v>22</v>
      </c>
      <c r="C307" s="290" t="s">
        <v>25</v>
      </c>
      <c r="D307" s="294">
        <f>SUMIFS('7.  Persistence Report'!AS$27:AS$500,'7.  Persistence Report'!$D$27:$D$500,$B307,'7.  Persistence Report'!$C$27:$C$500,"&lt;&gt;Pre-2011 Programs Completed in 2011",'7.  Persistence Report'!$J$27:$J$500,"&lt;&gt;Adjustment",'7.  Persistence Report'!$H$27:$H$500,"2013")</f>
        <v>26220638</v>
      </c>
      <c r="E307" s="294">
        <f>SUMIFS('7.  Persistence Report'!AT$27:AT$500,'7.  Persistence Report'!$D$27:$D$500,$B307,'7.  Persistence Report'!$C$27:$C$500,"&lt;&gt;Pre-2011 Programs Completed in 2011",'7.  Persistence Report'!$J$27:$J$500,"&lt;&gt;Adjustment",'7.  Persistence Report'!$H$27:$H$500,"2013")</f>
        <v>25437349</v>
      </c>
      <c r="F307" s="294">
        <f>SUMIFS('7.  Persistence Report'!AU$27:AU$500,'7.  Persistence Report'!$D$27:$D$500,$B307,'7.  Persistence Report'!$C$27:$C$500,"&lt;&gt;Pre-2011 Programs Completed in 2011",'7.  Persistence Report'!$J$27:$J$500,"&lt;&gt;Adjustment",'7.  Persistence Report'!$H$27:$H$500,"2013")</f>
        <v>25379868</v>
      </c>
      <c r="G307" s="294">
        <f>SUMIFS('7.  Persistence Report'!AV$27:AV$500,'7.  Persistence Report'!$D$27:$D$500,$B307,'7.  Persistence Report'!$C$27:$C$500,"&lt;&gt;Pre-2011 Programs Completed in 2011",'7.  Persistence Report'!$J$27:$J$500,"&lt;&gt;Adjustment",'7.  Persistence Report'!$H$27:$H$500,"2013")</f>
        <v>24941802</v>
      </c>
      <c r="H307" s="294">
        <f>SUMIFS('7.  Persistence Report'!AW$27:AW$500,'7.  Persistence Report'!$D$27:$D$500,$B307,'7.  Persistence Report'!$C$27:$C$500,"&lt;&gt;Pre-2011 Programs Completed in 2011",'7.  Persistence Report'!$J$27:$J$500,"&lt;&gt;Adjustment",'7.  Persistence Report'!$H$27:$H$500,"2013")</f>
        <v>23506982</v>
      </c>
      <c r="I307" s="294">
        <f>SUMIFS('7.  Persistence Report'!AX$27:AX$500,'7.  Persistence Report'!$D$27:$D$500,$B307,'7.  Persistence Report'!$C$27:$C$500,"&lt;&gt;Pre-2011 Programs Completed in 2011",'7.  Persistence Report'!$J$27:$J$500,"&lt;&gt;Adjustment",'7.  Persistence Report'!$H$27:$H$500,"2013")</f>
        <v>22461606</v>
      </c>
      <c r="J307" s="294">
        <f>SUMIFS('7.  Persistence Report'!AY$27:AY$500,'7.  Persistence Report'!$D$27:$D$500,$B307,'7.  Persistence Report'!$C$27:$C$500,"&lt;&gt;Pre-2011 Programs Completed in 2011",'7.  Persistence Report'!$J$27:$J$500,"&lt;&gt;Adjustment",'7.  Persistence Report'!$H$27:$H$500,"2013")</f>
        <v>22461606</v>
      </c>
      <c r="K307" s="294">
        <f>SUMIFS('7.  Persistence Report'!AZ$27:AZ$500,'7.  Persistence Report'!$D$27:$D$500,$B307,'7.  Persistence Report'!$C$27:$C$500,"&lt;&gt;Pre-2011 Programs Completed in 2011",'7.  Persistence Report'!$J$27:$J$500,"&lt;&gt;Adjustment",'7.  Persistence Report'!$H$27:$H$500,"2013")</f>
        <v>22405413</v>
      </c>
      <c r="L307" s="294">
        <f>SUMIFS('7.  Persistence Report'!BA$27:BA$500,'7.  Persistence Report'!$D$27:$D$500,$B307,'7.  Persistence Report'!$C$27:$C$500,"&lt;&gt;Pre-2011 Programs Completed in 2011",'7.  Persistence Report'!$J$27:$J$500,"&lt;&gt;Adjustment",'7.  Persistence Report'!$H$27:$H$500,"2013")</f>
        <v>22262501</v>
      </c>
      <c r="M307" s="294">
        <f>SUMIFS('7.  Persistence Report'!BB$27:BB$500,'7.  Persistence Report'!$D$27:$D$500,$B307,'7.  Persistence Report'!$C$27:$C$500,"&lt;&gt;Pre-2011 Programs Completed in 2011",'7.  Persistence Report'!$J$27:$J$500,"&lt;&gt;Adjustment",'7.  Persistence Report'!$H$27:$H$500,"2013")</f>
        <v>18225769</v>
      </c>
      <c r="N307" s="294">
        <v>12</v>
      </c>
      <c r="O307" s="294">
        <f>SUMIFS('7.  Persistence Report'!N$27:N$500,'7.  Persistence Report'!$D$27:$D$500,$B307,'7.  Persistence Report'!$C$27:$C$500,"&lt;&gt;Pre-2011 Programs Completed in 2011",'7.  Persistence Report'!$J$27:$J$500,"&lt;&gt;Adjustment",'7.  Persistence Report'!$H$27:$H$500,"2013")</f>
        <v>4897</v>
      </c>
      <c r="P307" s="294">
        <f>SUMIFS('7.  Persistence Report'!O$27:O$500,'7.  Persistence Report'!$D$27:$D$500,$B307,'7.  Persistence Report'!$C$27:$C$500,"&lt;&gt;Pre-2011 Programs Completed in 2011",'7.  Persistence Report'!$J$27:$J$500,"&lt;&gt;Adjustment",'7.  Persistence Report'!$H$27:$H$500,"2013")</f>
        <v>4660</v>
      </c>
      <c r="Q307" s="294">
        <f>SUMIFS('7.  Persistence Report'!P$27:P$500,'7.  Persistence Report'!$D$27:$D$500,$B307,'7.  Persistence Report'!$C$27:$C$500,"&lt;&gt;Pre-2011 Programs Completed in 2011",'7.  Persistence Report'!$J$27:$J$500,"&lt;&gt;Adjustment",'7.  Persistence Report'!$H$27:$H$500,"2013")</f>
        <v>4642</v>
      </c>
      <c r="R307" s="294">
        <f>SUMIFS('7.  Persistence Report'!Q$27:Q$500,'7.  Persistence Report'!$D$27:$D$500,$B307,'7.  Persistence Report'!$C$27:$C$500,"&lt;&gt;Pre-2011 Programs Completed in 2011",'7.  Persistence Report'!$J$27:$J$500,"&lt;&gt;Adjustment",'7.  Persistence Report'!$H$27:$H$500,"2013")</f>
        <v>4521</v>
      </c>
      <c r="S307" s="294">
        <f>SUMIFS('7.  Persistence Report'!R$27:R$500,'7.  Persistence Report'!$D$27:$D$500,$B307,'7.  Persistence Report'!$C$27:$C$500,"&lt;&gt;Pre-2011 Programs Completed in 2011",'7.  Persistence Report'!$J$27:$J$500,"&lt;&gt;Adjustment",'7.  Persistence Report'!$H$27:$H$500,"2013")</f>
        <v>4091.9999999999995</v>
      </c>
      <c r="T307" s="294">
        <f>SUMIFS('7.  Persistence Report'!S$27:S$500,'7.  Persistence Report'!$D$27:$D$500,$B307,'7.  Persistence Report'!$C$27:$C$500,"&lt;&gt;Pre-2011 Programs Completed in 2011",'7.  Persistence Report'!$J$27:$J$500,"&lt;&gt;Adjustment",'7.  Persistence Report'!$H$27:$H$500,"2013")</f>
        <v>3867</v>
      </c>
      <c r="U307" s="294">
        <f>SUMIFS('7.  Persistence Report'!T$27:T$500,'7.  Persistence Report'!$D$27:$D$500,$B307,'7.  Persistence Report'!$C$27:$C$500,"&lt;&gt;Pre-2011 Programs Completed in 2011",'7.  Persistence Report'!$J$27:$J$500,"&lt;&gt;Adjustment",'7.  Persistence Report'!$H$27:$H$500,"2013")</f>
        <v>3867</v>
      </c>
      <c r="V307" s="294">
        <f>SUMIFS('7.  Persistence Report'!U$27:U$500,'7.  Persistence Report'!$D$27:$D$500,$B307,'7.  Persistence Report'!$C$27:$C$500,"&lt;&gt;Pre-2011 Programs Completed in 2011",'7.  Persistence Report'!$J$27:$J$500,"&lt;&gt;Adjustment",'7.  Persistence Report'!$H$27:$H$500,"2013")</f>
        <v>3858</v>
      </c>
      <c r="W307" s="294">
        <f>SUMIFS('7.  Persistence Report'!V$27:V$500,'7.  Persistence Report'!$D$27:$D$500,$B307,'7.  Persistence Report'!$C$27:$C$500,"&lt;&gt;Pre-2011 Programs Completed in 2011",'7.  Persistence Report'!$J$27:$J$500,"&lt;&gt;Adjustment",'7.  Persistence Report'!$H$27:$H$500,"2013")</f>
        <v>3817</v>
      </c>
      <c r="X307" s="294">
        <f>SUMIFS('7.  Persistence Report'!W$27:W$500,'7.  Persistence Report'!$D$27:$D$500,$B307,'7.  Persistence Report'!$C$27:$C$500,"&lt;&gt;Pre-2011 Programs Completed in 2011",'7.  Persistence Report'!$J$27:$J$500,"&lt;&gt;Adjustment",'7.  Persistence Report'!$H$27:$H$500,"2013")</f>
        <v>3167</v>
      </c>
      <c r="Y307" s="414"/>
      <c r="Z307" s="501"/>
      <c r="AA307" s="501">
        <v>1</v>
      </c>
      <c r="AB307" s="501"/>
      <c r="AC307" s="414"/>
      <c r="AD307" s="414"/>
      <c r="AE307" s="414"/>
      <c r="AF307" s="414"/>
      <c r="AG307" s="414"/>
      <c r="AH307" s="414"/>
      <c r="AI307" s="414"/>
      <c r="AJ307" s="414"/>
      <c r="AK307" s="414"/>
      <c r="AL307" s="414"/>
      <c r="AM307" s="295">
        <f>SUM(Y307:AL307)</f>
        <v>1</v>
      </c>
    </row>
    <row r="308" spans="1:39" ht="15" outlineLevel="1">
      <c r="B308" s="293" t="s">
        <v>249</v>
      </c>
      <c r="C308" s="290" t="s">
        <v>163</v>
      </c>
      <c r="D308" s="294">
        <f>SUMIFS('7.  Persistence Report'!AS$27:AS$500,'7.  Persistence Report'!$D$27:$D$500,$B307,'7.  Persistence Report'!$C$27:$C$500,"&lt;&gt;Pre-2011 Programs Completed in 2011",'7.  Persistence Report'!$J$27:$J$500,"Adjustment",'7.  Persistence Report'!$H$27:$H$500,"2013")</f>
        <v>3603293.4840000002</v>
      </c>
      <c r="E308" s="294">
        <f>SUMIFS('7.  Persistence Report'!AT$27:AT$500,'7.  Persistence Report'!$D$27:$D$500,$B307,'7.  Persistence Report'!$C$27:$C$500,"&lt;&gt;Pre-2011 Programs Completed in 2011",'7.  Persistence Report'!$J$27:$J$500,"Adjustment",'7.  Persistence Report'!$H$27:$H$500,"2013")</f>
        <v>3593315.4019999998</v>
      </c>
      <c r="F308" s="294">
        <f>SUMIFS('7.  Persistence Report'!AU$27:AU$500,'7.  Persistence Report'!$D$27:$D$500,$B307,'7.  Persistence Report'!$C$27:$C$500,"&lt;&gt;Pre-2011 Programs Completed in 2011",'7.  Persistence Report'!$J$27:$J$500,"Adjustment",'7.  Persistence Report'!$H$27:$H$500,"2013")</f>
        <v>3593315.4019999998</v>
      </c>
      <c r="G308" s="294">
        <f>SUMIFS('7.  Persistence Report'!AV$27:AV$500,'7.  Persistence Report'!$D$27:$D$500,$B307,'7.  Persistence Report'!$C$27:$C$500,"&lt;&gt;Pre-2011 Programs Completed in 2011",'7.  Persistence Report'!$J$27:$J$500,"Adjustment",'7.  Persistence Report'!$H$27:$H$500,"2013")</f>
        <v>3592465.09</v>
      </c>
      <c r="H308" s="294">
        <f>SUMIFS('7.  Persistence Report'!AW$27:AW$500,'7.  Persistence Report'!$D$27:$D$500,$B307,'7.  Persistence Report'!$C$27:$C$500,"&lt;&gt;Pre-2011 Programs Completed in 2011",'7.  Persistence Report'!$J$27:$J$500,"Adjustment",'7.  Persistence Report'!$H$27:$H$500,"2013")</f>
        <v>3550323.2390000001</v>
      </c>
      <c r="I308" s="294">
        <f>SUMIFS('7.  Persistence Report'!AX$27:AX$500,'7.  Persistence Report'!$D$27:$D$500,$B307,'7.  Persistence Report'!$C$27:$C$500,"&lt;&gt;Pre-2011 Programs Completed in 2011",'7.  Persistence Report'!$J$27:$J$500,"Adjustment",'7.  Persistence Report'!$H$27:$H$500,"2013")</f>
        <v>3464135.7629999998</v>
      </c>
      <c r="J308" s="294">
        <f>SUMIFS('7.  Persistence Report'!AY$27:AY$500,'7.  Persistence Report'!$D$27:$D$500,$B307,'7.  Persistence Report'!$C$27:$C$500,"&lt;&gt;Pre-2011 Programs Completed in 2011",'7.  Persistence Report'!$J$27:$J$500,"Adjustment",'7.  Persistence Report'!$H$27:$H$500,"2013")</f>
        <v>3464135.7629999998</v>
      </c>
      <c r="K308" s="294">
        <f>SUMIFS('7.  Persistence Report'!AZ$27:AZ$500,'7.  Persistence Report'!$D$27:$D$500,$B307,'7.  Persistence Report'!$C$27:$C$500,"&lt;&gt;Pre-2011 Programs Completed in 2011",'7.  Persistence Report'!$J$27:$J$500,"Adjustment",'7.  Persistence Report'!$H$27:$H$500,"2013")</f>
        <v>3442786.9049999998</v>
      </c>
      <c r="L308" s="294">
        <f>SUMIFS('7.  Persistence Report'!BA$27:BA$500,'7.  Persistence Report'!$D$27:$D$500,$B307,'7.  Persistence Report'!$C$27:$C$500,"&lt;&gt;Pre-2011 Programs Completed in 2011",'7.  Persistence Report'!$J$27:$J$500,"Adjustment",'7.  Persistence Report'!$H$27:$H$500,"2013")</f>
        <v>3390398.108</v>
      </c>
      <c r="M308" s="294">
        <f>SUMIFS('7.  Persistence Report'!BB$27:BB$500,'7.  Persistence Report'!$D$27:$D$500,$B307,'7.  Persistence Report'!$C$27:$C$500,"&lt;&gt;Pre-2011 Programs Completed in 2011",'7.  Persistence Report'!$J$27:$J$500,"Adjustment",'7.  Persistence Report'!$H$27:$H$500,"2013")</f>
        <v>2882906.9160000002</v>
      </c>
      <c r="N308" s="294">
        <f>N307</f>
        <v>12</v>
      </c>
      <c r="O308" s="294">
        <f>SUMIFS('7.  Persistence Report'!N$27:N$500,'7.  Persistence Report'!$D$27:$D$500,$B307,'7.  Persistence Report'!$C$27:$C$500,"&lt;&gt;Pre-2011 Programs Completed in 2011",'7.  Persistence Report'!$J$27:$J$500,"Adjustment",'7.  Persistence Report'!$H$27:$H$500,"2013")</f>
        <v>582.01696230000005</v>
      </c>
      <c r="P308" s="294">
        <f>SUMIFS('7.  Persistence Report'!O$27:O$500,'7.  Persistence Report'!$D$27:$D$500,$B307,'7.  Persistence Report'!$C$27:$C$500,"&lt;&gt;Pre-2011 Programs Completed in 2011",'7.  Persistence Report'!$J$27:$J$500,"Adjustment",'7.  Persistence Report'!$H$27:$H$500,"2013")</f>
        <v>579.28676570000005</v>
      </c>
      <c r="Q308" s="294">
        <f>SUMIFS('7.  Persistence Report'!P$27:P$500,'7.  Persistence Report'!$D$27:$D$500,$B307,'7.  Persistence Report'!$C$27:$C$500,"&lt;&gt;Pre-2011 Programs Completed in 2011",'7.  Persistence Report'!$J$27:$J$500,"Adjustment",'7.  Persistence Report'!$H$27:$H$500,"2013")</f>
        <v>579.28676570000005</v>
      </c>
      <c r="R308" s="294">
        <f>SUMIFS('7.  Persistence Report'!Q$27:Q$500,'7.  Persistence Report'!$D$27:$D$500,$B307,'7.  Persistence Report'!$C$27:$C$500,"&lt;&gt;Pre-2011 Programs Completed in 2011",'7.  Persistence Report'!$J$27:$J$500,"Adjustment",'7.  Persistence Report'!$H$27:$H$500,"2013")</f>
        <v>579.15463090000003</v>
      </c>
      <c r="S308" s="294">
        <f>SUMIFS('7.  Persistence Report'!R$27:R$500,'7.  Persistence Report'!$D$27:$D$500,$B307,'7.  Persistence Report'!$C$27:$C$500,"&lt;&gt;Pre-2011 Programs Completed in 2011",'7.  Persistence Report'!$J$27:$J$500,"Adjustment",'7.  Persistence Report'!$H$27:$H$500,"2013")</f>
        <v>567.05703100000005</v>
      </c>
      <c r="T308" s="294">
        <f>SUMIFS('7.  Persistence Report'!S$27:S$500,'7.  Persistence Report'!$D$27:$D$500,$B307,'7.  Persistence Report'!$C$27:$C$500,"&lt;&gt;Pre-2011 Programs Completed in 2011",'7.  Persistence Report'!$J$27:$J$500,"Adjustment",'7.  Persistence Report'!$H$27:$H$500,"2013")</f>
        <v>547.86407480000003</v>
      </c>
      <c r="U308" s="294">
        <f>SUMIFS('7.  Persistence Report'!T$27:T$500,'7.  Persistence Report'!$D$27:$D$500,$B307,'7.  Persistence Report'!$C$27:$C$500,"&lt;&gt;Pre-2011 Programs Completed in 2011",'7.  Persistence Report'!$J$27:$J$500,"Adjustment",'7.  Persistence Report'!$H$27:$H$500,"2013")</f>
        <v>547.86407480000003</v>
      </c>
      <c r="V308" s="294">
        <f>SUMIFS('7.  Persistence Report'!U$27:U$500,'7.  Persistence Report'!$D$27:$D$500,$B307,'7.  Persistence Report'!$C$27:$C$500,"&lt;&gt;Pre-2011 Programs Completed in 2011",'7.  Persistence Report'!$J$27:$J$500,"Adjustment",'7.  Persistence Report'!$H$27:$H$500,"2013")</f>
        <v>545.76110359999996</v>
      </c>
      <c r="W308" s="294">
        <f>SUMIFS('7.  Persistence Report'!V$27:V$500,'7.  Persistence Report'!$D$27:$D$500,$B307,'7.  Persistence Report'!$C$27:$C$500,"&lt;&gt;Pre-2011 Programs Completed in 2011",'7.  Persistence Report'!$J$27:$J$500,"Adjustment",'7.  Persistence Report'!$H$27:$H$500,"2013")</f>
        <v>533.61555310000006</v>
      </c>
      <c r="X308" s="294">
        <f>SUMIFS('7.  Persistence Report'!W$27:W$500,'7.  Persistence Report'!$D$27:$D$500,$B307,'7.  Persistence Report'!$C$27:$C$500,"&lt;&gt;Pre-2011 Programs Completed in 2011",'7.  Persistence Report'!$J$27:$J$500,"Adjustment",'7.  Persistence Report'!$H$27:$H$500,"2013")</f>
        <v>428.37988050000001</v>
      </c>
      <c r="Y308" s="410">
        <f>Y307</f>
        <v>0</v>
      </c>
      <c r="Z308" s="410">
        <f>Z307</f>
        <v>0</v>
      </c>
      <c r="AA308" s="410">
        <f t="shared" ref="AA308:AL308" si="148">AA307</f>
        <v>1</v>
      </c>
      <c r="AB308" s="410">
        <f t="shared" si="148"/>
        <v>0</v>
      </c>
      <c r="AC308" s="410">
        <f t="shared" si="148"/>
        <v>0</v>
      </c>
      <c r="AD308" s="410">
        <f t="shared" si="148"/>
        <v>0</v>
      </c>
      <c r="AE308" s="410">
        <f t="shared" si="148"/>
        <v>0</v>
      </c>
      <c r="AF308" s="410">
        <f t="shared" si="148"/>
        <v>0</v>
      </c>
      <c r="AG308" s="410">
        <f t="shared" si="148"/>
        <v>0</v>
      </c>
      <c r="AH308" s="410">
        <f t="shared" si="148"/>
        <v>0</v>
      </c>
      <c r="AI308" s="410">
        <f t="shared" si="148"/>
        <v>0</v>
      </c>
      <c r="AJ308" s="410">
        <f t="shared" si="148"/>
        <v>0</v>
      </c>
      <c r="AK308" s="410">
        <f t="shared" si="148"/>
        <v>0</v>
      </c>
      <c r="AL308" s="410">
        <f t="shared" si="148"/>
        <v>0</v>
      </c>
      <c r="AM308" s="310"/>
    </row>
    <row r="309" spans="1:39" ht="15" outlineLevel="1">
      <c r="B309" s="309"/>
      <c r="C309" s="311"/>
      <c r="D309" s="290"/>
      <c r="E309" s="290"/>
      <c r="F309" s="290"/>
      <c r="G309" s="290"/>
      <c r="H309" s="290"/>
      <c r="I309" s="290"/>
      <c r="J309" s="290"/>
      <c r="K309" s="290"/>
      <c r="L309" s="290"/>
      <c r="M309" s="290"/>
      <c r="N309" s="290"/>
      <c r="O309" s="290"/>
      <c r="P309" s="290"/>
      <c r="Q309" s="290"/>
      <c r="R309" s="290"/>
      <c r="S309" s="290"/>
      <c r="T309" s="290"/>
      <c r="U309" s="290"/>
      <c r="V309" s="290"/>
      <c r="W309" s="290"/>
      <c r="X309" s="290"/>
      <c r="Y309" s="415"/>
      <c r="Z309" s="415"/>
      <c r="AA309" s="415"/>
      <c r="AB309" s="415"/>
      <c r="AC309" s="415"/>
      <c r="AD309" s="415"/>
      <c r="AE309" s="415"/>
      <c r="AF309" s="415"/>
      <c r="AG309" s="415"/>
      <c r="AH309" s="415"/>
      <c r="AI309" s="415"/>
      <c r="AJ309" s="415"/>
      <c r="AK309" s="415"/>
      <c r="AL309" s="415"/>
      <c r="AM309" s="312"/>
    </row>
    <row r="310" spans="1:39" ht="15" outlineLevel="1">
      <c r="A310" s="507">
        <v>11</v>
      </c>
      <c r="B310" s="313" t="s">
        <v>21</v>
      </c>
      <c r="C310" s="290" t="s">
        <v>25</v>
      </c>
      <c r="D310" s="294">
        <f>SUMIFS('7.  Persistence Report'!AS$27:AS$500,'7.  Persistence Report'!$D$27:$D$500,$B310,'7.  Persistence Report'!$C$27:$C$500,"&lt;&gt;Pre-2011 Programs Completed in 2011",'7.  Persistence Report'!$J$27:$J$500,"&lt;&gt;Adjustment",'7.  Persistence Report'!$H$27:$H$500,"2013")</f>
        <v>3655868</v>
      </c>
      <c r="E310" s="294">
        <f>SUMIFS('7.  Persistence Report'!AT$27:AT$500,'7.  Persistence Report'!$D$27:$D$500,$B310,'7.  Persistence Report'!$C$27:$C$500,"&lt;&gt;Pre-2011 Programs Completed in 2011",'7.  Persistence Report'!$J$27:$J$500,"&lt;&gt;Adjustment",'7.  Persistence Report'!$H$27:$H$500,"2013")</f>
        <v>3649365</v>
      </c>
      <c r="F310" s="294">
        <f>SUMIFS('7.  Persistence Report'!AU$27:AU$500,'7.  Persistence Report'!$D$27:$D$500,$B310,'7.  Persistence Report'!$C$27:$C$500,"&lt;&gt;Pre-2011 Programs Completed in 2011",'7.  Persistence Report'!$J$27:$J$500,"&lt;&gt;Adjustment",'7.  Persistence Report'!$H$27:$H$500,"2013")</f>
        <v>3579299</v>
      </c>
      <c r="G310" s="294">
        <f>SUMIFS('7.  Persistence Report'!AV$27:AV$500,'7.  Persistence Report'!$D$27:$D$500,$B310,'7.  Persistence Report'!$C$27:$C$500,"&lt;&gt;Pre-2011 Programs Completed in 2011",'7.  Persistence Report'!$J$27:$J$500,"&lt;&gt;Adjustment",'7.  Persistence Report'!$H$27:$H$500,"2013")</f>
        <v>2767341</v>
      </c>
      <c r="H310" s="294">
        <f>SUMIFS('7.  Persistence Report'!AW$27:AW$500,'7.  Persistence Report'!$D$27:$D$500,$B310,'7.  Persistence Report'!$C$27:$C$500,"&lt;&gt;Pre-2011 Programs Completed in 2011",'7.  Persistence Report'!$J$27:$J$500,"&lt;&gt;Adjustment",'7.  Persistence Report'!$H$27:$H$500,"2013")</f>
        <v>1628168</v>
      </c>
      <c r="I310" s="294">
        <f>SUMIFS('7.  Persistence Report'!AX$27:AX$500,'7.  Persistence Report'!$D$27:$D$500,$B310,'7.  Persistence Report'!$C$27:$C$500,"&lt;&gt;Pre-2011 Programs Completed in 2011",'7.  Persistence Report'!$J$27:$J$500,"&lt;&gt;Adjustment",'7.  Persistence Report'!$H$27:$H$500,"2013")</f>
        <v>1627650</v>
      </c>
      <c r="J310" s="294">
        <f>SUMIFS('7.  Persistence Report'!AY$27:AY$500,'7.  Persistence Report'!$D$27:$D$500,$B310,'7.  Persistence Report'!$C$27:$C$500,"&lt;&gt;Pre-2011 Programs Completed in 2011",'7.  Persistence Report'!$J$27:$J$500,"&lt;&gt;Adjustment",'7.  Persistence Report'!$H$27:$H$500,"2013")</f>
        <v>1627650</v>
      </c>
      <c r="K310" s="294">
        <f>SUMIFS('7.  Persistence Report'!AZ$27:AZ$500,'7.  Persistence Report'!$D$27:$D$500,$B310,'7.  Persistence Report'!$C$27:$C$500,"&lt;&gt;Pre-2011 Programs Completed in 2011",'7.  Persistence Report'!$J$27:$J$500,"&lt;&gt;Adjustment",'7.  Persistence Report'!$H$27:$H$500,"2013")</f>
        <v>1627173</v>
      </c>
      <c r="L310" s="294">
        <f>SUMIFS('7.  Persistence Report'!BA$27:BA$500,'7.  Persistence Report'!$D$27:$D$500,$B310,'7.  Persistence Report'!$C$27:$C$500,"&lt;&gt;Pre-2011 Programs Completed in 2011",'7.  Persistence Report'!$J$27:$J$500,"&lt;&gt;Adjustment",'7.  Persistence Report'!$H$27:$H$500,"2013")</f>
        <v>1627173</v>
      </c>
      <c r="M310" s="294">
        <f>SUMIFS('7.  Persistence Report'!BB$27:BB$500,'7.  Persistence Report'!$D$27:$D$500,$B310,'7.  Persistence Report'!$C$27:$C$500,"&lt;&gt;Pre-2011 Programs Completed in 2011",'7.  Persistence Report'!$J$27:$J$500,"&lt;&gt;Adjustment",'7.  Persistence Report'!$H$27:$H$500,"2013")</f>
        <v>1627173</v>
      </c>
      <c r="N310" s="294">
        <v>12</v>
      </c>
      <c r="O310" s="294">
        <f>SUMIFS('7.  Persistence Report'!N$27:N$500,'7.  Persistence Report'!$D$27:$D$500,$B310,'7.  Persistence Report'!$C$27:$C$500,"&lt;&gt;Pre-2011 Programs Completed in 2011",'7.  Persistence Report'!$J$27:$J$500,"&lt;&gt;Adjustment",'7.  Persistence Report'!$H$27:$H$500,"2013")</f>
        <v>1010.9999999999999</v>
      </c>
      <c r="P310" s="294">
        <f>SUMIFS('7.  Persistence Report'!O$27:O$500,'7.  Persistence Report'!$D$27:$D$500,$B310,'7.  Persistence Report'!$C$27:$C$500,"&lt;&gt;Pre-2011 Programs Completed in 2011",'7.  Persistence Report'!$J$27:$J$500,"&lt;&gt;Adjustment",'7.  Persistence Report'!$H$27:$H$500,"2013")</f>
        <v>1008.9999999999999</v>
      </c>
      <c r="Q310" s="294">
        <f>SUMIFS('7.  Persistence Report'!P$27:P$500,'7.  Persistence Report'!$D$27:$D$500,$B310,'7.  Persistence Report'!$C$27:$C$500,"&lt;&gt;Pre-2011 Programs Completed in 2011",'7.  Persistence Report'!$J$27:$J$500,"&lt;&gt;Adjustment",'7.  Persistence Report'!$H$27:$H$500,"2013")</f>
        <v>990</v>
      </c>
      <c r="R310" s="294">
        <f>SUMIFS('7.  Persistence Report'!Q$27:Q$500,'7.  Persistence Report'!$D$27:$D$500,$B310,'7.  Persistence Report'!$C$27:$C$500,"&lt;&gt;Pre-2011 Programs Completed in 2011",'7.  Persistence Report'!$J$27:$J$500,"&lt;&gt;Adjustment",'7.  Persistence Report'!$H$27:$H$500,"2013")</f>
        <v>779</v>
      </c>
      <c r="S310" s="294">
        <f>SUMIFS('7.  Persistence Report'!R$27:R$500,'7.  Persistence Report'!$D$27:$D$500,$B310,'7.  Persistence Report'!$C$27:$C$500,"&lt;&gt;Pre-2011 Programs Completed in 2011",'7.  Persistence Report'!$J$27:$J$500,"&lt;&gt;Adjustment",'7.  Persistence Report'!$H$27:$H$500,"2013")</f>
        <v>414</v>
      </c>
      <c r="T310" s="294">
        <f>SUMIFS('7.  Persistence Report'!S$27:S$500,'7.  Persistence Report'!$D$27:$D$500,$B310,'7.  Persistence Report'!$C$27:$C$500,"&lt;&gt;Pre-2011 Programs Completed in 2011",'7.  Persistence Report'!$J$27:$J$500,"&lt;&gt;Adjustment",'7.  Persistence Report'!$H$27:$H$500,"2013")</f>
        <v>414</v>
      </c>
      <c r="U310" s="294">
        <f>SUMIFS('7.  Persistence Report'!T$27:T$500,'7.  Persistence Report'!$D$27:$D$500,$B310,'7.  Persistence Report'!$C$27:$C$500,"&lt;&gt;Pre-2011 Programs Completed in 2011",'7.  Persistence Report'!$J$27:$J$500,"&lt;&gt;Adjustment",'7.  Persistence Report'!$H$27:$H$500,"2013")</f>
        <v>414</v>
      </c>
      <c r="V310" s="294">
        <f>SUMIFS('7.  Persistence Report'!U$27:U$500,'7.  Persistence Report'!$D$27:$D$500,$B310,'7.  Persistence Report'!$C$27:$C$500,"&lt;&gt;Pre-2011 Programs Completed in 2011",'7.  Persistence Report'!$J$27:$J$500,"&lt;&gt;Adjustment",'7.  Persistence Report'!$H$27:$H$500,"2013")</f>
        <v>414</v>
      </c>
      <c r="W310" s="294">
        <f>SUMIFS('7.  Persistence Report'!V$27:V$500,'7.  Persistence Report'!$D$27:$D$500,$B310,'7.  Persistence Report'!$C$27:$C$500,"&lt;&gt;Pre-2011 Programs Completed in 2011",'7.  Persistence Report'!$J$27:$J$500,"&lt;&gt;Adjustment",'7.  Persistence Report'!$H$27:$H$500,"2013")</f>
        <v>414</v>
      </c>
      <c r="X310" s="294">
        <f>SUMIFS('7.  Persistence Report'!W$27:W$500,'7.  Persistence Report'!$D$27:$D$500,$B310,'7.  Persistence Report'!$C$27:$C$500,"&lt;&gt;Pre-2011 Programs Completed in 2011",'7.  Persistence Report'!$J$27:$J$500,"&lt;&gt;Adjustment",'7.  Persistence Report'!$H$27:$H$500,"2013")</f>
        <v>414</v>
      </c>
      <c r="Y310" s="501"/>
      <c r="Z310" s="501">
        <v>1</v>
      </c>
      <c r="AA310" s="414"/>
      <c r="AB310" s="414"/>
      <c r="AC310" s="414"/>
      <c r="AD310" s="414"/>
      <c r="AE310" s="414"/>
      <c r="AF310" s="414"/>
      <c r="AG310" s="414"/>
      <c r="AH310" s="414"/>
      <c r="AI310" s="414"/>
      <c r="AJ310" s="414"/>
      <c r="AK310" s="414"/>
      <c r="AL310" s="414"/>
      <c r="AM310" s="295">
        <f>SUM(Y310:AL310)</f>
        <v>1</v>
      </c>
    </row>
    <row r="311" spans="1:39" ht="15" outlineLevel="1">
      <c r="B311" s="293" t="s">
        <v>249</v>
      </c>
      <c r="C311" s="290" t="s">
        <v>163</v>
      </c>
      <c r="D311" s="294">
        <f>SUMIFS('7.  Persistence Report'!AS$27:AS$500,'7.  Persistence Report'!$D$27:$D$500,$B310,'7.  Persistence Report'!$C$27:$C$500,"&lt;&gt;Pre-2011 Programs Completed in 2011",'7.  Persistence Report'!$J$27:$J$500,"Adjustment",'7.  Persistence Report'!$H$27:$H$500,"2013")</f>
        <v>24045.174459999998</v>
      </c>
      <c r="E311" s="294">
        <f>SUMIFS('7.  Persistence Report'!AT$27:AT$500,'7.  Persistence Report'!$D$27:$D$500,$B310,'7.  Persistence Report'!$C$27:$C$500,"&lt;&gt;Pre-2011 Programs Completed in 2011",'7.  Persistence Report'!$J$27:$J$500,"Adjustment",'7.  Persistence Report'!$H$27:$H$500,"2013")</f>
        <v>24045.174459999998</v>
      </c>
      <c r="F311" s="294">
        <f>SUMIFS('7.  Persistence Report'!AU$27:AU$500,'7.  Persistence Report'!$D$27:$D$500,$B310,'7.  Persistence Report'!$C$27:$C$500,"&lt;&gt;Pre-2011 Programs Completed in 2011",'7.  Persistence Report'!$J$27:$J$500,"Adjustment",'7.  Persistence Report'!$H$27:$H$500,"2013")</f>
        <v>24045.174459999998</v>
      </c>
      <c r="G311" s="294">
        <f>SUMIFS('7.  Persistence Report'!AV$27:AV$500,'7.  Persistence Report'!$D$27:$D$500,$B310,'7.  Persistence Report'!$C$27:$C$500,"&lt;&gt;Pre-2011 Programs Completed in 2011",'7.  Persistence Report'!$J$27:$J$500,"Adjustment",'7.  Persistence Report'!$H$27:$H$500,"2013")</f>
        <v>19358.65957</v>
      </c>
      <c r="H311" s="294">
        <f>SUMIFS('7.  Persistence Report'!AW$27:AW$500,'7.  Persistence Report'!$D$27:$D$500,$B310,'7.  Persistence Report'!$C$27:$C$500,"&lt;&gt;Pre-2011 Programs Completed in 2011",'7.  Persistence Report'!$J$27:$J$500,"Adjustment",'7.  Persistence Report'!$H$27:$H$500,"2013")</f>
        <v>13509.74152</v>
      </c>
      <c r="I311" s="294">
        <f>SUMIFS('7.  Persistence Report'!AX$27:AX$500,'7.  Persistence Report'!$D$27:$D$500,$B310,'7.  Persistence Report'!$C$27:$C$500,"&lt;&gt;Pre-2011 Programs Completed in 2011",'7.  Persistence Report'!$J$27:$J$500,"Adjustment",'7.  Persistence Report'!$H$27:$H$500,"2013")</f>
        <v>13509.74152</v>
      </c>
      <c r="J311" s="294">
        <f>SUMIFS('7.  Persistence Report'!AY$27:AY$500,'7.  Persistence Report'!$D$27:$D$500,$B310,'7.  Persistence Report'!$C$27:$C$500,"&lt;&gt;Pre-2011 Programs Completed in 2011",'7.  Persistence Report'!$J$27:$J$500,"Adjustment",'7.  Persistence Report'!$H$27:$H$500,"2013")</f>
        <v>13509.74152</v>
      </c>
      <c r="K311" s="294">
        <f>SUMIFS('7.  Persistence Report'!AZ$27:AZ$500,'7.  Persistence Report'!$D$27:$D$500,$B310,'7.  Persistence Report'!$C$27:$C$500,"&lt;&gt;Pre-2011 Programs Completed in 2011",'7.  Persistence Report'!$J$27:$J$500,"Adjustment",'7.  Persistence Report'!$H$27:$H$500,"2013")</f>
        <v>13509.74152</v>
      </c>
      <c r="L311" s="294">
        <f>SUMIFS('7.  Persistence Report'!BA$27:BA$500,'7.  Persistence Report'!$D$27:$D$500,$B310,'7.  Persistence Report'!$C$27:$C$500,"&lt;&gt;Pre-2011 Programs Completed in 2011",'7.  Persistence Report'!$J$27:$J$500,"Adjustment",'7.  Persistence Report'!$H$27:$H$500,"2013")</f>
        <v>13509.74152</v>
      </c>
      <c r="M311" s="294">
        <f>SUMIFS('7.  Persistence Report'!BB$27:BB$500,'7.  Persistence Report'!$D$27:$D$500,$B310,'7.  Persistence Report'!$C$27:$C$500,"&lt;&gt;Pre-2011 Programs Completed in 2011",'7.  Persistence Report'!$J$27:$J$500,"Adjustment",'7.  Persistence Report'!$H$27:$H$500,"2013")</f>
        <v>13509.74152</v>
      </c>
      <c r="N311" s="294">
        <f>N310</f>
        <v>12</v>
      </c>
      <c r="O311" s="294">
        <f>SUMIFS('7.  Persistence Report'!N$27:N$500,'7.  Persistence Report'!$D$27:$D$500,$B310,'7.  Persistence Report'!$C$27:$C$500,"&lt;&gt;Pre-2011 Programs Completed in 2011",'7.  Persistence Report'!$J$27:$J$500,"Adjustment",'7.  Persistence Report'!$H$27:$H$500,"2013")</f>
        <v>6.92124015</v>
      </c>
      <c r="P311" s="294">
        <f>SUMIFS('7.  Persistence Report'!O$27:O$500,'7.  Persistence Report'!$D$27:$D$500,$B310,'7.  Persistence Report'!$C$27:$C$500,"&lt;&gt;Pre-2011 Programs Completed in 2011",'7.  Persistence Report'!$J$27:$J$500,"Adjustment",'7.  Persistence Report'!$H$27:$H$500,"2013")</f>
        <v>6.92124015</v>
      </c>
      <c r="Q311" s="294">
        <f>SUMIFS('7.  Persistence Report'!P$27:P$500,'7.  Persistence Report'!$D$27:$D$500,$B310,'7.  Persistence Report'!$C$27:$C$500,"&lt;&gt;Pre-2011 Programs Completed in 2011",'7.  Persistence Report'!$J$27:$J$500,"Adjustment",'7.  Persistence Report'!$H$27:$H$500,"2013")</f>
        <v>6.92124015</v>
      </c>
      <c r="R311" s="294">
        <f>SUMIFS('7.  Persistence Report'!Q$27:Q$500,'7.  Persistence Report'!$D$27:$D$500,$B310,'7.  Persistence Report'!$C$27:$C$500,"&lt;&gt;Pre-2011 Programs Completed in 2011",'7.  Persistence Report'!$J$27:$J$500,"Adjustment",'7.  Persistence Report'!$H$27:$H$500,"2013")</f>
        <v>5.6139689329999998</v>
      </c>
      <c r="S311" s="294">
        <f>SUMIFS('7.  Persistence Report'!R$27:R$500,'7.  Persistence Report'!$D$27:$D$500,$B310,'7.  Persistence Report'!$C$27:$C$500,"&lt;&gt;Pre-2011 Programs Completed in 2011",'7.  Persistence Report'!$J$27:$J$500,"Adjustment",'7.  Persistence Report'!$H$27:$H$500,"2013")</f>
        <v>3.7257639</v>
      </c>
      <c r="T311" s="294">
        <f>SUMIFS('7.  Persistence Report'!S$27:S$500,'7.  Persistence Report'!$D$27:$D$500,$B310,'7.  Persistence Report'!$C$27:$C$500,"&lt;&gt;Pre-2011 Programs Completed in 2011",'7.  Persistence Report'!$J$27:$J$500,"Adjustment",'7.  Persistence Report'!$H$27:$H$500,"2013")</f>
        <v>3.7257639</v>
      </c>
      <c r="U311" s="294">
        <f>SUMIFS('7.  Persistence Report'!T$27:T$500,'7.  Persistence Report'!$D$27:$D$500,$B310,'7.  Persistence Report'!$C$27:$C$500,"&lt;&gt;Pre-2011 Programs Completed in 2011",'7.  Persistence Report'!$J$27:$J$500,"Adjustment",'7.  Persistence Report'!$H$27:$H$500,"2013")</f>
        <v>3.7257639</v>
      </c>
      <c r="V311" s="294">
        <f>SUMIFS('7.  Persistence Report'!U$27:U$500,'7.  Persistence Report'!$D$27:$D$500,$B310,'7.  Persistence Report'!$C$27:$C$500,"&lt;&gt;Pre-2011 Programs Completed in 2011",'7.  Persistence Report'!$J$27:$J$500,"Adjustment",'7.  Persistence Report'!$H$27:$H$500,"2013")</f>
        <v>3.7257639</v>
      </c>
      <c r="W311" s="294">
        <f>SUMIFS('7.  Persistence Report'!V$27:V$500,'7.  Persistence Report'!$D$27:$D$500,$B310,'7.  Persistence Report'!$C$27:$C$500,"&lt;&gt;Pre-2011 Programs Completed in 2011",'7.  Persistence Report'!$J$27:$J$500,"Adjustment",'7.  Persistence Report'!$H$27:$H$500,"2013")</f>
        <v>3.7257639</v>
      </c>
      <c r="X311" s="294">
        <f>SUMIFS('7.  Persistence Report'!W$27:W$500,'7.  Persistence Report'!$D$27:$D$500,$B310,'7.  Persistence Report'!$C$27:$C$500,"&lt;&gt;Pre-2011 Programs Completed in 2011",'7.  Persistence Report'!$J$27:$J$500,"Adjustment",'7.  Persistence Report'!$H$27:$H$500,"2013")</f>
        <v>3.7257639</v>
      </c>
      <c r="Y311" s="410">
        <f>Y310</f>
        <v>0</v>
      </c>
      <c r="Z311" s="410">
        <f>Z310</f>
        <v>1</v>
      </c>
      <c r="AA311" s="410">
        <f t="shared" ref="AA311:AL311" si="149">AA310</f>
        <v>0</v>
      </c>
      <c r="AB311" s="410">
        <f t="shared" si="149"/>
        <v>0</v>
      </c>
      <c r="AC311" s="410">
        <f t="shared" si="149"/>
        <v>0</v>
      </c>
      <c r="AD311" s="410">
        <f t="shared" si="149"/>
        <v>0</v>
      </c>
      <c r="AE311" s="410">
        <f t="shared" si="149"/>
        <v>0</v>
      </c>
      <c r="AF311" s="410">
        <f t="shared" si="149"/>
        <v>0</v>
      </c>
      <c r="AG311" s="410">
        <f t="shared" si="149"/>
        <v>0</v>
      </c>
      <c r="AH311" s="410">
        <f t="shared" si="149"/>
        <v>0</v>
      </c>
      <c r="AI311" s="410">
        <f t="shared" si="149"/>
        <v>0</v>
      </c>
      <c r="AJ311" s="410">
        <f t="shared" si="149"/>
        <v>0</v>
      </c>
      <c r="AK311" s="410">
        <f t="shared" si="149"/>
        <v>0</v>
      </c>
      <c r="AL311" s="410">
        <f t="shared" si="149"/>
        <v>0</v>
      </c>
      <c r="AM311" s="310"/>
    </row>
    <row r="312" spans="1:39" ht="15" outlineLevel="1">
      <c r="B312" s="313"/>
      <c r="C312" s="311"/>
      <c r="D312" s="290"/>
      <c r="E312" s="290"/>
      <c r="F312" s="290"/>
      <c r="G312" s="290"/>
      <c r="H312" s="290"/>
      <c r="I312" s="290"/>
      <c r="J312" s="290"/>
      <c r="K312" s="290"/>
      <c r="L312" s="290"/>
      <c r="M312" s="290"/>
      <c r="N312" s="290"/>
      <c r="O312" s="290"/>
      <c r="P312" s="290"/>
      <c r="Q312" s="290"/>
      <c r="R312" s="290"/>
      <c r="S312" s="290"/>
      <c r="T312" s="290"/>
      <c r="U312" s="290"/>
      <c r="V312" s="290"/>
      <c r="W312" s="290"/>
      <c r="X312" s="290"/>
      <c r="Y312" s="415"/>
      <c r="Z312" s="416"/>
      <c r="AA312" s="415"/>
      <c r="AB312" s="415"/>
      <c r="AC312" s="415"/>
      <c r="AD312" s="415"/>
      <c r="AE312" s="415"/>
      <c r="AF312" s="415"/>
      <c r="AG312" s="415"/>
      <c r="AH312" s="415"/>
      <c r="AI312" s="415"/>
      <c r="AJ312" s="415"/>
      <c r="AK312" s="415"/>
      <c r="AL312" s="415"/>
      <c r="AM312" s="312"/>
    </row>
    <row r="313" spans="1:39" ht="15" outlineLevel="1">
      <c r="A313" s="507">
        <v>12</v>
      </c>
      <c r="B313" s="313" t="s">
        <v>23</v>
      </c>
      <c r="C313" s="290" t="s">
        <v>25</v>
      </c>
      <c r="D313" s="294">
        <f>SUMIFS('7.  Persistence Report'!AS$27:AS$500,'7.  Persistence Report'!$D$27:$D$500,$B313,'7.  Persistence Report'!$C$27:$C$500,"&lt;&gt;Pre-2011 Programs Completed in 2011",'7.  Persistence Report'!$J$27:$J$500,"&lt;&gt;Adjustment",'7.  Persistence Report'!$H$27:$H$500,"2013")</f>
        <v>0</v>
      </c>
      <c r="E313" s="294">
        <f>SUMIFS('7.  Persistence Report'!AT$27:AT$500,'7.  Persistence Report'!$D$27:$D$500,$B313,'7.  Persistence Report'!$C$27:$C$500,"&lt;&gt;Pre-2011 Programs Completed in 2011",'7.  Persistence Report'!$J$27:$J$500,"&lt;&gt;Adjustment",'7.  Persistence Report'!$H$27:$H$500,"2013")</f>
        <v>0</v>
      </c>
      <c r="F313" s="294">
        <f>SUMIFS('7.  Persistence Report'!AU$27:AU$500,'7.  Persistence Report'!$D$27:$D$500,$B313,'7.  Persistence Report'!$C$27:$C$500,"&lt;&gt;Pre-2011 Programs Completed in 2011",'7.  Persistence Report'!$J$27:$J$500,"&lt;&gt;Adjustment",'7.  Persistence Report'!$H$27:$H$500,"2013")</f>
        <v>0</v>
      </c>
      <c r="G313" s="294">
        <f>SUMIFS('7.  Persistence Report'!AV$27:AV$500,'7.  Persistence Report'!$D$27:$D$500,$B313,'7.  Persistence Report'!$C$27:$C$500,"&lt;&gt;Pre-2011 Programs Completed in 2011",'7.  Persistence Report'!$J$27:$J$500,"&lt;&gt;Adjustment",'7.  Persistence Report'!$H$27:$H$500,"2013")</f>
        <v>0</v>
      </c>
      <c r="H313" s="294">
        <f>SUMIFS('7.  Persistence Report'!AW$27:AW$500,'7.  Persistence Report'!$D$27:$D$500,$B313,'7.  Persistence Report'!$C$27:$C$500,"&lt;&gt;Pre-2011 Programs Completed in 2011",'7.  Persistence Report'!$J$27:$J$500,"&lt;&gt;Adjustment",'7.  Persistence Report'!$H$27:$H$500,"2013")</f>
        <v>0</v>
      </c>
      <c r="I313" s="294">
        <f>SUMIFS('7.  Persistence Report'!AX$27:AX$500,'7.  Persistence Report'!$D$27:$D$500,$B313,'7.  Persistence Report'!$C$27:$C$500,"&lt;&gt;Pre-2011 Programs Completed in 2011",'7.  Persistence Report'!$J$27:$J$500,"&lt;&gt;Adjustment",'7.  Persistence Report'!$H$27:$H$500,"2013")</f>
        <v>0</v>
      </c>
      <c r="J313" s="294">
        <f>SUMIFS('7.  Persistence Report'!AY$27:AY$500,'7.  Persistence Report'!$D$27:$D$500,$B313,'7.  Persistence Report'!$C$27:$C$500,"&lt;&gt;Pre-2011 Programs Completed in 2011",'7.  Persistence Report'!$J$27:$J$500,"&lt;&gt;Adjustment",'7.  Persistence Report'!$H$27:$H$500,"2013")</f>
        <v>0</v>
      </c>
      <c r="K313" s="294">
        <f>SUMIFS('7.  Persistence Report'!AZ$27:AZ$500,'7.  Persistence Report'!$D$27:$D$500,$B313,'7.  Persistence Report'!$C$27:$C$500,"&lt;&gt;Pre-2011 Programs Completed in 2011",'7.  Persistence Report'!$J$27:$J$500,"&lt;&gt;Adjustment",'7.  Persistence Report'!$H$27:$H$500,"2013")</f>
        <v>0</v>
      </c>
      <c r="L313" s="294">
        <f>SUMIFS('7.  Persistence Report'!BA$27:BA$500,'7.  Persistence Report'!$D$27:$D$500,$B313,'7.  Persistence Report'!$C$27:$C$500,"&lt;&gt;Pre-2011 Programs Completed in 2011",'7.  Persistence Report'!$J$27:$J$500,"&lt;&gt;Adjustment",'7.  Persistence Report'!$H$27:$H$500,"2013")</f>
        <v>0</v>
      </c>
      <c r="M313" s="294">
        <f>SUMIFS('7.  Persistence Report'!BB$27:BB$500,'7.  Persistence Report'!$D$27:$D$500,$B313,'7.  Persistence Report'!$C$27:$C$500,"&lt;&gt;Pre-2011 Programs Completed in 2011",'7.  Persistence Report'!$J$27:$J$500,"&lt;&gt;Adjustment",'7.  Persistence Report'!$H$27:$H$500,"2013")</f>
        <v>0</v>
      </c>
      <c r="N313" s="294">
        <v>3</v>
      </c>
      <c r="O313" s="294">
        <f>SUMIFS('7.  Persistence Report'!N$27:N$500,'7.  Persistence Report'!$D$27:$D$500,$B313,'7.  Persistence Report'!$C$27:$C$500,"&lt;&gt;Pre-2011 Programs Completed in 2011",'7.  Persistence Report'!$J$27:$J$500,"&lt;&gt;Adjustment",'7.  Persistence Report'!$H$27:$H$500,"2013")</f>
        <v>0</v>
      </c>
      <c r="P313" s="294">
        <f>SUMIFS('7.  Persistence Report'!O$27:O$500,'7.  Persistence Report'!$D$27:$D$500,$B313,'7.  Persistence Report'!$C$27:$C$500,"&lt;&gt;Pre-2011 Programs Completed in 2011",'7.  Persistence Report'!$J$27:$J$500,"&lt;&gt;Adjustment",'7.  Persistence Report'!$H$27:$H$500,"2013")</f>
        <v>0</v>
      </c>
      <c r="Q313" s="294">
        <f>SUMIFS('7.  Persistence Report'!P$27:P$500,'7.  Persistence Report'!$D$27:$D$500,$B313,'7.  Persistence Report'!$C$27:$C$500,"&lt;&gt;Pre-2011 Programs Completed in 2011",'7.  Persistence Report'!$J$27:$J$500,"&lt;&gt;Adjustment",'7.  Persistence Report'!$H$27:$H$500,"2013")</f>
        <v>0</v>
      </c>
      <c r="R313" s="294">
        <f>SUMIFS('7.  Persistence Report'!Q$27:Q$500,'7.  Persistence Report'!$D$27:$D$500,$B313,'7.  Persistence Report'!$C$27:$C$500,"&lt;&gt;Pre-2011 Programs Completed in 2011",'7.  Persistence Report'!$J$27:$J$500,"&lt;&gt;Adjustment",'7.  Persistence Report'!$H$27:$H$500,"2013")</f>
        <v>0</v>
      </c>
      <c r="S313" s="294">
        <f>SUMIFS('7.  Persistence Report'!R$27:R$500,'7.  Persistence Report'!$D$27:$D$500,$B313,'7.  Persistence Report'!$C$27:$C$500,"&lt;&gt;Pre-2011 Programs Completed in 2011",'7.  Persistence Report'!$J$27:$J$500,"&lt;&gt;Adjustment",'7.  Persistence Report'!$H$27:$H$500,"2013")</f>
        <v>0</v>
      </c>
      <c r="T313" s="294">
        <f>SUMIFS('7.  Persistence Report'!S$27:S$500,'7.  Persistence Report'!$D$27:$D$500,$B313,'7.  Persistence Report'!$C$27:$C$500,"&lt;&gt;Pre-2011 Programs Completed in 2011",'7.  Persistence Report'!$J$27:$J$500,"&lt;&gt;Adjustment",'7.  Persistence Report'!$H$27:$H$500,"2013")</f>
        <v>0</v>
      </c>
      <c r="U313" s="294">
        <f>SUMIFS('7.  Persistence Report'!T$27:T$500,'7.  Persistence Report'!$D$27:$D$500,$B313,'7.  Persistence Report'!$C$27:$C$500,"&lt;&gt;Pre-2011 Programs Completed in 2011",'7.  Persistence Report'!$J$27:$J$500,"&lt;&gt;Adjustment",'7.  Persistence Report'!$H$27:$H$500,"2013")</f>
        <v>0</v>
      </c>
      <c r="V313" s="294">
        <f>SUMIFS('7.  Persistence Report'!U$27:U$500,'7.  Persistence Report'!$D$27:$D$500,$B313,'7.  Persistence Report'!$C$27:$C$500,"&lt;&gt;Pre-2011 Programs Completed in 2011",'7.  Persistence Report'!$J$27:$J$500,"&lt;&gt;Adjustment",'7.  Persistence Report'!$H$27:$H$500,"2013")</f>
        <v>0</v>
      </c>
      <c r="W313" s="294">
        <f>SUMIFS('7.  Persistence Report'!V$27:V$500,'7.  Persistence Report'!$D$27:$D$500,$B313,'7.  Persistence Report'!$C$27:$C$500,"&lt;&gt;Pre-2011 Programs Completed in 2011",'7.  Persistence Report'!$J$27:$J$500,"&lt;&gt;Adjustment",'7.  Persistence Report'!$H$27:$H$500,"2013")</f>
        <v>0</v>
      </c>
      <c r="X313" s="294">
        <f>SUMIFS('7.  Persistence Report'!W$27:W$500,'7.  Persistence Report'!$D$27:$D$500,$B313,'7.  Persistence Report'!$C$27:$C$500,"&lt;&gt;Pre-2011 Programs Completed in 2011",'7.  Persistence Report'!$J$27:$J$500,"&lt;&gt;Adjustment",'7.  Persistence Report'!$H$27:$H$500,"2013")</f>
        <v>0</v>
      </c>
      <c r="Y313" s="414"/>
      <c r="Z313" s="414"/>
      <c r="AA313" s="501">
        <v>1</v>
      </c>
      <c r="AB313" s="414"/>
      <c r="AC313" s="414"/>
      <c r="AD313" s="414"/>
      <c r="AE313" s="414"/>
      <c r="AF313" s="414"/>
      <c r="AG313" s="414"/>
      <c r="AH313" s="414"/>
      <c r="AI313" s="414"/>
      <c r="AJ313" s="414"/>
      <c r="AK313" s="414"/>
      <c r="AL313" s="414"/>
      <c r="AM313" s="295">
        <f>SUM(Y313:AL313)</f>
        <v>1</v>
      </c>
    </row>
    <row r="314" spans="1:39" ht="15" outlineLevel="1">
      <c r="B314" s="293" t="s">
        <v>249</v>
      </c>
      <c r="C314" s="290" t="s">
        <v>163</v>
      </c>
      <c r="D314" s="294">
        <f>SUMIFS('7.  Persistence Report'!AS$27:AS$500,'7.  Persistence Report'!$D$27:$D$500,$B313,'7.  Persistence Report'!$C$27:$C$500,"&lt;&gt;Pre-2011 Programs Completed in 2011",'7.  Persistence Report'!$J$27:$J$500,"Adjustment",'7.  Persistence Report'!$H$27:$H$500,"2013")</f>
        <v>0</v>
      </c>
      <c r="E314" s="294">
        <f>SUMIFS('7.  Persistence Report'!AT$27:AT$500,'7.  Persistence Report'!$D$27:$D$500,$B313,'7.  Persistence Report'!$C$27:$C$500,"&lt;&gt;Pre-2011 Programs Completed in 2011",'7.  Persistence Report'!$J$27:$J$500,"Adjustment",'7.  Persistence Report'!$H$27:$H$500,"2013")</f>
        <v>0</v>
      </c>
      <c r="F314" s="294">
        <f>SUMIFS('7.  Persistence Report'!AU$27:AU$500,'7.  Persistence Report'!$D$27:$D$500,$B313,'7.  Persistence Report'!$C$27:$C$500,"&lt;&gt;Pre-2011 Programs Completed in 2011",'7.  Persistence Report'!$J$27:$J$500,"Adjustment",'7.  Persistence Report'!$H$27:$H$500,"2013")</f>
        <v>0</v>
      </c>
      <c r="G314" s="294">
        <f>SUMIFS('7.  Persistence Report'!AV$27:AV$500,'7.  Persistence Report'!$D$27:$D$500,$B313,'7.  Persistence Report'!$C$27:$C$500,"&lt;&gt;Pre-2011 Programs Completed in 2011",'7.  Persistence Report'!$J$27:$J$500,"Adjustment",'7.  Persistence Report'!$H$27:$H$500,"2013")</f>
        <v>0</v>
      </c>
      <c r="H314" s="294">
        <f>SUMIFS('7.  Persistence Report'!AW$27:AW$500,'7.  Persistence Report'!$D$27:$D$500,$B313,'7.  Persistence Report'!$C$27:$C$500,"&lt;&gt;Pre-2011 Programs Completed in 2011",'7.  Persistence Report'!$J$27:$J$500,"Adjustment",'7.  Persistence Report'!$H$27:$H$500,"2013")</f>
        <v>0</v>
      </c>
      <c r="I314" s="294">
        <f>SUMIFS('7.  Persistence Report'!AX$27:AX$500,'7.  Persistence Report'!$D$27:$D$500,$B313,'7.  Persistence Report'!$C$27:$C$500,"&lt;&gt;Pre-2011 Programs Completed in 2011",'7.  Persistence Report'!$J$27:$J$500,"Adjustment",'7.  Persistence Report'!$H$27:$H$500,"2013")</f>
        <v>0</v>
      </c>
      <c r="J314" s="294">
        <f>SUMIFS('7.  Persistence Report'!AY$27:AY$500,'7.  Persistence Report'!$D$27:$D$500,$B313,'7.  Persistence Report'!$C$27:$C$500,"&lt;&gt;Pre-2011 Programs Completed in 2011",'7.  Persistence Report'!$J$27:$J$500,"Adjustment",'7.  Persistence Report'!$H$27:$H$500,"2013")</f>
        <v>0</v>
      </c>
      <c r="K314" s="294">
        <f>SUMIFS('7.  Persistence Report'!AZ$27:AZ$500,'7.  Persistence Report'!$D$27:$D$500,$B313,'7.  Persistence Report'!$C$27:$C$500,"&lt;&gt;Pre-2011 Programs Completed in 2011",'7.  Persistence Report'!$J$27:$J$500,"Adjustment",'7.  Persistence Report'!$H$27:$H$500,"2013")</f>
        <v>0</v>
      </c>
      <c r="L314" s="294">
        <f>SUMIFS('7.  Persistence Report'!BA$27:BA$500,'7.  Persistence Report'!$D$27:$D$500,$B313,'7.  Persistence Report'!$C$27:$C$500,"&lt;&gt;Pre-2011 Programs Completed in 2011",'7.  Persistence Report'!$J$27:$J$500,"Adjustment",'7.  Persistence Report'!$H$27:$H$500,"2013")</f>
        <v>0</v>
      </c>
      <c r="M314" s="294">
        <f>SUMIFS('7.  Persistence Report'!BB$27:BB$500,'7.  Persistence Report'!$D$27:$D$500,$B313,'7.  Persistence Report'!$C$27:$C$500,"&lt;&gt;Pre-2011 Programs Completed in 2011",'7.  Persistence Report'!$J$27:$J$500,"Adjustment",'7.  Persistence Report'!$H$27:$H$500,"2013")</f>
        <v>0</v>
      </c>
      <c r="N314" s="294">
        <f>N313</f>
        <v>3</v>
      </c>
      <c r="O314" s="294">
        <f>SUMIFS('7.  Persistence Report'!N$27:N$500,'7.  Persistence Report'!$D$27:$D$500,$B313,'7.  Persistence Report'!$C$27:$C$500,"&lt;&gt;Pre-2011 Programs Completed in 2011",'7.  Persistence Report'!$J$27:$J$500,"Adjustment",'7.  Persistence Report'!$H$27:$H$500,"2013")</f>
        <v>0</v>
      </c>
      <c r="P314" s="294">
        <f>SUMIFS('7.  Persistence Report'!O$27:O$500,'7.  Persistence Report'!$D$27:$D$500,$B313,'7.  Persistence Report'!$C$27:$C$500,"&lt;&gt;Pre-2011 Programs Completed in 2011",'7.  Persistence Report'!$J$27:$J$500,"Adjustment",'7.  Persistence Report'!$H$27:$H$500,"2013")</f>
        <v>0</v>
      </c>
      <c r="Q314" s="294">
        <f>SUMIFS('7.  Persistence Report'!P$27:P$500,'7.  Persistence Report'!$D$27:$D$500,$B313,'7.  Persistence Report'!$C$27:$C$500,"&lt;&gt;Pre-2011 Programs Completed in 2011",'7.  Persistence Report'!$J$27:$J$500,"Adjustment",'7.  Persistence Report'!$H$27:$H$500,"2013")</f>
        <v>0</v>
      </c>
      <c r="R314" s="294">
        <f>SUMIFS('7.  Persistence Report'!Q$27:Q$500,'7.  Persistence Report'!$D$27:$D$500,$B313,'7.  Persistence Report'!$C$27:$C$500,"&lt;&gt;Pre-2011 Programs Completed in 2011",'7.  Persistence Report'!$J$27:$J$500,"Adjustment",'7.  Persistence Report'!$H$27:$H$500,"2013")</f>
        <v>0</v>
      </c>
      <c r="S314" s="294">
        <f>SUMIFS('7.  Persistence Report'!R$27:R$500,'7.  Persistence Report'!$D$27:$D$500,$B313,'7.  Persistence Report'!$C$27:$C$500,"&lt;&gt;Pre-2011 Programs Completed in 2011",'7.  Persistence Report'!$J$27:$J$500,"Adjustment",'7.  Persistence Report'!$H$27:$H$500,"2013")</f>
        <v>0</v>
      </c>
      <c r="T314" s="294">
        <f>SUMIFS('7.  Persistence Report'!S$27:S$500,'7.  Persistence Report'!$D$27:$D$500,$B313,'7.  Persistence Report'!$C$27:$C$500,"&lt;&gt;Pre-2011 Programs Completed in 2011",'7.  Persistence Report'!$J$27:$J$500,"Adjustment",'7.  Persistence Report'!$H$27:$H$500,"2013")</f>
        <v>0</v>
      </c>
      <c r="U314" s="294">
        <f>SUMIFS('7.  Persistence Report'!T$27:T$500,'7.  Persistence Report'!$D$27:$D$500,$B313,'7.  Persistence Report'!$C$27:$C$500,"&lt;&gt;Pre-2011 Programs Completed in 2011",'7.  Persistence Report'!$J$27:$J$500,"Adjustment",'7.  Persistence Report'!$H$27:$H$500,"2013")</f>
        <v>0</v>
      </c>
      <c r="V314" s="294">
        <f>SUMIFS('7.  Persistence Report'!U$27:U$500,'7.  Persistence Report'!$D$27:$D$500,$B313,'7.  Persistence Report'!$C$27:$C$500,"&lt;&gt;Pre-2011 Programs Completed in 2011",'7.  Persistence Report'!$J$27:$J$500,"Adjustment",'7.  Persistence Report'!$H$27:$H$500,"2013")</f>
        <v>0</v>
      </c>
      <c r="W314" s="294">
        <f>SUMIFS('7.  Persistence Report'!V$27:V$500,'7.  Persistence Report'!$D$27:$D$500,$B313,'7.  Persistence Report'!$C$27:$C$500,"&lt;&gt;Pre-2011 Programs Completed in 2011",'7.  Persistence Report'!$J$27:$J$500,"Adjustment",'7.  Persistence Report'!$H$27:$H$500,"2013")</f>
        <v>0</v>
      </c>
      <c r="X314" s="294">
        <f>SUMIFS('7.  Persistence Report'!W$27:W$500,'7.  Persistence Report'!$D$27:$D$500,$B313,'7.  Persistence Report'!$C$27:$C$500,"&lt;&gt;Pre-2011 Programs Completed in 2011",'7.  Persistence Report'!$J$27:$J$500,"Adjustment",'7.  Persistence Report'!$H$27:$H$500,"2013")</f>
        <v>0</v>
      </c>
      <c r="Y314" s="410">
        <f>Y313</f>
        <v>0</v>
      </c>
      <c r="Z314" s="410">
        <f>Z313</f>
        <v>0</v>
      </c>
      <c r="AA314" s="410">
        <f t="shared" ref="AA314:AL314" si="150">AA313</f>
        <v>1</v>
      </c>
      <c r="AB314" s="410">
        <f t="shared" si="150"/>
        <v>0</v>
      </c>
      <c r="AC314" s="410">
        <f t="shared" si="150"/>
        <v>0</v>
      </c>
      <c r="AD314" s="410">
        <f t="shared" si="150"/>
        <v>0</v>
      </c>
      <c r="AE314" s="410">
        <f t="shared" si="150"/>
        <v>0</v>
      </c>
      <c r="AF314" s="410">
        <f t="shared" si="150"/>
        <v>0</v>
      </c>
      <c r="AG314" s="410">
        <f t="shared" si="150"/>
        <v>0</v>
      </c>
      <c r="AH314" s="410">
        <f t="shared" si="150"/>
        <v>0</v>
      </c>
      <c r="AI314" s="410">
        <f t="shared" si="150"/>
        <v>0</v>
      </c>
      <c r="AJ314" s="410">
        <f t="shared" si="150"/>
        <v>0</v>
      </c>
      <c r="AK314" s="410">
        <f t="shared" si="150"/>
        <v>0</v>
      </c>
      <c r="AL314" s="410">
        <f t="shared" si="150"/>
        <v>0</v>
      </c>
      <c r="AM314" s="310"/>
    </row>
    <row r="315" spans="1:39" ht="15" outlineLevel="1">
      <c r="B315" s="313"/>
      <c r="C315" s="311"/>
      <c r="D315" s="315"/>
      <c r="E315" s="315"/>
      <c r="F315" s="315"/>
      <c r="G315" s="315"/>
      <c r="H315" s="315"/>
      <c r="I315" s="315"/>
      <c r="J315" s="315"/>
      <c r="K315" s="315"/>
      <c r="L315" s="315"/>
      <c r="M315" s="315"/>
      <c r="N315" s="290"/>
      <c r="O315" s="315"/>
      <c r="P315" s="315"/>
      <c r="Q315" s="315"/>
      <c r="R315" s="315"/>
      <c r="S315" s="315"/>
      <c r="T315" s="315"/>
      <c r="U315" s="315"/>
      <c r="V315" s="315"/>
      <c r="W315" s="315"/>
      <c r="X315" s="315"/>
      <c r="Y315" s="415"/>
      <c r="Z315" s="416"/>
      <c r="AA315" s="415"/>
      <c r="AB315" s="415"/>
      <c r="AC315" s="415"/>
      <c r="AD315" s="415"/>
      <c r="AE315" s="415"/>
      <c r="AF315" s="415"/>
      <c r="AG315" s="415"/>
      <c r="AH315" s="415"/>
      <c r="AI315" s="415"/>
      <c r="AJ315" s="415"/>
      <c r="AK315" s="415"/>
      <c r="AL315" s="415"/>
      <c r="AM315" s="312"/>
    </row>
    <row r="316" spans="1:39" ht="15" outlineLevel="1">
      <c r="A316" s="507">
        <v>13</v>
      </c>
      <c r="B316" s="313" t="s">
        <v>24</v>
      </c>
      <c r="C316" s="290" t="s">
        <v>25</v>
      </c>
      <c r="D316" s="294">
        <f>SUMIFS('7.  Persistence Report'!AS$27:AS$500,'7.  Persistence Report'!$D$27:$D$500,$B316,'7.  Persistence Report'!$C$27:$C$500,"&lt;&gt;Pre-2011 Programs Completed in 2011",'7.  Persistence Report'!$J$27:$J$500,"&lt;&gt;Adjustment",'7.  Persistence Report'!$H$27:$H$500,"2013")</f>
        <v>117105</v>
      </c>
      <c r="E316" s="294">
        <f>SUMIFS('7.  Persistence Report'!AT$27:AT$500,'7.  Persistence Report'!$D$27:$D$500,$B316,'7.  Persistence Report'!$C$27:$C$500,"&lt;&gt;Pre-2011 Programs Completed in 2011",'7.  Persistence Report'!$J$27:$J$500,"&lt;&gt;Adjustment",'7.  Persistence Report'!$H$27:$H$500,"2013")</f>
        <v>117105</v>
      </c>
      <c r="F316" s="294">
        <f>SUMIFS('7.  Persistence Report'!AU$27:AU$500,'7.  Persistence Report'!$D$27:$D$500,$B316,'7.  Persistence Report'!$C$27:$C$500,"&lt;&gt;Pre-2011 Programs Completed in 2011",'7.  Persistence Report'!$J$27:$J$500,"&lt;&gt;Adjustment",'7.  Persistence Report'!$H$27:$H$500,"2013")</f>
        <v>117105</v>
      </c>
      <c r="G316" s="294">
        <f>SUMIFS('7.  Persistence Report'!AV$27:AV$500,'7.  Persistence Report'!$D$27:$D$500,$B316,'7.  Persistence Report'!$C$27:$C$500,"&lt;&gt;Pre-2011 Programs Completed in 2011",'7.  Persistence Report'!$J$27:$J$500,"&lt;&gt;Adjustment",'7.  Persistence Report'!$H$27:$H$500,"2013")</f>
        <v>117105</v>
      </c>
      <c r="H316" s="294">
        <f>SUMIFS('7.  Persistence Report'!AW$27:AW$500,'7.  Persistence Report'!$D$27:$D$500,$B316,'7.  Persistence Report'!$C$27:$C$500,"&lt;&gt;Pre-2011 Programs Completed in 2011",'7.  Persistence Report'!$J$27:$J$500,"&lt;&gt;Adjustment",'7.  Persistence Report'!$H$27:$H$500,"2013")</f>
        <v>117105</v>
      </c>
      <c r="I316" s="294">
        <f>SUMIFS('7.  Persistence Report'!AX$27:AX$500,'7.  Persistence Report'!$D$27:$D$500,$B316,'7.  Persistence Report'!$C$27:$C$500,"&lt;&gt;Pre-2011 Programs Completed in 2011",'7.  Persistence Report'!$J$27:$J$500,"&lt;&gt;Adjustment",'7.  Persistence Report'!$H$27:$H$500,"2013")</f>
        <v>117105</v>
      </c>
      <c r="J316" s="294">
        <f>SUMIFS('7.  Persistence Report'!AY$27:AY$500,'7.  Persistence Report'!$D$27:$D$500,$B316,'7.  Persistence Report'!$C$27:$C$500,"&lt;&gt;Pre-2011 Programs Completed in 2011",'7.  Persistence Report'!$J$27:$J$500,"&lt;&gt;Adjustment",'7.  Persistence Report'!$H$27:$H$500,"2013")</f>
        <v>117105</v>
      </c>
      <c r="K316" s="294">
        <f>SUMIFS('7.  Persistence Report'!AZ$27:AZ$500,'7.  Persistence Report'!$D$27:$D$500,$B316,'7.  Persistence Report'!$C$27:$C$500,"&lt;&gt;Pre-2011 Programs Completed in 2011",'7.  Persistence Report'!$J$27:$J$500,"&lt;&gt;Adjustment",'7.  Persistence Report'!$H$27:$H$500,"2013")</f>
        <v>117105</v>
      </c>
      <c r="L316" s="294">
        <f>SUMIFS('7.  Persistence Report'!BA$27:BA$500,'7.  Persistence Report'!$D$27:$D$500,$B316,'7.  Persistence Report'!$C$27:$C$500,"&lt;&gt;Pre-2011 Programs Completed in 2011",'7.  Persistence Report'!$J$27:$J$500,"&lt;&gt;Adjustment",'7.  Persistence Report'!$H$27:$H$500,"2013")</f>
        <v>117105</v>
      </c>
      <c r="M316" s="294">
        <f>SUMIFS('7.  Persistence Report'!BB$27:BB$500,'7.  Persistence Report'!$D$27:$D$500,$B316,'7.  Persistence Report'!$C$27:$C$500,"&lt;&gt;Pre-2011 Programs Completed in 2011",'7.  Persistence Report'!$J$27:$J$500,"&lt;&gt;Adjustment",'7.  Persistence Report'!$H$27:$H$500,"2013")</f>
        <v>117105</v>
      </c>
      <c r="N316" s="294">
        <v>12</v>
      </c>
      <c r="O316" s="294">
        <f>SUMIFS('7.  Persistence Report'!N$27:N$500,'7.  Persistence Report'!$D$27:$D$500,$B316,'7.  Persistence Report'!$C$27:$C$500,"&lt;&gt;Pre-2011 Programs Completed in 2011",'7.  Persistence Report'!$J$27:$J$500,"&lt;&gt;Adjustment",'7.  Persistence Report'!$H$27:$H$500,"2013")</f>
        <v>125</v>
      </c>
      <c r="P316" s="294">
        <f>SUMIFS('7.  Persistence Report'!O$27:O$500,'7.  Persistence Report'!$D$27:$D$500,$B316,'7.  Persistence Report'!$C$27:$C$500,"&lt;&gt;Pre-2011 Programs Completed in 2011",'7.  Persistence Report'!$J$27:$J$500,"&lt;&gt;Adjustment",'7.  Persistence Report'!$H$27:$H$500,"2013")</f>
        <v>125</v>
      </c>
      <c r="Q316" s="294">
        <f>SUMIFS('7.  Persistence Report'!P$27:P$500,'7.  Persistence Report'!$D$27:$D$500,$B316,'7.  Persistence Report'!$C$27:$C$500,"&lt;&gt;Pre-2011 Programs Completed in 2011",'7.  Persistence Report'!$J$27:$J$500,"&lt;&gt;Adjustment",'7.  Persistence Report'!$H$27:$H$500,"2013")</f>
        <v>125</v>
      </c>
      <c r="R316" s="294">
        <f>SUMIFS('7.  Persistence Report'!Q$27:Q$500,'7.  Persistence Report'!$D$27:$D$500,$B316,'7.  Persistence Report'!$C$27:$C$500,"&lt;&gt;Pre-2011 Programs Completed in 2011",'7.  Persistence Report'!$J$27:$J$500,"&lt;&gt;Adjustment",'7.  Persistence Report'!$H$27:$H$500,"2013")</f>
        <v>125</v>
      </c>
      <c r="S316" s="294">
        <f>SUMIFS('7.  Persistence Report'!R$27:R$500,'7.  Persistence Report'!$D$27:$D$500,$B316,'7.  Persistence Report'!$C$27:$C$500,"&lt;&gt;Pre-2011 Programs Completed in 2011",'7.  Persistence Report'!$J$27:$J$500,"&lt;&gt;Adjustment",'7.  Persistence Report'!$H$27:$H$500,"2013")</f>
        <v>125</v>
      </c>
      <c r="T316" s="294">
        <f>SUMIFS('7.  Persistence Report'!S$27:S$500,'7.  Persistence Report'!$D$27:$D$500,$B316,'7.  Persistence Report'!$C$27:$C$500,"&lt;&gt;Pre-2011 Programs Completed in 2011",'7.  Persistence Report'!$J$27:$J$500,"&lt;&gt;Adjustment",'7.  Persistence Report'!$H$27:$H$500,"2013")</f>
        <v>125</v>
      </c>
      <c r="U316" s="294">
        <f>SUMIFS('7.  Persistence Report'!T$27:T$500,'7.  Persistence Report'!$D$27:$D$500,$B316,'7.  Persistence Report'!$C$27:$C$500,"&lt;&gt;Pre-2011 Programs Completed in 2011",'7.  Persistence Report'!$J$27:$J$500,"&lt;&gt;Adjustment",'7.  Persistence Report'!$H$27:$H$500,"2013")</f>
        <v>125</v>
      </c>
      <c r="V316" s="294">
        <f>SUMIFS('7.  Persistence Report'!U$27:U$500,'7.  Persistence Report'!$D$27:$D$500,$B316,'7.  Persistence Report'!$C$27:$C$500,"&lt;&gt;Pre-2011 Programs Completed in 2011",'7.  Persistence Report'!$J$27:$J$500,"&lt;&gt;Adjustment",'7.  Persistence Report'!$H$27:$H$500,"2013")</f>
        <v>125</v>
      </c>
      <c r="W316" s="294">
        <f>SUMIFS('7.  Persistence Report'!V$27:V$500,'7.  Persistence Report'!$D$27:$D$500,$B316,'7.  Persistence Report'!$C$27:$C$500,"&lt;&gt;Pre-2011 Programs Completed in 2011",'7.  Persistence Report'!$J$27:$J$500,"&lt;&gt;Adjustment",'7.  Persistence Report'!$H$27:$H$500,"2013")</f>
        <v>125</v>
      </c>
      <c r="X316" s="294">
        <f>SUMIFS('7.  Persistence Report'!W$27:W$500,'7.  Persistence Report'!$D$27:$D$500,$B316,'7.  Persistence Report'!$C$27:$C$500,"&lt;&gt;Pre-2011 Programs Completed in 2011",'7.  Persistence Report'!$J$27:$J$500,"&lt;&gt;Adjustment",'7.  Persistence Report'!$H$27:$H$500,"2013")</f>
        <v>125</v>
      </c>
      <c r="Y316" s="414"/>
      <c r="Z316" s="414"/>
      <c r="AA316" s="501">
        <v>1</v>
      </c>
      <c r="AB316" s="414"/>
      <c r="AC316" s="414"/>
      <c r="AD316" s="414"/>
      <c r="AE316" s="414"/>
      <c r="AF316" s="414"/>
      <c r="AG316" s="414"/>
      <c r="AH316" s="414"/>
      <c r="AI316" s="414"/>
      <c r="AJ316" s="414"/>
      <c r="AK316" s="414"/>
      <c r="AL316" s="414"/>
      <c r="AM316" s="295">
        <f>SUM(Y316:AL316)</f>
        <v>1</v>
      </c>
    </row>
    <row r="317" spans="1:39" ht="15" outlineLevel="1">
      <c r="B317" s="293" t="s">
        <v>249</v>
      </c>
      <c r="C317" s="290" t="s">
        <v>163</v>
      </c>
      <c r="D317" s="294">
        <f>SUMIFS('7.  Persistence Report'!AS$27:AS$500,'7.  Persistence Report'!$D$27:$D$500,$B316,'7.  Persistence Report'!$C$27:$C$500,"&lt;&gt;Pre-2011 Programs Completed in 2011",'7.  Persistence Report'!$J$27:$J$500,"Adjustment",'7.  Persistence Report'!$H$27:$H$500,"2013")</f>
        <v>272380.61800000002</v>
      </c>
      <c r="E317" s="294">
        <f>SUMIFS('7.  Persistence Report'!AT$27:AT$500,'7.  Persistence Report'!$D$27:$D$500,$B316,'7.  Persistence Report'!$C$27:$C$500,"&lt;&gt;Pre-2011 Programs Completed in 2011",'7.  Persistence Report'!$J$27:$J$500,"Adjustment",'7.  Persistence Report'!$H$27:$H$500,"2013")</f>
        <v>272380.61800000002</v>
      </c>
      <c r="F317" s="294">
        <f>SUMIFS('7.  Persistence Report'!AU$27:AU$500,'7.  Persistence Report'!$D$27:$D$500,$B316,'7.  Persistence Report'!$C$27:$C$500,"&lt;&gt;Pre-2011 Programs Completed in 2011",'7.  Persistence Report'!$J$27:$J$500,"Adjustment",'7.  Persistence Report'!$H$27:$H$500,"2013")</f>
        <v>272380.61800000002</v>
      </c>
      <c r="G317" s="294">
        <f>SUMIFS('7.  Persistence Report'!AV$27:AV$500,'7.  Persistence Report'!$D$27:$D$500,$B316,'7.  Persistence Report'!$C$27:$C$500,"&lt;&gt;Pre-2011 Programs Completed in 2011",'7.  Persistence Report'!$J$27:$J$500,"Adjustment",'7.  Persistence Report'!$H$27:$H$500,"2013")</f>
        <v>272380.61800000002</v>
      </c>
      <c r="H317" s="294">
        <f>SUMIFS('7.  Persistence Report'!AW$27:AW$500,'7.  Persistence Report'!$D$27:$D$500,$B316,'7.  Persistence Report'!$C$27:$C$500,"&lt;&gt;Pre-2011 Programs Completed in 2011",'7.  Persistence Report'!$J$27:$J$500,"Adjustment",'7.  Persistence Report'!$H$27:$H$500,"2013")</f>
        <v>272380.61800000002</v>
      </c>
      <c r="I317" s="294">
        <f>SUMIFS('7.  Persistence Report'!AX$27:AX$500,'7.  Persistence Report'!$D$27:$D$500,$B316,'7.  Persistence Report'!$C$27:$C$500,"&lt;&gt;Pre-2011 Programs Completed in 2011",'7.  Persistence Report'!$J$27:$J$500,"Adjustment",'7.  Persistence Report'!$H$27:$H$500,"2013")</f>
        <v>272380.61800000002</v>
      </c>
      <c r="J317" s="294">
        <f>SUMIFS('7.  Persistence Report'!AY$27:AY$500,'7.  Persistence Report'!$D$27:$D$500,$B316,'7.  Persistence Report'!$C$27:$C$500,"&lt;&gt;Pre-2011 Programs Completed in 2011",'7.  Persistence Report'!$J$27:$J$500,"Adjustment",'7.  Persistence Report'!$H$27:$H$500,"2013")</f>
        <v>272380.61800000002</v>
      </c>
      <c r="K317" s="294">
        <f>SUMIFS('7.  Persistence Report'!AZ$27:AZ$500,'7.  Persistence Report'!$D$27:$D$500,$B316,'7.  Persistence Report'!$C$27:$C$500,"&lt;&gt;Pre-2011 Programs Completed in 2011",'7.  Persistence Report'!$J$27:$J$500,"Adjustment",'7.  Persistence Report'!$H$27:$H$500,"2013")</f>
        <v>272380.61800000002</v>
      </c>
      <c r="L317" s="294">
        <f>SUMIFS('7.  Persistence Report'!BA$27:BA$500,'7.  Persistence Report'!$D$27:$D$500,$B316,'7.  Persistence Report'!$C$27:$C$500,"&lt;&gt;Pre-2011 Programs Completed in 2011",'7.  Persistence Report'!$J$27:$J$500,"Adjustment",'7.  Persistence Report'!$H$27:$H$500,"2013")</f>
        <v>204476.45499999999</v>
      </c>
      <c r="M317" s="294">
        <f>SUMIFS('7.  Persistence Report'!BB$27:BB$500,'7.  Persistence Report'!$D$27:$D$500,$B316,'7.  Persistence Report'!$C$27:$C$500,"&lt;&gt;Pre-2011 Programs Completed in 2011",'7.  Persistence Report'!$J$27:$J$500,"Adjustment",'7.  Persistence Report'!$H$27:$H$500,"2013")</f>
        <v>204476.45499999999</v>
      </c>
      <c r="N317" s="294">
        <f>N316</f>
        <v>12</v>
      </c>
      <c r="O317" s="294">
        <f>SUMIFS('7.  Persistence Report'!N$27:N$500,'7.  Persistence Report'!$D$27:$D$500,$B316,'7.  Persistence Report'!$C$27:$C$500,"&lt;&gt;Pre-2011 Programs Completed in 2011",'7.  Persistence Report'!$J$27:$J$500,"Adjustment",'7.  Persistence Report'!$H$27:$H$500,"2013")</f>
        <v>190.1032989</v>
      </c>
      <c r="P317" s="294">
        <f>SUMIFS('7.  Persistence Report'!O$27:O$500,'7.  Persistence Report'!$D$27:$D$500,$B316,'7.  Persistence Report'!$C$27:$C$500,"&lt;&gt;Pre-2011 Programs Completed in 2011",'7.  Persistence Report'!$J$27:$J$500,"Adjustment",'7.  Persistence Report'!$H$27:$H$500,"2013")</f>
        <v>190.1032989</v>
      </c>
      <c r="Q317" s="294">
        <f>SUMIFS('7.  Persistence Report'!P$27:P$500,'7.  Persistence Report'!$D$27:$D$500,$B316,'7.  Persistence Report'!$C$27:$C$500,"&lt;&gt;Pre-2011 Programs Completed in 2011",'7.  Persistence Report'!$J$27:$J$500,"Adjustment",'7.  Persistence Report'!$H$27:$H$500,"2013")</f>
        <v>190.1032989</v>
      </c>
      <c r="R317" s="294">
        <f>SUMIFS('7.  Persistence Report'!Q$27:Q$500,'7.  Persistence Report'!$D$27:$D$500,$B316,'7.  Persistence Report'!$C$27:$C$500,"&lt;&gt;Pre-2011 Programs Completed in 2011",'7.  Persistence Report'!$J$27:$J$500,"Adjustment",'7.  Persistence Report'!$H$27:$H$500,"2013")</f>
        <v>190.1032989</v>
      </c>
      <c r="S317" s="294">
        <f>SUMIFS('7.  Persistence Report'!R$27:R$500,'7.  Persistence Report'!$D$27:$D$500,$B316,'7.  Persistence Report'!$C$27:$C$500,"&lt;&gt;Pre-2011 Programs Completed in 2011",'7.  Persistence Report'!$J$27:$J$500,"Adjustment",'7.  Persistence Report'!$H$27:$H$500,"2013")</f>
        <v>190.1032989</v>
      </c>
      <c r="T317" s="294">
        <f>SUMIFS('7.  Persistence Report'!S$27:S$500,'7.  Persistence Report'!$D$27:$D$500,$B316,'7.  Persistence Report'!$C$27:$C$500,"&lt;&gt;Pre-2011 Programs Completed in 2011",'7.  Persistence Report'!$J$27:$J$500,"Adjustment",'7.  Persistence Report'!$H$27:$H$500,"2013")</f>
        <v>190.1032989</v>
      </c>
      <c r="U317" s="294">
        <f>SUMIFS('7.  Persistence Report'!T$27:T$500,'7.  Persistence Report'!$D$27:$D$500,$B316,'7.  Persistence Report'!$C$27:$C$500,"&lt;&gt;Pre-2011 Programs Completed in 2011",'7.  Persistence Report'!$J$27:$J$500,"Adjustment",'7.  Persistence Report'!$H$27:$H$500,"2013")</f>
        <v>190.1032989</v>
      </c>
      <c r="V317" s="294">
        <f>SUMIFS('7.  Persistence Report'!U$27:U$500,'7.  Persistence Report'!$D$27:$D$500,$B316,'7.  Persistence Report'!$C$27:$C$500,"&lt;&gt;Pre-2011 Programs Completed in 2011",'7.  Persistence Report'!$J$27:$J$500,"Adjustment",'7.  Persistence Report'!$H$27:$H$500,"2013")</f>
        <v>190.1032989</v>
      </c>
      <c r="W317" s="294">
        <f>SUMIFS('7.  Persistence Report'!V$27:V$500,'7.  Persistence Report'!$D$27:$D$500,$B316,'7.  Persistence Report'!$C$27:$C$500,"&lt;&gt;Pre-2011 Programs Completed in 2011",'7.  Persistence Report'!$J$27:$J$500,"Adjustment",'7.  Persistence Report'!$H$27:$H$500,"2013")</f>
        <v>169.55862089999999</v>
      </c>
      <c r="X317" s="294">
        <f>SUMIFS('7.  Persistence Report'!W$27:W$500,'7.  Persistence Report'!$D$27:$D$500,$B316,'7.  Persistence Report'!$C$27:$C$500,"&lt;&gt;Pre-2011 Programs Completed in 2011",'7.  Persistence Report'!$J$27:$J$500,"Adjustment",'7.  Persistence Report'!$H$27:$H$500,"2013")</f>
        <v>169.55862089999999</v>
      </c>
      <c r="Y317" s="410">
        <f>Y316</f>
        <v>0</v>
      </c>
      <c r="Z317" s="410">
        <f>Z316</f>
        <v>0</v>
      </c>
      <c r="AA317" s="410">
        <f t="shared" ref="AA317:AL317" si="151">AA316</f>
        <v>1</v>
      </c>
      <c r="AB317" s="410">
        <f t="shared" si="151"/>
        <v>0</v>
      </c>
      <c r="AC317" s="410">
        <f t="shared" si="151"/>
        <v>0</v>
      </c>
      <c r="AD317" s="410">
        <f t="shared" si="151"/>
        <v>0</v>
      </c>
      <c r="AE317" s="410">
        <f t="shared" si="151"/>
        <v>0</v>
      </c>
      <c r="AF317" s="410">
        <f t="shared" si="151"/>
        <v>0</v>
      </c>
      <c r="AG317" s="410">
        <f t="shared" si="151"/>
        <v>0</v>
      </c>
      <c r="AH317" s="410">
        <f t="shared" si="151"/>
        <v>0</v>
      </c>
      <c r="AI317" s="410">
        <f t="shared" si="151"/>
        <v>0</v>
      </c>
      <c r="AJ317" s="410">
        <f t="shared" si="151"/>
        <v>0</v>
      </c>
      <c r="AK317" s="410">
        <f t="shared" si="151"/>
        <v>0</v>
      </c>
      <c r="AL317" s="410">
        <f t="shared" si="151"/>
        <v>0</v>
      </c>
      <c r="AM317" s="310"/>
    </row>
    <row r="318" spans="1:39" ht="15" outlineLevel="1">
      <c r="B318" s="313"/>
      <c r="C318" s="311"/>
      <c r="D318" s="315"/>
      <c r="E318" s="315"/>
      <c r="F318" s="315"/>
      <c r="G318" s="315"/>
      <c r="H318" s="315"/>
      <c r="I318" s="315"/>
      <c r="J318" s="315"/>
      <c r="K318" s="315"/>
      <c r="L318" s="315"/>
      <c r="M318" s="315"/>
      <c r="N318" s="290"/>
      <c r="O318" s="315"/>
      <c r="P318" s="315"/>
      <c r="Q318" s="315"/>
      <c r="R318" s="315"/>
      <c r="S318" s="315"/>
      <c r="T318" s="315"/>
      <c r="U318" s="315"/>
      <c r="V318" s="315"/>
      <c r="W318" s="315"/>
      <c r="X318" s="315"/>
      <c r="Y318" s="415"/>
      <c r="Z318" s="415"/>
      <c r="AA318" s="415"/>
      <c r="AB318" s="415"/>
      <c r="AC318" s="415"/>
      <c r="AD318" s="415"/>
      <c r="AE318" s="415"/>
      <c r="AF318" s="415"/>
      <c r="AG318" s="415"/>
      <c r="AH318" s="415"/>
      <c r="AI318" s="415"/>
      <c r="AJ318" s="415"/>
      <c r="AK318" s="415"/>
      <c r="AL318" s="415"/>
      <c r="AM318" s="312"/>
    </row>
    <row r="319" spans="1:39" ht="15" outlineLevel="1">
      <c r="A319" s="507">
        <v>14</v>
      </c>
      <c r="B319" s="313" t="s">
        <v>20</v>
      </c>
      <c r="C319" s="290" t="s">
        <v>25</v>
      </c>
      <c r="D319" s="294">
        <f>SUMIFS('7.  Persistence Report'!AS$27:AS$500,'7.  Persistence Report'!$D$27:$D$500,$B319,'7.  Persistence Report'!$C$27:$C$500,"&lt;&gt;Pre-2011 Programs Completed in 2011",'7.  Persistence Report'!$J$27:$J$500,"&lt;&gt;Adjustment",'7.  Persistence Report'!$H$27:$H$500,"2013")</f>
        <v>2325637</v>
      </c>
      <c r="E319" s="294">
        <f>SUMIFS('7.  Persistence Report'!AT$27:AT$500,'7.  Persistence Report'!$D$27:$D$500,$B319,'7.  Persistence Report'!$C$27:$C$500,"&lt;&gt;Pre-2011 Programs Completed in 2011",'7.  Persistence Report'!$J$27:$J$500,"&lt;&gt;Adjustment",'7.  Persistence Report'!$H$27:$H$500,"2013")</f>
        <v>2325637</v>
      </c>
      <c r="F319" s="294">
        <f>SUMIFS('7.  Persistence Report'!AU$27:AU$500,'7.  Persistence Report'!$D$27:$D$500,$B319,'7.  Persistence Report'!$C$27:$C$500,"&lt;&gt;Pre-2011 Programs Completed in 2011",'7.  Persistence Report'!$J$27:$J$500,"&lt;&gt;Adjustment",'7.  Persistence Report'!$H$27:$H$500,"2013")</f>
        <v>2325637</v>
      </c>
      <c r="G319" s="294">
        <f>SUMIFS('7.  Persistence Report'!AV$27:AV$500,'7.  Persistence Report'!$D$27:$D$500,$B319,'7.  Persistence Report'!$C$27:$C$500,"&lt;&gt;Pre-2011 Programs Completed in 2011",'7.  Persistence Report'!$J$27:$J$500,"&lt;&gt;Adjustment",'7.  Persistence Report'!$H$27:$H$500,"2013")</f>
        <v>2325637</v>
      </c>
      <c r="H319" s="294">
        <f>SUMIFS('7.  Persistence Report'!AW$27:AW$500,'7.  Persistence Report'!$D$27:$D$500,$B319,'7.  Persistence Report'!$C$27:$C$500,"&lt;&gt;Pre-2011 Programs Completed in 2011",'7.  Persistence Report'!$J$27:$J$500,"&lt;&gt;Adjustment",'7.  Persistence Report'!$H$27:$H$500,"2013")</f>
        <v>0</v>
      </c>
      <c r="I319" s="294">
        <f>SUMIFS('7.  Persistence Report'!AX$27:AX$500,'7.  Persistence Report'!$D$27:$D$500,$B319,'7.  Persistence Report'!$C$27:$C$500,"&lt;&gt;Pre-2011 Programs Completed in 2011",'7.  Persistence Report'!$J$27:$J$500,"&lt;&gt;Adjustment",'7.  Persistence Report'!$H$27:$H$500,"2013")</f>
        <v>0</v>
      </c>
      <c r="J319" s="294">
        <f>SUMIFS('7.  Persistence Report'!AY$27:AY$500,'7.  Persistence Report'!$D$27:$D$500,$B319,'7.  Persistence Report'!$C$27:$C$500,"&lt;&gt;Pre-2011 Programs Completed in 2011",'7.  Persistence Report'!$J$27:$J$500,"&lt;&gt;Adjustment",'7.  Persistence Report'!$H$27:$H$500,"2013")</f>
        <v>0</v>
      </c>
      <c r="K319" s="294">
        <f>SUMIFS('7.  Persistence Report'!AZ$27:AZ$500,'7.  Persistence Report'!$D$27:$D$500,$B319,'7.  Persistence Report'!$C$27:$C$500,"&lt;&gt;Pre-2011 Programs Completed in 2011",'7.  Persistence Report'!$J$27:$J$500,"&lt;&gt;Adjustment",'7.  Persistence Report'!$H$27:$H$500,"2013")</f>
        <v>0</v>
      </c>
      <c r="L319" s="294">
        <f>SUMIFS('7.  Persistence Report'!BA$27:BA$500,'7.  Persistence Report'!$D$27:$D$500,$B319,'7.  Persistence Report'!$C$27:$C$500,"&lt;&gt;Pre-2011 Programs Completed in 2011",'7.  Persistence Report'!$J$27:$J$500,"&lt;&gt;Adjustment",'7.  Persistence Report'!$H$27:$H$500,"2013")</f>
        <v>0</v>
      </c>
      <c r="M319" s="294">
        <f>SUMIFS('7.  Persistence Report'!BB$27:BB$500,'7.  Persistence Report'!$D$27:$D$500,$B319,'7.  Persistence Report'!$C$27:$C$500,"&lt;&gt;Pre-2011 Programs Completed in 2011",'7.  Persistence Report'!$J$27:$J$500,"&lt;&gt;Adjustment",'7.  Persistence Report'!$H$27:$H$500,"2013")</f>
        <v>0</v>
      </c>
      <c r="N319" s="294">
        <v>12</v>
      </c>
      <c r="O319" s="294">
        <f>SUMIFS('7.  Persistence Report'!N$27:N$500,'7.  Persistence Report'!$D$27:$D$500,$B319,'7.  Persistence Report'!$C$27:$C$500,"&lt;&gt;Pre-2011 Programs Completed in 2011",'7.  Persistence Report'!$J$27:$J$500,"&lt;&gt;Adjustment",'7.  Persistence Report'!$H$27:$H$500,"2013")</f>
        <v>423</v>
      </c>
      <c r="P319" s="294">
        <f>SUMIFS('7.  Persistence Report'!O$27:O$500,'7.  Persistence Report'!$D$27:$D$500,$B319,'7.  Persistence Report'!$C$27:$C$500,"&lt;&gt;Pre-2011 Programs Completed in 2011",'7.  Persistence Report'!$J$27:$J$500,"&lt;&gt;Adjustment",'7.  Persistence Report'!$H$27:$H$500,"2013")</f>
        <v>423</v>
      </c>
      <c r="Q319" s="294">
        <f>SUMIFS('7.  Persistence Report'!P$27:P$500,'7.  Persistence Report'!$D$27:$D$500,$B319,'7.  Persistence Report'!$C$27:$C$500,"&lt;&gt;Pre-2011 Programs Completed in 2011",'7.  Persistence Report'!$J$27:$J$500,"&lt;&gt;Adjustment",'7.  Persistence Report'!$H$27:$H$500,"2013")</f>
        <v>423</v>
      </c>
      <c r="R319" s="294">
        <f>SUMIFS('7.  Persistence Report'!Q$27:Q$500,'7.  Persistence Report'!$D$27:$D$500,$B319,'7.  Persistence Report'!$C$27:$C$500,"&lt;&gt;Pre-2011 Programs Completed in 2011",'7.  Persistence Report'!$J$27:$J$500,"&lt;&gt;Adjustment",'7.  Persistence Report'!$H$27:$H$500,"2013")</f>
        <v>423</v>
      </c>
      <c r="S319" s="294">
        <f>SUMIFS('7.  Persistence Report'!R$27:R$500,'7.  Persistence Report'!$D$27:$D$500,$B319,'7.  Persistence Report'!$C$27:$C$500,"&lt;&gt;Pre-2011 Programs Completed in 2011",'7.  Persistence Report'!$J$27:$J$500,"&lt;&gt;Adjustment",'7.  Persistence Report'!$H$27:$H$500,"2013")</f>
        <v>0</v>
      </c>
      <c r="T319" s="294">
        <f>SUMIFS('7.  Persistence Report'!S$27:S$500,'7.  Persistence Report'!$D$27:$D$500,$B319,'7.  Persistence Report'!$C$27:$C$500,"&lt;&gt;Pre-2011 Programs Completed in 2011",'7.  Persistence Report'!$J$27:$J$500,"&lt;&gt;Adjustment",'7.  Persistence Report'!$H$27:$H$500,"2013")</f>
        <v>0</v>
      </c>
      <c r="U319" s="294">
        <f>SUMIFS('7.  Persistence Report'!T$27:T$500,'7.  Persistence Report'!$D$27:$D$500,$B319,'7.  Persistence Report'!$C$27:$C$500,"&lt;&gt;Pre-2011 Programs Completed in 2011",'7.  Persistence Report'!$J$27:$J$500,"&lt;&gt;Adjustment",'7.  Persistence Report'!$H$27:$H$500,"2013")</f>
        <v>0</v>
      </c>
      <c r="V319" s="294">
        <f>SUMIFS('7.  Persistence Report'!U$27:U$500,'7.  Persistence Report'!$D$27:$D$500,$B319,'7.  Persistence Report'!$C$27:$C$500,"&lt;&gt;Pre-2011 Programs Completed in 2011",'7.  Persistence Report'!$J$27:$J$500,"&lt;&gt;Adjustment",'7.  Persistence Report'!$H$27:$H$500,"2013")</f>
        <v>0</v>
      </c>
      <c r="W319" s="294">
        <f>SUMIFS('7.  Persistence Report'!V$27:V$500,'7.  Persistence Report'!$D$27:$D$500,$B319,'7.  Persistence Report'!$C$27:$C$500,"&lt;&gt;Pre-2011 Programs Completed in 2011",'7.  Persistence Report'!$J$27:$J$500,"&lt;&gt;Adjustment",'7.  Persistence Report'!$H$27:$H$500,"2013")</f>
        <v>0</v>
      </c>
      <c r="X319" s="294">
        <f>SUMIFS('7.  Persistence Report'!W$27:W$500,'7.  Persistence Report'!$D$27:$D$500,$B319,'7.  Persistence Report'!$C$27:$C$500,"&lt;&gt;Pre-2011 Programs Completed in 2011",'7.  Persistence Report'!$J$27:$J$500,"&lt;&gt;Adjustment",'7.  Persistence Report'!$H$27:$H$500,"2013")</f>
        <v>0</v>
      </c>
      <c r="Y319" s="414"/>
      <c r="Z319" s="414"/>
      <c r="AA319" s="501">
        <v>1</v>
      </c>
      <c r="AB319" s="414"/>
      <c r="AC319" s="414"/>
      <c r="AD319" s="414"/>
      <c r="AE319" s="414"/>
      <c r="AF319" s="414"/>
      <c r="AG319" s="414"/>
      <c r="AH319" s="414"/>
      <c r="AI319" s="414"/>
      <c r="AJ319" s="414"/>
      <c r="AK319" s="414"/>
      <c r="AL319" s="414"/>
      <c r="AM319" s="295">
        <f>SUM(Y319:AL319)</f>
        <v>1</v>
      </c>
    </row>
    <row r="320" spans="1:39" ht="15" outlineLevel="1">
      <c r="B320" s="293" t="s">
        <v>249</v>
      </c>
      <c r="C320" s="290" t="s">
        <v>163</v>
      </c>
      <c r="D320" s="294">
        <f>SUMIFS('7.  Persistence Report'!AS$27:AS$500,'7.  Persistence Report'!$D$27:$D$500,$B319,'7.  Persistence Report'!$C$27:$C$500,"&lt;&gt;Pre-2011 Programs Completed in 2011",'7.  Persistence Report'!$J$27:$J$500,"Adjustment",'7.  Persistence Report'!$H$27:$H$500,"2013")</f>
        <v>243956.99905499999</v>
      </c>
      <c r="E320" s="294">
        <f>SUMIFS('7.  Persistence Report'!AT$27:AT$500,'7.  Persistence Report'!$D$27:$D$500,$B319,'7.  Persistence Report'!$C$27:$C$500,"&lt;&gt;Pre-2011 Programs Completed in 2011",'7.  Persistence Report'!$J$27:$J$500,"Adjustment",'7.  Persistence Report'!$H$27:$H$500,"2013")</f>
        <v>243956.99905499999</v>
      </c>
      <c r="F320" s="294">
        <f>SUMIFS('7.  Persistence Report'!AU$27:AU$500,'7.  Persistence Report'!$D$27:$D$500,$B319,'7.  Persistence Report'!$C$27:$C$500,"&lt;&gt;Pre-2011 Programs Completed in 2011",'7.  Persistence Report'!$J$27:$J$500,"Adjustment",'7.  Persistence Report'!$H$27:$H$500,"2013")</f>
        <v>243956.99905499999</v>
      </c>
      <c r="G320" s="294">
        <f>SUMIFS('7.  Persistence Report'!AV$27:AV$500,'7.  Persistence Report'!$D$27:$D$500,$B319,'7.  Persistence Report'!$C$27:$C$500,"&lt;&gt;Pre-2011 Programs Completed in 2011",'7.  Persistence Report'!$J$27:$J$500,"Adjustment",'7.  Persistence Report'!$H$27:$H$500,"2013")</f>
        <v>243956.99905499999</v>
      </c>
      <c r="H320" s="294">
        <f>SUMIFS('7.  Persistence Report'!AW$27:AW$500,'7.  Persistence Report'!$D$27:$D$500,$B319,'7.  Persistence Report'!$C$27:$C$500,"&lt;&gt;Pre-2011 Programs Completed in 2011",'7.  Persistence Report'!$J$27:$J$500,"Adjustment",'7.  Persistence Report'!$H$27:$H$500,"2013")</f>
        <v>0</v>
      </c>
      <c r="I320" s="294">
        <f>SUMIFS('7.  Persistence Report'!AX$27:AX$500,'7.  Persistence Report'!$D$27:$D$500,$B319,'7.  Persistence Report'!$C$27:$C$500,"&lt;&gt;Pre-2011 Programs Completed in 2011",'7.  Persistence Report'!$J$27:$J$500,"Adjustment",'7.  Persistence Report'!$H$27:$H$500,"2013")</f>
        <v>0</v>
      </c>
      <c r="J320" s="294">
        <f>SUMIFS('7.  Persistence Report'!AY$27:AY$500,'7.  Persistence Report'!$D$27:$D$500,$B319,'7.  Persistence Report'!$C$27:$C$500,"&lt;&gt;Pre-2011 Programs Completed in 2011",'7.  Persistence Report'!$J$27:$J$500,"Adjustment",'7.  Persistence Report'!$H$27:$H$500,"2013")</f>
        <v>0</v>
      </c>
      <c r="K320" s="294">
        <f>SUMIFS('7.  Persistence Report'!AZ$27:AZ$500,'7.  Persistence Report'!$D$27:$D$500,$B319,'7.  Persistence Report'!$C$27:$C$500,"&lt;&gt;Pre-2011 Programs Completed in 2011",'7.  Persistence Report'!$J$27:$J$500,"Adjustment",'7.  Persistence Report'!$H$27:$H$500,"2013")</f>
        <v>0</v>
      </c>
      <c r="L320" s="294">
        <f>SUMIFS('7.  Persistence Report'!BA$27:BA$500,'7.  Persistence Report'!$D$27:$D$500,$B319,'7.  Persistence Report'!$C$27:$C$500,"&lt;&gt;Pre-2011 Programs Completed in 2011",'7.  Persistence Report'!$J$27:$J$500,"Adjustment",'7.  Persistence Report'!$H$27:$H$500,"2013")</f>
        <v>0</v>
      </c>
      <c r="M320" s="294">
        <f>SUMIFS('7.  Persistence Report'!BB$27:BB$500,'7.  Persistence Report'!$D$27:$D$500,$B319,'7.  Persistence Report'!$C$27:$C$500,"&lt;&gt;Pre-2011 Programs Completed in 2011",'7.  Persistence Report'!$J$27:$J$500,"Adjustment",'7.  Persistence Report'!$H$27:$H$500,"2013")</f>
        <v>0</v>
      </c>
      <c r="N320" s="294">
        <f>N319</f>
        <v>12</v>
      </c>
      <c r="O320" s="294">
        <f>SUMIFS('7.  Persistence Report'!N$27:N$500,'7.  Persistence Report'!$D$27:$D$500,$B319,'7.  Persistence Report'!$C$27:$C$500,"&lt;&gt;Pre-2011 Programs Completed in 2011",'7.  Persistence Report'!$J$27:$J$500,"Adjustment",'7.  Persistence Report'!$H$27:$H$500,"2013")</f>
        <v>44.373169718</v>
      </c>
      <c r="P320" s="294">
        <f>SUMIFS('7.  Persistence Report'!O$27:O$500,'7.  Persistence Report'!$D$27:$D$500,$B319,'7.  Persistence Report'!$C$27:$C$500,"&lt;&gt;Pre-2011 Programs Completed in 2011",'7.  Persistence Report'!$J$27:$J$500,"Adjustment",'7.  Persistence Report'!$H$27:$H$500,"2013")</f>
        <v>44.373169718</v>
      </c>
      <c r="Q320" s="294">
        <f>SUMIFS('7.  Persistence Report'!P$27:P$500,'7.  Persistence Report'!$D$27:$D$500,$B319,'7.  Persistence Report'!$C$27:$C$500,"&lt;&gt;Pre-2011 Programs Completed in 2011",'7.  Persistence Report'!$J$27:$J$500,"Adjustment",'7.  Persistence Report'!$H$27:$H$500,"2013")</f>
        <v>44.373169718</v>
      </c>
      <c r="R320" s="294">
        <f>SUMIFS('7.  Persistence Report'!Q$27:Q$500,'7.  Persistence Report'!$D$27:$D$500,$B319,'7.  Persistence Report'!$C$27:$C$500,"&lt;&gt;Pre-2011 Programs Completed in 2011",'7.  Persistence Report'!$J$27:$J$500,"Adjustment",'7.  Persistence Report'!$H$27:$H$500,"2013")</f>
        <v>44.373169718</v>
      </c>
      <c r="S320" s="294">
        <f>SUMIFS('7.  Persistence Report'!R$27:R$500,'7.  Persistence Report'!$D$27:$D$500,$B319,'7.  Persistence Report'!$C$27:$C$500,"&lt;&gt;Pre-2011 Programs Completed in 2011",'7.  Persistence Report'!$J$27:$J$500,"Adjustment",'7.  Persistence Report'!$H$27:$H$500,"2013")</f>
        <v>0</v>
      </c>
      <c r="T320" s="294">
        <f>SUMIFS('7.  Persistence Report'!S$27:S$500,'7.  Persistence Report'!$D$27:$D$500,$B319,'7.  Persistence Report'!$C$27:$C$500,"&lt;&gt;Pre-2011 Programs Completed in 2011",'7.  Persistence Report'!$J$27:$J$500,"Adjustment",'7.  Persistence Report'!$H$27:$H$500,"2013")</f>
        <v>0</v>
      </c>
      <c r="U320" s="294">
        <f>SUMIFS('7.  Persistence Report'!T$27:T$500,'7.  Persistence Report'!$D$27:$D$500,$B319,'7.  Persistence Report'!$C$27:$C$500,"&lt;&gt;Pre-2011 Programs Completed in 2011",'7.  Persistence Report'!$J$27:$J$500,"Adjustment",'7.  Persistence Report'!$H$27:$H$500,"2013")</f>
        <v>0</v>
      </c>
      <c r="V320" s="294">
        <f>SUMIFS('7.  Persistence Report'!U$27:U$500,'7.  Persistence Report'!$D$27:$D$500,$B319,'7.  Persistence Report'!$C$27:$C$500,"&lt;&gt;Pre-2011 Programs Completed in 2011",'7.  Persistence Report'!$J$27:$J$500,"Adjustment",'7.  Persistence Report'!$H$27:$H$500,"2013")</f>
        <v>0</v>
      </c>
      <c r="W320" s="294">
        <f>SUMIFS('7.  Persistence Report'!V$27:V$500,'7.  Persistence Report'!$D$27:$D$500,$B319,'7.  Persistence Report'!$C$27:$C$500,"&lt;&gt;Pre-2011 Programs Completed in 2011",'7.  Persistence Report'!$J$27:$J$500,"Adjustment",'7.  Persistence Report'!$H$27:$H$500,"2013")</f>
        <v>0</v>
      </c>
      <c r="X320" s="294">
        <f>SUMIFS('7.  Persistence Report'!W$27:W$500,'7.  Persistence Report'!$D$27:$D$500,$B319,'7.  Persistence Report'!$C$27:$C$500,"&lt;&gt;Pre-2011 Programs Completed in 2011",'7.  Persistence Report'!$J$27:$J$500,"Adjustment",'7.  Persistence Report'!$H$27:$H$500,"2013")</f>
        <v>0</v>
      </c>
      <c r="Y320" s="410">
        <f>Y319</f>
        <v>0</v>
      </c>
      <c r="Z320" s="410">
        <f>Z319</f>
        <v>0</v>
      </c>
      <c r="AA320" s="410">
        <f t="shared" ref="AA320:AL320" si="152">AA319</f>
        <v>1</v>
      </c>
      <c r="AB320" s="410">
        <f t="shared" si="152"/>
        <v>0</v>
      </c>
      <c r="AC320" s="410">
        <f t="shared" si="152"/>
        <v>0</v>
      </c>
      <c r="AD320" s="410">
        <f t="shared" si="152"/>
        <v>0</v>
      </c>
      <c r="AE320" s="410">
        <f t="shared" si="152"/>
        <v>0</v>
      </c>
      <c r="AF320" s="410">
        <f t="shared" si="152"/>
        <v>0</v>
      </c>
      <c r="AG320" s="410">
        <f t="shared" si="152"/>
        <v>0</v>
      </c>
      <c r="AH320" s="410">
        <f t="shared" si="152"/>
        <v>0</v>
      </c>
      <c r="AI320" s="410">
        <f t="shared" si="152"/>
        <v>0</v>
      </c>
      <c r="AJ320" s="410">
        <f t="shared" si="152"/>
        <v>0</v>
      </c>
      <c r="AK320" s="410">
        <f t="shared" si="152"/>
        <v>0</v>
      </c>
      <c r="AL320" s="410">
        <f t="shared" si="152"/>
        <v>0</v>
      </c>
      <c r="AM320" s="310"/>
    </row>
    <row r="321" spans="1:39" ht="15" outlineLevel="1">
      <c r="B321" s="313"/>
      <c r="C321" s="311"/>
      <c r="D321" s="315"/>
      <c r="E321" s="315"/>
      <c r="F321" s="315"/>
      <c r="G321" s="315"/>
      <c r="H321" s="315"/>
      <c r="I321" s="315"/>
      <c r="J321" s="315"/>
      <c r="K321" s="315"/>
      <c r="L321" s="315"/>
      <c r="M321" s="315"/>
      <c r="N321" s="290"/>
      <c r="O321" s="315"/>
      <c r="P321" s="315"/>
      <c r="Q321" s="315"/>
      <c r="R321" s="315"/>
      <c r="S321" s="315"/>
      <c r="T321" s="315"/>
      <c r="U321" s="315"/>
      <c r="V321" s="315"/>
      <c r="W321" s="315"/>
      <c r="X321" s="315"/>
      <c r="Y321" s="415"/>
      <c r="Z321" s="416"/>
      <c r="AA321" s="415"/>
      <c r="AB321" s="415"/>
      <c r="AC321" s="415"/>
      <c r="AD321" s="415"/>
      <c r="AE321" s="415"/>
      <c r="AF321" s="415"/>
      <c r="AG321" s="415"/>
      <c r="AH321" s="415"/>
      <c r="AI321" s="415"/>
      <c r="AJ321" s="415"/>
      <c r="AK321" s="415"/>
      <c r="AL321" s="415"/>
      <c r="AM321" s="312"/>
    </row>
    <row r="322" spans="1:39" s="282" customFormat="1" ht="15" outlineLevel="1">
      <c r="A322" s="507">
        <v>15</v>
      </c>
      <c r="B322" s="313" t="s">
        <v>486</v>
      </c>
      <c r="C322" s="290" t="s">
        <v>25</v>
      </c>
      <c r="D322" s="294">
        <f>SUMIFS('7.  Persistence Report'!AS$27:AS$500,'7.  Persistence Report'!$D$27:$D$500,$B322,'7.  Persistence Report'!$C$27:$C$500,"&lt;&gt;Pre-2011 Programs Completed in 2011",'7.  Persistence Report'!$J$27:$J$500,"&lt;&gt;Adjustment",'7.  Persistence Report'!$H$27:$H$500,"2013")</f>
        <v>0</v>
      </c>
      <c r="E322" s="294">
        <f>SUMIFS('7.  Persistence Report'!AT$27:AT$500,'7.  Persistence Report'!$D$27:$D$500,$B322,'7.  Persistence Report'!$C$27:$C$500,"&lt;&gt;Pre-2011 Programs Completed in 2011",'7.  Persistence Report'!$J$27:$J$500,"&lt;&gt;Adjustment",'7.  Persistence Report'!$H$27:$H$500,"2013")</f>
        <v>0</v>
      </c>
      <c r="F322" s="294">
        <f>SUMIFS('7.  Persistence Report'!AU$27:AU$500,'7.  Persistence Report'!$D$27:$D$500,$B322,'7.  Persistence Report'!$C$27:$C$500,"&lt;&gt;Pre-2011 Programs Completed in 2011",'7.  Persistence Report'!$J$27:$J$500,"&lt;&gt;Adjustment",'7.  Persistence Report'!$H$27:$H$500,"2013")</f>
        <v>0</v>
      </c>
      <c r="G322" s="294">
        <f>SUMIFS('7.  Persistence Report'!AV$27:AV$500,'7.  Persistence Report'!$D$27:$D$500,$B322,'7.  Persistence Report'!$C$27:$C$500,"&lt;&gt;Pre-2011 Programs Completed in 2011",'7.  Persistence Report'!$J$27:$J$500,"&lt;&gt;Adjustment",'7.  Persistence Report'!$H$27:$H$500,"2013")</f>
        <v>0</v>
      </c>
      <c r="H322" s="294">
        <f>SUMIFS('7.  Persistence Report'!AW$27:AW$500,'7.  Persistence Report'!$D$27:$D$500,$B322,'7.  Persistence Report'!$C$27:$C$500,"&lt;&gt;Pre-2011 Programs Completed in 2011",'7.  Persistence Report'!$J$27:$J$500,"&lt;&gt;Adjustment",'7.  Persistence Report'!$H$27:$H$500,"2013")</f>
        <v>0</v>
      </c>
      <c r="I322" s="294">
        <f>SUMIFS('7.  Persistence Report'!AX$27:AX$500,'7.  Persistence Report'!$D$27:$D$500,$B322,'7.  Persistence Report'!$C$27:$C$500,"&lt;&gt;Pre-2011 Programs Completed in 2011",'7.  Persistence Report'!$J$27:$J$500,"&lt;&gt;Adjustment",'7.  Persistence Report'!$H$27:$H$500,"2013")</f>
        <v>0</v>
      </c>
      <c r="J322" s="294">
        <f>SUMIFS('7.  Persistence Report'!AY$27:AY$500,'7.  Persistence Report'!$D$27:$D$500,$B322,'7.  Persistence Report'!$C$27:$C$500,"&lt;&gt;Pre-2011 Programs Completed in 2011",'7.  Persistence Report'!$J$27:$J$500,"&lt;&gt;Adjustment",'7.  Persistence Report'!$H$27:$H$500,"2013")</f>
        <v>0</v>
      </c>
      <c r="K322" s="294">
        <f>SUMIFS('7.  Persistence Report'!AZ$27:AZ$500,'7.  Persistence Report'!$D$27:$D$500,$B322,'7.  Persistence Report'!$C$27:$C$500,"&lt;&gt;Pre-2011 Programs Completed in 2011",'7.  Persistence Report'!$J$27:$J$500,"&lt;&gt;Adjustment",'7.  Persistence Report'!$H$27:$H$500,"2013")</f>
        <v>0</v>
      </c>
      <c r="L322" s="294">
        <f>SUMIFS('7.  Persistence Report'!BA$27:BA$500,'7.  Persistence Report'!$D$27:$D$500,$B322,'7.  Persistence Report'!$C$27:$C$500,"&lt;&gt;Pre-2011 Programs Completed in 2011",'7.  Persistence Report'!$J$27:$J$500,"&lt;&gt;Adjustment",'7.  Persistence Report'!$H$27:$H$500,"2013")</f>
        <v>0</v>
      </c>
      <c r="M322" s="294">
        <f>SUMIFS('7.  Persistence Report'!BB$27:BB$500,'7.  Persistence Report'!$D$27:$D$500,$B322,'7.  Persistence Report'!$C$27:$C$500,"&lt;&gt;Pre-2011 Programs Completed in 2011",'7.  Persistence Report'!$J$27:$J$500,"&lt;&gt;Adjustment",'7.  Persistence Report'!$H$27:$H$500,"2013")</f>
        <v>0</v>
      </c>
      <c r="N322" s="290"/>
      <c r="O322" s="294">
        <f>SUMIFS('7.  Persistence Report'!N$27:N$500,'7.  Persistence Report'!$D$27:$D$500,$B322,'7.  Persistence Report'!$C$27:$C$500,"&lt;&gt;Pre-2011 Programs Completed in 2011",'7.  Persistence Report'!$J$27:$J$500,"&lt;&gt;Adjustment",'7.  Persistence Report'!$H$27:$H$500,"2013")</f>
        <v>0</v>
      </c>
      <c r="P322" s="294">
        <f>SUMIFS('7.  Persistence Report'!O$27:O$500,'7.  Persistence Report'!$D$27:$D$500,$B322,'7.  Persistence Report'!$C$27:$C$500,"&lt;&gt;Pre-2011 Programs Completed in 2011",'7.  Persistence Report'!$J$27:$J$500,"&lt;&gt;Adjustment",'7.  Persistence Report'!$H$27:$H$500,"2013")</f>
        <v>0</v>
      </c>
      <c r="Q322" s="294">
        <f>SUMIFS('7.  Persistence Report'!P$27:P$500,'7.  Persistence Report'!$D$27:$D$500,$B322,'7.  Persistence Report'!$C$27:$C$500,"&lt;&gt;Pre-2011 Programs Completed in 2011",'7.  Persistence Report'!$J$27:$J$500,"&lt;&gt;Adjustment",'7.  Persistence Report'!$H$27:$H$500,"2013")</f>
        <v>0</v>
      </c>
      <c r="R322" s="294">
        <f>SUMIFS('7.  Persistence Report'!Q$27:Q$500,'7.  Persistence Report'!$D$27:$D$500,$B322,'7.  Persistence Report'!$C$27:$C$500,"&lt;&gt;Pre-2011 Programs Completed in 2011",'7.  Persistence Report'!$J$27:$J$500,"&lt;&gt;Adjustment",'7.  Persistence Report'!$H$27:$H$500,"2013")</f>
        <v>0</v>
      </c>
      <c r="S322" s="294">
        <f>SUMIFS('7.  Persistence Report'!R$27:R$500,'7.  Persistence Report'!$D$27:$D$500,$B322,'7.  Persistence Report'!$C$27:$C$500,"&lt;&gt;Pre-2011 Programs Completed in 2011",'7.  Persistence Report'!$J$27:$J$500,"&lt;&gt;Adjustment",'7.  Persistence Report'!$H$27:$H$500,"2013")</f>
        <v>0</v>
      </c>
      <c r="T322" s="294">
        <f>SUMIFS('7.  Persistence Report'!S$27:S$500,'7.  Persistence Report'!$D$27:$D$500,$B322,'7.  Persistence Report'!$C$27:$C$500,"&lt;&gt;Pre-2011 Programs Completed in 2011",'7.  Persistence Report'!$J$27:$J$500,"&lt;&gt;Adjustment",'7.  Persistence Report'!$H$27:$H$500,"2013")</f>
        <v>0</v>
      </c>
      <c r="U322" s="294">
        <f>SUMIFS('7.  Persistence Report'!T$27:T$500,'7.  Persistence Report'!$D$27:$D$500,$B322,'7.  Persistence Report'!$C$27:$C$500,"&lt;&gt;Pre-2011 Programs Completed in 2011",'7.  Persistence Report'!$J$27:$J$500,"&lt;&gt;Adjustment",'7.  Persistence Report'!$H$27:$H$500,"2013")</f>
        <v>0</v>
      </c>
      <c r="V322" s="294">
        <f>SUMIFS('7.  Persistence Report'!U$27:U$500,'7.  Persistence Report'!$D$27:$D$500,$B322,'7.  Persistence Report'!$C$27:$C$500,"&lt;&gt;Pre-2011 Programs Completed in 2011",'7.  Persistence Report'!$J$27:$J$500,"&lt;&gt;Adjustment",'7.  Persistence Report'!$H$27:$H$500,"2013")</f>
        <v>0</v>
      </c>
      <c r="W322" s="294">
        <f>SUMIFS('7.  Persistence Report'!V$27:V$500,'7.  Persistence Report'!$D$27:$D$500,$B322,'7.  Persistence Report'!$C$27:$C$500,"&lt;&gt;Pre-2011 Programs Completed in 2011",'7.  Persistence Report'!$J$27:$J$500,"&lt;&gt;Adjustment",'7.  Persistence Report'!$H$27:$H$500,"2013")</f>
        <v>0</v>
      </c>
      <c r="X322" s="294">
        <f>SUMIFS('7.  Persistence Report'!W$27:W$500,'7.  Persistence Report'!$D$27:$D$500,$B322,'7.  Persistence Report'!$C$27:$C$500,"&lt;&gt;Pre-2011 Programs Completed in 2011",'7.  Persistence Report'!$J$27:$J$500,"&lt;&gt;Adjustment",'7.  Persistence Report'!$H$27:$H$500,"2013")</f>
        <v>0</v>
      </c>
      <c r="Y322" s="501"/>
      <c r="Z322" s="501">
        <v>1</v>
      </c>
      <c r="AA322" s="501">
        <v>1</v>
      </c>
      <c r="AB322" s="414"/>
      <c r="AC322" s="414"/>
      <c r="AD322" s="414"/>
      <c r="AE322" s="414"/>
      <c r="AF322" s="414"/>
      <c r="AG322" s="414"/>
      <c r="AH322" s="414"/>
      <c r="AI322" s="414"/>
      <c r="AJ322" s="414"/>
      <c r="AK322" s="414"/>
      <c r="AL322" s="414"/>
      <c r="AM322" s="295">
        <f>SUM(Y322:AL322)</f>
        <v>2</v>
      </c>
    </row>
    <row r="323" spans="1:39" s="282" customFormat="1" ht="15" outlineLevel="1">
      <c r="A323" s="507"/>
      <c r="B323" s="314" t="s">
        <v>249</v>
      </c>
      <c r="C323" s="290" t="s">
        <v>163</v>
      </c>
      <c r="D323" s="294">
        <f>SUMIFS('7.  Persistence Report'!AS$27:AS$500,'7.  Persistence Report'!$D$27:$D$500,$B322,'7.  Persistence Report'!$C$27:$C$500,"&lt;&gt;Pre-2011 Programs Completed in 2011",'7.  Persistence Report'!$J$27:$J$500,"Adjustment",'7.  Persistence Report'!$H$27:$H$500,"2013")</f>
        <v>0</v>
      </c>
      <c r="E323" s="294">
        <f>SUMIFS('7.  Persistence Report'!AT$27:AT$500,'7.  Persistence Report'!$D$27:$D$500,$B322,'7.  Persistence Report'!$C$27:$C$500,"&lt;&gt;Pre-2011 Programs Completed in 2011",'7.  Persistence Report'!$J$27:$J$500,"Adjustment",'7.  Persistence Report'!$H$27:$H$500,"2013")</f>
        <v>0</v>
      </c>
      <c r="F323" s="294">
        <f>SUMIFS('7.  Persistence Report'!AU$27:AU$500,'7.  Persistence Report'!$D$27:$D$500,$B322,'7.  Persistence Report'!$C$27:$C$500,"&lt;&gt;Pre-2011 Programs Completed in 2011",'7.  Persistence Report'!$J$27:$J$500,"Adjustment",'7.  Persistence Report'!$H$27:$H$500,"2013")</f>
        <v>0</v>
      </c>
      <c r="G323" s="294">
        <f>SUMIFS('7.  Persistence Report'!AV$27:AV$500,'7.  Persistence Report'!$D$27:$D$500,$B322,'7.  Persistence Report'!$C$27:$C$500,"&lt;&gt;Pre-2011 Programs Completed in 2011",'7.  Persistence Report'!$J$27:$J$500,"Adjustment",'7.  Persistence Report'!$H$27:$H$500,"2013")</f>
        <v>0</v>
      </c>
      <c r="H323" s="294">
        <f>SUMIFS('7.  Persistence Report'!AW$27:AW$500,'7.  Persistence Report'!$D$27:$D$500,$B322,'7.  Persistence Report'!$C$27:$C$500,"&lt;&gt;Pre-2011 Programs Completed in 2011",'7.  Persistence Report'!$J$27:$J$500,"Adjustment",'7.  Persistence Report'!$H$27:$H$500,"2013")</f>
        <v>0</v>
      </c>
      <c r="I323" s="294">
        <f>SUMIFS('7.  Persistence Report'!AX$27:AX$500,'7.  Persistence Report'!$D$27:$D$500,$B322,'7.  Persistence Report'!$C$27:$C$500,"&lt;&gt;Pre-2011 Programs Completed in 2011",'7.  Persistence Report'!$J$27:$J$500,"Adjustment",'7.  Persistence Report'!$H$27:$H$500,"2013")</f>
        <v>0</v>
      </c>
      <c r="J323" s="294">
        <f>SUMIFS('7.  Persistence Report'!AY$27:AY$500,'7.  Persistence Report'!$D$27:$D$500,$B322,'7.  Persistence Report'!$C$27:$C$500,"&lt;&gt;Pre-2011 Programs Completed in 2011",'7.  Persistence Report'!$J$27:$J$500,"Adjustment",'7.  Persistence Report'!$H$27:$H$500,"2013")</f>
        <v>0</v>
      </c>
      <c r="K323" s="294">
        <f>SUMIFS('7.  Persistence Report'!AZ$27:AZ$500,'7.  Persistence Report'!$D$27:$D$500,$B322,'7.  Persistence Report'!$C$27:$C$500,"&lt;&gt;Pre-2011 Programs Completed in 2011",'7.  Persistence Report'!$J$27:$J$500,"Adjustment",'7.  Persistence Report'!$H$27:$H$500,"2013")</f>
        <v>0</v>
      </c>
      <c r="L323" s="294">
        <f>SUMIFS('7.  Persistence Report'!BA$27:BA$500,'7.  Persistence Report'!$D$27:$D$500,$B322,'7.  Persistence Report'!$C$27:$C$500,"&lt;&gt;Pre-2011 Programs Completed in 2011",'7.  Persistence Report'!$J$27:$J$500,"Adjustment",'7.  Persistence Report'!$H$27:$H$500,"2013")</f>
        <v>0</v>
      </c>
      <c r="M323" s="294">
        <f>SUMIFS('7.  Persistence Report'!BB$27:BB$500,'7.  Persistence Report'!$D$27:$D$500,$B322,'7.  Persistence Report'!$C$27:$C$500,"&lt;&gt;Pre-2011 Programs Completed in 2011",'7.  Persistence Report'!$J$27:$J$500,"Adjustment",'7.  Persistence Report'!$H$27:$H$500,"2013")</f>
        <v>0</v>
      </c>
      <c r="N323" s="290"/>
      <c r="O323" s="294">
        <f>SUMIFS('7.  Persistence Report'!N$27:N$500,'7.  Persistence Report'!$D$27:$D$500,$B322,'7.  Persistence Report'!$C$27:$C$500,"&lt;&gt;Pre-2011 Programs Completed in 2011",'7.  Persistence Report'!$J$27:$J$500,"Adjustment",'7.  Persistence Report'!$H$27:$H$500,"2013")</f>
        <v>0</v>
      </c>
      <c r="P323" s="294">
        <f>SUMIFS('7.  Persistence Report'!O$27:O$500,'7.  Persistence Report'!$D$27:$D$500,$B322,'7.  Persistence Report'!$C$27:$C$500,"&lt;&gt;Pre-2011 Programs Completed in 2011",'7.  Persistence Report'!$J$27:$J$500,"Adjustment",'7.  Persistence Report'!$H$27:$H$500,"2013")</f>
        <v>0</v>
      </c>
      <c r="Q323" s="294">
        <f>SUMIFS('7.  Persistence Report'!P$27:P$500,'7.  Persistence Report'!$D$27:$D$500,$B322,'7.  Persistence Report'!$C$27:$C$500,"&lt;&gt;Pre-2011 Programs Completed in 2011",'7.  Persistence Report'!$J$27:$J$500,"Adjustment",'7.  Persistence Report'!$H$27:$H$500,"2013")</f>
        <v>0</v>
      </c>
      <c r="R323" s="294">
        <f>SUMIFS('7.  Persistence Report'!Q$27:Q$500,'7.  Persistence Report'!$D$27:$D$500,$B322,'7.  Persistence Report'!$C$27:$C$500,"&lt;&gt;Pre-2011 Programs Completed in 2011",'7.  Persistence Report'!$J$27:$J$500,"Adjustment",'7.  Persistence Report'!$H$27:$H$500,"2013")</f>
        <v>0</v>
      </c>
      <c r="S323" s="294">
        <f>SUMIFS('7.  Persistence Report'!R$27:R$500,'7.  Persistence Report'!$D$27:$D$500,$B322,'7.  Persistence Report'!$C$27:$C$500,"&lt;&gt;Pre-2011 Programs Completed in 2011",'7.  Persistence Report'!$J$27:$J$500,"Adjustment",'7.  Persistence Report'!$H$27:$H$500,"2013")</f>
        <v>0</v>
      </c>
      <c r="T323" s="294">
        <f>SUMIFS('7.  Persistence Report'!S$27:S$500,'7.  Persistence Report'!$D$27:$D$500,$B322,'7.  Persistence Report'!$C$27:$C$500,"&lt;&gt;Pre-2011 Programs Completed in 2011",'7.  Persistence Report'!$J$27:$J$500,"Adjustment",'7.  Persistence Report'!$H$27:$H$500,"2013")</f>
        <v>0</v>
      </c>
      <c r="U323" s="294">
        <f>SUMIFS('7.  Persistence Report'!T$27:T$500,'7.  Persistence Report'!$D$27:$D$500,$B322,'7.  Persistence Report'!$C$27:$C$500,"&lt;&gt;Pre-2011 Programs Completed in 2011",'7.  Persistence Report'!$J$27:$J$500,"Adjustment",'7.  Persistence Report'!$H$27:$H$500,"2013")</f>
        <v>0</v>
      </c>
      <c r="V323" s="294">
        <f>SUMIFS('7.  Persistence Report'!U$27:U$500,'7.  Persistence Report'!$D$27:$D$500,$B322,'7.  Persistence Report'!$C$27:$C$500,"&lt;&gt;Pre-2011 Programs Completed in 2011",'7.  Persistence Report'!$J$27:$J$500,"Adjustment",'7.  Persistence Report'!$H$27:$H$500,"2013")</f>
        <v>0</v>
      </c>
      <c r="W323" s="294">
        <f>SUMIFS('7.  Persistence Report'!V$27:V$500,'7.  Persistence Report'!$D$27:$D$500,$B322,'7.  Persistence Report'!$C$27:$C$500,"&lt;&gt;Pre-2011 Programs Completed in 2011",'7.  Persistence Report'!$J$27:$J$500,"Adjustment",'7.  Persistence Report'!$H$27:$H$500,"2013")</f>
        <v>0</v>
      </c>
      <c r="X323" s="294">
        <f>SUMIFS('7.  Persistence Report'!W$27:W$500,'7.  Persistence Report'!$D$27:$D$500,$B322,'7.  Persistence Report'!$C$27:$C$500,"&lt;&gt;Pre-2011 Programs Completed in 2011",'7.  Persistence Report'!$J$27:$J$500,"Adjustment",'7.  Persistence Report'!$H$27:$H$500,"2013")</f>
        <v>0</v>
      </c>
      <c r="Y323" s="410">
        <f>Y322</f>
        <v>0</v>
      </c>
      <c r="Z323" s="410">
        <f>Z322</f>
        <v>1</v>
      </c>
      <c r="AA323" s="410">
        <f t="shared" ref="AA323:AL323" si="153">AA322</f>
        <v>1</v>
      </c>
      <c r="AB323" s="410">
        <f t="shared" si="153"/>
        <v>0</v>
      </c>
      <c r="AC323" s="410">
        <f t="shared" si="153"/>
        <v>0</v>
      </c>
      <c r="AD323" s="410">
        <f t="shared" si="153"/>
        <v>0</v>
      </c>
      <c r="AE323" s="410">
        <f t="shared" si="153"/>
        <v>0</v>
      </c>
      <c r="AF323" s="410">
        <f t="shared" si="153"/>
        <v>0</v>
      </c>
      <c r="AG323" s="410">
        <f t="shared" si="153"/>
        <v>0</v>
      </c>
      <c r="AH323" s="410">
        <f t="shared" si="153"/>
        <v>0</v>
      </c>
      <c r="AI323" s="410">
        <f t="shared" si="153"/>
        <v>0</v>
      </c>
      <c r="AJ323" s="410">
        <f t="shared" si="153"/>
        <v>0</v>
      </c>
      <c r="AK323" s="410">
        <f t="shared" si="153"/>
        <v>0</v>
      </c>
      <c r="AL323" s="410">
        <f t="shared" si="153"/>
        <v>0</v>
      </c>
      <c r="AM323" s="310"/>
    </row>
    <row r="324" spans="1:39" s="282" customFormat="1" ht="15" outlineLevel="1">
      <c r="A324" s="507"/>
      <c r="B324" s="313"/>
      <c r="C324" s="311"/>
      <c r="D324" s="315"/>
      <c r="E324" s="315"/>
      <c r="F324" s="315"/>
      <c r="G324" s="315"/>
      <c r="H324" s="315"/>
      <c r="I324" s="315"/>
      <c r="J324" s="315"/>
      <c r="K324" s="315"/>
      <c r="L324" s="315"/>
      <c r="M324" s="315"/>
      <c r="N324" s="290"/>
      <c r="O324" s="315"/>
      <c r="P324" s="315"/>
      <c r="Q324" s="315"/>
      <c r="R324" s="315"/>
      <c r="S324" s="315"/>
      <c r="T324" s="315"/>
      <c r="U324" s="315"/>
      <c r="V324" s="315"/>
      <c r="W324" s="315"/>
      <c r="X324" s="315"/>
      <c r="Y324" s="417"/>
      <c r="Z324" s="415"/>
      <c r="AA324" s="415"/>
      <c r="AB324" s="415"/>
      <c r="AC324" s="415"/>
      <c r="AD324" s="415"/>
      <c r="AE324" s="415"/>
      <c r="AF324" s="415"/>
      <c r="AG324" s="415"/>
      <c r="AH324" s="415"/>
      <c r="AI324" s="415"/>
      <c r="AJ324" s="415"/>
      <c r="AK324" s="415"/>
      <c r="AL324" s="415"/>
      <c r="AM324" s="312"/>
    </row>
    <row r="325" spans="1:39" s="282" customFormat="1" ht="30" outlineLevel="1">
      <c r="A325" s="507">
        <v>16</v>
      </c>
      <c r="B325" s="313" t="s">
        <v>487</v>
      </c>
      <c r="C325" s="290" t="s">
        <v>25</v>
      </c>
      <c r="D325" s="294">
        <f>SUMIFS('7.  Persistence Report'!AS$27:AS$500,'7.  Persistence Report'!$D$27:$D$500,$B325,'7.  Persistence Report'!$C$27:$C$500,"&lt;&gt;Pre-2011 Programs Completed in 2011",'7.  Persistence Report'!$J$27:$J$500,"&lt;&gt;Adjustment",'7.  Persistence Report'!$H$27:$H$500,"2013")</f>
        <v>0</v>
      </c>
      <c r="E325" s="294">
        <f>SUMIFS('7.  Persistence Report'!AT$27:AT$500,'7.  Persistence Report'!$D$27:$D$500,$B325,'7.  Persistence Report'!$C$27:$C$500,"&lt;&gt;Pre-2011 Programs Completed in 2011",'7.  Persistence Report'!$J$27:$J$500,"&lt;&gt;Adjustment",'7.  Persistence Report'!$H$27:$H$500,"2013")</f>
        <v>0</v>
      </c>
      <c r="F325" s="294">
        <f>SUMIFS('7.  Persistence Report'!AU$27:AU$500,'7.  Persistence Report'!$D$27:$D$500,$B325,'7.  Persistence Report'!$C$27:$C$500,"&lt;&gt;Pre-2011 Programs Completed in 2011",'7.  Persistence Report'!$J$27:$J$500,"&lt;&gt;Adjustment",'7.  Persistence Report'!$H$27:$H$500,"2013")</f>
        <v>0</v>
      </c>
      <c r="G325" s="294">
        <f>SUMIFS('7.  Persistence Report'!AV$27:AV$500,'7.  Persistence Report'!$D$27:$D$500,$B325,'7.  Persistence Report'!$C$27:$C$500,"&lt;&gt;Pre-2011 Programs Completed in 2011",'7.  Persistence Report'!$J$27:$J$500,"&lt;&gt;Adjustment",'7.  Persistence Report'!$H$27:$H$500,"2013")</f>
        <v>0</v>
      </c>
      <c r="H325" s="294">
        <f>SUMIFS('7.  Persistence Report'!AW$27:AW$500,'7.  Persistence Report'!$D$27:$D$500,$B325,'7.  Persistence Report'!$C$27:$C$500,"&lt;&gt;Pre-2011 Programs Completed in 2011",'7.  Persistence Report'!$J$27:$J$500,"&lt;&gt;Adjustment",'7.  Persistence Report'!$H$27:$H$500,"2013")</f>
        <v>0</v>
      </c>
      <c r="I325" s="294">
        <f>SUMIFS('7.  Persistence Report'!AX$27:AX$500,'7.  Persistence Report'!$D$27:$D$500,$B325,'7.  Persistence Report'!$C$27:$C$500,"&lt;&gt;Pre-2011 Programs Completed in 2011",'7.  Persistence Report'!$J$27:$J$500,"&lt;&gt;Adjustment",'7.  Persistence Report'!$H$27:$H$500,"2013")</f>
        <v>0</v>
      </c>
      <c r="J325" s="294">
        <f>SUMIFS('7.  Persistence Report'!AY$27:AY$500,'7.  Persistence Report'!$D$27:$D$500,$B325,'7.  Persistence Report'!$C$27:$C$500,"&lt;&gt;Pre-2011 Programs Completed in 2011",'7.  Persistence Report'!$J$27:$J$500,"&lt;&gt;Adjustment",'7.  Persistence Report'!$H$27:$H$500,"2013")</f>
        <v>0</v>
      </c>
      <c r="K325" s="294">
        <f>SUMIFS('7.  Persistence Report'!AZ$27:AZ$500,'7.  Persistence Report'!$D$27:$D$500,$B325,'7.  Persistence Report'!$C$27:$C$500,"&lt;&gt;Pre-2011 Programs Completed in 2011",'7.  Persistence Report'!$J$27:$J$500,"&lt;&gt;Adjustment",'7.  Persistence Report'!$H$27:$H$500,"2013")</f>
        <v>0</v>
      </c>
      <c r="L325" s="294">
        <f>SUMIFS('7.  Persistence Report'!BA$27:BA$500,'7.  Persistence Report'!$D$27:$D$500,$B325,'7.  Persistence Report'!$C$27:$C$500,"&lt;&gt;Pre-2011 Programs Completed in 2011",'7.  Persistence Report'!$J$27:$J$500,"&lt;&gt;Adjustment",'7.  Persistence Report'!$H$27:$H$500,"2013")</f>
        <v>0</v>
      </c>
      <c r="M325" s="294">
        <f>SUMIFS('7.  Persistence Report'!BB$27:BB$500,'7.  Persistence Report'!$D$27:$D$500,$B325,'7.  Persistence Report'!$C$27:$C$500,"&lt;&gt;Pre-2011 Programs Completed in 2011",'7.  Persistence Report'!$J$27:$J$500,"&lt;&gt;Adjustment",'7.  Persistence Report'!$H$27:$H$500,"2013")</f>
        <v>0</v>
      </c>
      <c r="N325" s="290"/>
      <c r="O325" s="294">
        <f>SUMIFS('7.  Persistence Report'!N$27:N$500,'7.  Persistence Report'!$D$27:$D$500,$B325,'7.  Persistence Report'!$C$27:$C$500,"&lt;&gt;Pre-2011 Programs Completed in 2011",'7.  Persistence Report'!$J$27:$J$500,"&lt;&gt;Adjustment",'7.  Persistence Report'!$H$27:$H$500,"2013")</f>
        <v>0</v>
      </c>
      <c r="P325" s="294">
        <f>SUMIFS('7.  Persistence Report'!O$27:O$500,'7.  Persistence Report'!$D$27:$D$500,$B325,'7.  Persistence Report'!$C$27:$C$500,"&lt;&gt;Pre-2011 Programs Completed in 2011",'7.  Persistence Report'!$J$27:$J$500,"&lt;&gt;Adjustment",'7.  Persistence Report'!$H$27:$H$500,"2013")</f>
        <v>0</v>
      </c>
      <c r="Q325" s="294">
        <f>SUMIFS('7.  Persistence Report'!P$27:P$500,'7.  Persistence Report'!$D$27:$D$500,$B325,'7.  Persistence Report'!$C$27:$C$500,"&lt;&gt;Pre-2011 Programs Completed in 2011",'7.  Persistence Report'!$J$27:$J$500,"&lt;&gt;Adjustment",'7.  Persistence Report'!$H$27:$H$500,"2013")</f>
        <v>0</v>
      </c>
      <c r="R325" s="294">
        <f>SUMIFS('7.  Persistence Report'!Q$27:Q$500,'7.  Persistence Report'!$D$27:$D$500,$B325,'7.  Persistence Report'!$C$27:$C$500,"&lt;&gt;Pre-2011 Programs Completed in 2011",'7.  Persistence Report'!$J$27:$J$500,"&lt;&gt;Adjustment",'7.  Persistence Report'!$H$27:$H$500,"2013")</f>
        <v>0</v>
      </c>
      <c r="S325" s="294">
        <f>SUMIFS('7.  Persistence Report'!R$27:R$500,'7.  Persistence Report'!$D$27:$D$500,$B325,'7.  Persistence Report'!$C$27:$C$500,"&lt;&gt;Pre-2011 Programs Completed in 2011",'7.  Persistence Report'!$J$27:$J$500,"&lt;&gt;Adjustment",'7.  Persistence Report'!$H$27:$H$500,"2013")</f>
        <v>0</v>
      </c>
      <c r="T325" s="294">
        <f>SUMIFS('7.  Persistence Report'!S$27:S$500,'7.  Persistence Report'!$D$27:$D$500,$B325,'7.  Persistence Report'!$C$27:$C$500,"&lt;&gt;Pre-2011 Programs Completed in 2011",'7.  Persistence Report'!$J$27:$J$500,"&lt;&gt;Adjustment",'7.  Persistence Report'!$H$27:$H$500,"2013")</f>
        <v>0</v>
      </c>
      <c r="U325" s="294">
        <f>SUMIFS('7.  Persistence Report'!T$27:T$500,'7.  Persistence Report'!$D$27:$D$500,$B325,'7.  Persistence Report'!$C$27:$C$500,"&lt;&gt;Pre-2011 Programs Completed in 2011",'7.  Persistence Report'!$J$27:$J$500,"&lt;&gt;Adjustment",'7.  Persistence Report'!$H$27:$H$500,"2013")</f>
        <v>0</v>
      </c>
      <c r="V325" s="294">
        <f>SUMIFS('7.  Persistence Report'!U$27:U$500,'7.  Persistence Report'!$D$27:$D$500,$B325,'7.  Persistence Report'!$C$27:$C$500,"&lt;&gt;Pre-2011 Programs Completed in 2011",'7.  Persistence Report'!$J$27:$J$500,"&lt;&gt;Adjustment",'7.  Persistence Report'!$H$27:$H$500,"2013")</f>
        <v>0</v>
      </c>
      <c r="W325" s="294">
        <f>SUMIFS('7.  Persistence Report'!V$27:V$500,'7.  Persistence Report'!$D$27:$D$500,$B325,'7.  Persistence Report'!$C$27:$C$500,"&lt;&gt;Pre-2011 Programs Completed in 2011",'7.  Persistence Report'!$J$27:$J$500,"&lt;&gt;Adjustment",'7.  Persistence Report'!$H$27:$H$500,"2013")</f>
        <v>0</v>
      </c>
      <c r="X325" s="294">
        <f>SUMIFS('7.  Persistence Report'!W$27:W$500,'7.  Persistence Report'!$D$27:$D$500,$B325,'7.  Persistence Report'!$C$27:$C$500,"&lt;&gt;Pre-2011 Programs Completed in 2011",'7.  Persistence Report'!$J$27:$J$500,"&lt;&gt;Adjustment",'7.  Persistence Report'!$H$27:$H$500,"2013")</f>
        <v>0</v>
      </c>
      <c r="Y325" s="501"/>
      <c r="Z325" s="501">
        <v>1</v>
      </c>
      <c r="AA325" s="501">
        <v>1</v>
      </c>
      <c r="AB325" s="414"/>
      <c r="AC325" s="414"/>
      <c r="AD325" s="414"/>
      <c r="AE325" s="414"/>
      <c r="AF325" s="414"/>
      <c r="AG325" s="414"/>
      <c r="AH325" s="414"/>
      <c r="AI325" s="414"/>
      <c r="AJ325" s="414"/>
      <c r="AK325" s="414"/>
      <c r="AL325" s="414"/>
      <c r="AM325" s="295">
        <f>SUM(Y325:AL325)</f>
        <v>2</v>
      </c>
    </row>
    <row r="326" spans="1:39" s="282" customFormat="1" ht="15" outlineLevel="1">
      <c r="A326" s="507"/>
      <c r="B326" s="314" t="s">
        <v>249</v>
      </c>
      <c r="C326" s="290" t="s">
        <v>163</v>
      </c>
      <c r="D326" s="294">
        <f>SUMIFS('7.  Persistence Report'!AS$27:AS$500,'7.  Persistence Report'!$D$27:$D$500,$B325,'7.  Persistence Report'!$C$27:$C$500,"&lt;&gt;Pre-2011 Programs Completed in 2011",'7.  Persistence Report'!$J$27:$J$500,"Adjustment",'7.  Persistence Report'!$H$27:$H$500,"2013")</f>
        <v>0</v>
      </c>
      <c r="E326" s="294">
        <f>SUMIFS('7.  Persistence Report'!AT$27:AT$500,'7.  Persistence Report'!$D$27:$D$500,$B325,'7.  Persistence Report'!$C$27:$C$500,"&lt;&gt;Pre-2011 Programs Completed in 2011",'7.  Persistence Report'!$J$27:$J$500,"Adjustment",'7.  Persistence Report'!$H$27:$H$500,"2013")</f>
        <v>0</v>
      </c>
      <c r="F326" s="294">
        <f>SUMIFS('7.  Persistence Report'!AU$27:AU$500,'7.  Persistence Report'!$D$27:$D$500,$B325,'7.  Persistence Report'!$C$27:$C$500,"&lt;&gt;Pre-2011 Programs Completed in 2011",'7.  Persistence Report'!$J$27:$J$500,"Adjustment",'7.  Persistence Report'!$H$27:$H$500,"2013")</f>
        <v>0</v>
      </c>
      <c r="G326" s="294">
        <f>SUMIFS('7.  Persistence Report'!AV$27:AV$500,'7.  Persistence Report'!$D$27:$D$500,$B325,'7.  Persistence Report'!$C$27:$C$500,"&lt;&gt;Pre-2011 Programs Completed in 2011",'7.  Persistence Report'!$J$27:$J$500,"Adjustment",'7.  Persistence Report'!$H$27:$H$500,"2013")</f>
        <v>0</v>
      </c>
      <c r="H326" s="294">
        <f>SUMIFS('7.  Persistence Report'!AW$27:AW$500,'7.  Persistence Report'!$D$27:$D$500,$B325,'7.  Persistence Report'!$C$27:$C$500,"&lt;&gt;Pre-2011 Programs Completed in 2011",'7.  Persistence Report'!$J$27:$J$500,"Adjustment",'7.  Persistence Report'!$H$27:$H$500,"2013")</f>
        <v>0</v>
      </c>
      <c r="I326" s="294">
        <f>SUMIFS('7.  Persistence Report'!AX$27:AX$500,'7.  Persistence Report'!$D$27:$D$500,$B325,'7.  Persistence Report'!$C$27:$C$500,"&lt;&gt;Pre-2011 Programs Completed in 2011",'7.  Persistence Report'!$J$27:$J$500,"Adjustment",'7.  Persistence Report'!$H$27:$H$500,"2013")</f>
        <v>0</v>
      </c>
      <c r="J326" s="294">
        <f>SUMIFS('7.  Persistence Report'!AY$27:AY$500,'7.  Persistence Report'!$D$27:$D$500,$B325,'7.  Persistence Report'!$C$27:$C$500,"&lt;&gt;Pre-2011 Programs Completed in 2011",'7.  Persistence Report'!$J$27:$J$500,"Adjustment",'7.  Persistence Report'!$H$27:$H$500,"2013")</f>
        <v>0</v>
      </c>
      <c r="K326" s="294">
        <f>SUMIFS('7.  Persistence Report'!AZ$27:AZ$500,'7.  Persistence Report'!$D$27:$D$500,$B325,'7.  Persistence Report'!$C$27:$C$500,"&lt;&gt;Pre-2011 Programs Completed in 2011",'7.  Persistence Report'!$J$27:$J$500,"Adjustment",'7.  Persistence Report'!$H$27:$H$500,"2013")</f>
        <v>0</v>
      </c>
      <c r="L326" s="294">
        <f>SUMIFS('7.  Persistence Report'!BA$27:BA$500,'7.  Persistence Report'!$D$27:$D$500,$B325,'7.  Persistence Report'!$C$27:$C$500,"&lt;&gt;Pre-2011 Programs Completed in 2011",'7.  Persistence Report'!$J$27:$J$500,"Adjustment",'7.  Persistence Report'!$H$27:$H$500,"2013")</f>
        <v>0</v>
      </c>
      <c r="M326" s="294">
        <f>SUMIFS('7.  Persistence Report'!BB$27:BB$500,'7.  Persistence Report'!$D$27:$D$500,$B325,'7.  Persistence Report'!$C$27:$C$500,"&lt;&gt;Pre-2011 Programs Completed in 2011",'7.  Persistence Report'!$J$27:$J$500,"Adjustment",'7.  Persistence Report'!$H$27:$H$500,"2013")</f>
        <v>0</v>
      </c>
      <c r="N326" s="290"/>
      <c r="O326" s="294">
        <f>SUMIFS('7.  Persistence Report'!N$27:N$500,'7.  Persistence Report'!$D$27:$D$500,$B325,'7.  Persistence Report'!$C$27:$C$500,"&lt;&gt;Pre-2011 Programs Completed in 2011",'7.  Persistence Report'!$J$27:$J$500,"Adjustment",'7.  Persistence Report'!$H$27:$H$500,"2013")</f>
        <v>0</v>
      </c>
      <c r="P326" s="294">
        <f>SUMIFS('7.  Persistence Report'!O$27:O$500,'7.  Persistence Report'!$D$27:$D$500,$B325,'7.  Persistence Report'!$C$27:$C$500,"&lt;&gt;Pre-2011 Programs Completed in 2011",'7.  Persistence Report'!$J$27:$J$500,"Adjustment",'7.  Persistence Report'!$H$27:$H$500,"2013")</f>
        <v>0</v>
      </c>
      <c r="Q326" s="294">
        <f>SUMIFS('7.  Persistence Report'!P$27:P$500,'7.  Persistence Report'!$D$27:$D$500,$B325,'7.  Persistence Report'!$C$27:$C$500,"&lt;&gt;Pre-2011 Programs Completed in 2011",'7.  Persistence Report'!$J$27:$J$500,"Adjustment",'7.  Persistence Report'!$H$27:$H$500,"2013")</f>
        <v>0</v>
      </c>
      <c r="R326" s="294">
        <f>SUMIFS('7.  Persistence Report'!Q$27:Q$500,'7.  Persistence Report'!$D$27:$D$500,$B325,'7.  Persistence Report'!$C$27:$C$500,"&lt;&gt;Pre-2011 Programs Completed in 2011",'7.  Persistence Report'!$J$27:$J$500,"Adjustment",'7.  Persistence Report'!$H$27:$H$500,"2013")</f>
        <v>0</v>
      </c>
      <c r="S326" s="294">
        <f>SUMIFS('7.  Persistence Report'!R$27:R$500,'7.  Persistence Report'!$D$27:$D$500,$B325,'7.  Persistence Report'!$C$27:$C$500,"&lt;&gt;Pre-2011 Programs Completed in 2011",'7.  Persistence Report'!$J$27:$J$500,"Adjustment",'7.  Persistence Report'!$H$27:$H$500,"2013")</f>
        <v>0</v>
      </c>
      <c r="T326" s="294">
        <f>SUMIFS('7.  Persistence Report'!S$27:S$500,'7.  Persistence Report'!$D$27:$D$500,$B325,'7.  Persistence Report'!$C$27:$C$500,"&lt;&gt;Pre-2011 Programs Completed in 2011",'7.  Persistence Report'!$J$27:$J$500,"Adjustment",'7.  Persistence Report'!$H$27:$H$500,"2013")</f>
        <v>0</v>
      </c>
      <c r="U326" s="294">
        <f>SUMIFS('7.  Persistence Report'!T$27:T$500,'7.  Persistence Report'!$D$27:$D$500,$B325,'7.  Persistence Report'!$C$27:$C$500,"&lt;&gt;Pre-2011 Programs Completed in 2011",'7.  Persistence Report'!$J$27:$J$500,"Adjustment",'7.  Persistence Report'!$H$27:$H$500,"2013")</f>
        <v>0</v>
      </c>
      <c r="V326" s="294">
        <f>SUMIFS('7.  Persistence Report'!U$27:U$500,'7.  Persistence Report'!$D$27:$D$500,$B325,'7.  Persistence Report'!$C$27:$C$500,"&lt;&gt;Pre-2011 Programs Completed in 2011",'7.  Persistence Report'!$J$27:$J$500,"Adjustment",'7.  Persistence Report'!$H$27:$H$500,"2013")</f>
        <v>0</v>
      </c>
      <c r="W326" s="294">
        <f>SUMIFS('7.  Persistence Report'!V$27:V$500,'7.  Persistence Report'!$D$27:$D$500,$B325,'7.  Persistence Report'!$C$27:$C$500,"&lt;&gt;Pre-2011 Programs Completed in 2011",'7.  Persistence Report'!$J$27:$J$500,"Adjustment",'7.  Persistence Report'!$H$27:$H$500,"2013")</f>
        <v>0</v>
      </c>
      <c r="X326" s="294">
        <f>SUMIFS('7.  Persistence Report'!W$27:W$500,'7.  Persistence Report'!$D$27:$D$500,$B325,'7.  Persistence Report'!$C$27:$C$500,"&lt;&gt;Pre-2011 Programs Completed in 2011",'7.  Persistence Report'!$J$27:$J$500,"Adjustment",'7.  Persistence Report'!$H$27:$H$500,"2013")</f>
        <v>0</v>
      </c>
      <c r="Y326" s="410">
        <f>Y325</f>
        <v>0</v>
      </c>
      <c r="Z326" s="410">
        <f>Z325</f>
        <v>1</v>
      </c>
      <c r="AA326" s="410">
        <f t="shared" ref="AA326:AL326" si="154">AA325</f>
        <v>1</v>
      </c>
      <c r="AB326" s="410">
        <f t="shared" si="154"/>
        <v>0</v>
      </c>
      <c r="AC326" s="410">
        <f t="shared" si="154"/>
        <v>0</v>
      </c>
      <c r="AD326" s="410">
        <f t="shared" si="154"/>
        <v>0</v>
      </c>
      <c r="AE326" s="410">
        <f t="shared" si="154"/>
        <v>0</v>
      </c>
      <c r="AF326" s="410">
        <f t="shared" si="154"/>
        <v>0</v>
      </c>
      <c r="AG326" s="410">
        <f t="shared" si="154"/>
        <v>0</v>
      </c>
      <c r="AH326" s="410">
        <f t="shared" si="154"/>
        <v>0</v>
      </c>
      <c r="AI326" s="410">
        <f t="shared" si="154"/>
        <v>0</v>
      </c>
      <c r="AJ326" s="410">
        <f t="shared" si="154"/>
        <v>0</v>
      </c>
      <c r="AK326" s="410">
        <f t="shared" si="154"/>
        <v>0</v>
      </c>
      <c r="AL326" s="410">
        <f t="shared" si="154"/>
        <v>0</v>
      </c>
      <c r="AM326" s="310"/>
    </row>
    <row r="327" spans="1:39" s="282" customFormat="1" ht="15" outlineLevel="1">
      <c r="A327" s="507"/>
      <c r="B327" s="313"/>
      <c r="C327" s="311"/>
      <c r="D327" s="315"/>
      <c r="E327" s="315"/>
      <c r="F327" s="315"/>
      <c r="G327" s="315"/>
      <c r="H327" s="315"/>
      <c r="I327" s="315"/>
      <c r="J327" s="315"/>
      <c r="K327" s="315"/>
      <c r="L327" s="315"/>
      <c r="M327" s="315"/>
      <c r="N327" s="290"/>
      <c r="O327" s="315"/>
      <c r="P327" s="315"/>
      <c r="Q327" s="315"/>
      <c r="R327" s="315"/>
      <c r="S327" s="315"/>
      <c r="T327" s="315"/>
      <c r="U327" s="315"/>
      <c r="V327" s="315"/>
      <c r="W327" s="315"/>
      <c r="X327" s="315"/>
      <c r="Y327" s="417"/>
      <c r="Z327" s="415"/>
      <c r="AA327" s="415"/>
      <c r="AB327" s="415"/>
      <c r="AC327" s="415"/>
      <c r="AD327" s="415"/>
      <c r="AE327" s="415"/>
      <c r="AF327" s="415"/>
      <c r="AG327" s="415"/>
      <c r="AH327" s="415"/>
      <c r="AI327" s="415"/>
      <c r="AJ327" s="415"/>
      <c r="AK327" s="415"/>
      <c r="AL327" s="415"/>
      <c r="AM327" s="312"/>
    </row>
    <row r="328" spans="1:39" ht="15" outlineLevel="1">
      <c r="A328" s="507">
        <v>17</v>
      </c>
      <c r="B328" s="313" t="s">
        <v>9</v>
      </c>
      <c r="C328" s="290" t="s">
        <v>25</v>
      </c>
      <c r="D328" s="294">
        <f>SUMIFS('7.  Persistence Report'!AS$27:AS$500,'7.  Persistence Report'!$D$27:$D$500,$B328,'7.  Persistence Report'!$C$27:$C$500,"&lt;&gt;Pre-2011 Programs Completed in 2011",'7.  Persistence Report'!$J$27:$J$500,"&lt;&gt;Adjustment",'7.  Persistence Report'!$H$27:$H$500,"2013")</f>
        <v>0</v>
      </c>
      <c r="E328" s="294">
        <f>SUMIFS('7.  Persistence Report'!AT$27:AT$500,'7.  Persistence Report'!$D$27:$D$500,$B328,'7.  Persistence Report'!$C$27:$C$500,"&lt;&gt;Pre-2011 Programs Completed in 2011",'7.  Persistence Report'!$J$27:$J$500,"&lt;&gt;Adjustment",'7.  Persistence Report'!$H$27:$H$500,"2013")</f>
        <v>0</v>
      </c>
      <c r="F328" s="294">
        <f>SUMIFS('7.  Persistence Report'!AU$27:AU$500,'7.  Persistence Report'!$D$27:$D$500,$B328,'7.  Persistence Report'!$C$27:$C$500,"&lt;&gt;Pre-2011 Programs Completed in 2011",'7.  Persistence Report'!$J$27:$J$500,"&lt;&gt;Adjustment",'7.  Persistence Report'!$H$27:$H$500,"2013")</f>
        <v>0</v>
      </c>
      <c r="G328" s="294">
        <f>SUMIFS('7.  Persistence Report'!AV$27:AV$500,'7.  Persistence Report'!$D$27:$D$500,$B328,'7.  Persistence Report'!$C$27:$C$500,"&lt;&gt;Pre-2011 Programs Completed in 2011",'7.  Persistence Report'!$J$27:$J$500,"&lt;&gt;Adjustment",'7.  Persistence Report'!$H$27:$H$500,"2013")</f>
        <v>0</v>
      </c>
      <c r="H328" s="294">
        <f>SUMIFS('7.  Persistence Report'!AW$27:AW$500,'7.  Persistence Report'!$D$27:$D$500,$B328,'7.  Persistence Report'!$C$27:$C$500,"&lt;&gt;Pre-2011 Programs Completed in 2011",'7.  Persistence Report'!$J$27:$J$500,"&lt;&gt;Adjustment",'7.  Persistence Report'!$H$27:$H$500,"2013")</f>
        <v>0</v>
      </c>
      <c r="I328" s="294">
        <f>SUMIFS('7.  Persistence Report'!AX$27:AX$500,'7.  Persistence Report'!$D$27:$D$500,$B328,'7.  Persistence Report'!$C$27:$C$500,"&lt;&gt;Pre-2011 Programs Completed in 2011",'7.  Persistence Report'!$J$27:$J$500,"&lt;&gt;Adjustment",'7.  Persistence Report'!$H$27:$H$500,"2013")</f>
        <v>0</v>
      </c>
      <c r="J328" s="294">
        <f>SUMIFS('7.  Persistence Report'!AY$27:AY$500,'7.  Persistence Report'!$D$27:$D$500,$B328,'7.  Persistence Report'!$C$27:$C$500,"&lt;&gt;Pre-2011 Programs Completed in 2011",'7.  Persistence Report'!$J$27:$J$500,"&lt;&gt;Adjustment",'7.  Persistence Report'!$H$27:$H$500,"2013")</f>
        <v>0</v>
      </c>
      <c r="K328" s="294">
        <f>SUMIFS('7.  Persistence Report'!AZ$27:AZ$500,'7.  Persistence Report'!$D$27:$D$500,$B328,'7.  Persistence Report'!$C$27:$C$500,"&lt;&gt;Pre-2011 Programs Completed in 2011",'7.  Persistence Report'!$J$27:$J$500,"&lt;&gt;Adjustment",'7.  Persistence Report'!$H$27:$H$500,"2013")</f>
        <v>0</v>
      </c>
      <c r="L328" s="294">
        <f>SUMIFS('7.  Persistence Report'!BA$27:BA$500,'7.  Persistence Report'!$D$27:$D$500,$B328,'7.  Persistence Report'!$C$27:$C$500,"&lt;&gt;Pre-2011 Programs Completed in 2011",'7.  Persistence Report'!$J$27:$J$500,"&lt;&gt;Adjustment",'7.  Persistence Report'!$H$27:$H$500,"2013")</f>
        <v>0</v>
      </c>
      <c r="M328" s="294">
        <f>SUMIFS('7.  Persistence Report'!BB$27:BB$500,'7.  Persistence Report'!$D$27:$D$500,$B328,'7.  Persistence Report'!$C$27:$C$500,"&lt;&gt;Pre-2011 Programs Completed in 2011",'7.  Persistence Report'!$J$27:$J$500,"&lt;&gt;Adjustment",'7.  Persistence Report'!$H$27:$H$500,"2013")</f>
        <v>0</v>
      </c>
      <c r="N328" s="290"/>
      <c r="O328" s="294">
        <f>SUMIFS('7.  Persistence Report'!N$27:N$500,'7.  Persistence Report'!$D$27:$D$500,$B328,'7.  Persistence Report'!$C$27:$C$500,"&lt;&gt;Pre-2011 Programs Completed in 2011",'7.  Persistence Report'!$J$27:$J$500,"&lt;&gt;Adjustment",'7.  Persistence Report'!$H$27:$H$500,"2013")</f>
        <v>0</v>
      </c>
      <c r="P328" s="294">
        <f>SUMIFS('7.  Persistence Report'!O$27:O$500,'7.  Persistence Report'!$D$27:$D$500,$B328,'7.  Persistence Report'!$C$27:$C$500,"&lt;&gt;Pre-2011 Programs Completed in 2011",'7.  Persistence Report'!$J$27:$J$500,"&lt;&gt;Adjustment",'7.  Persistence Report'!$H$27:$H$500,"2013")</f>
        <v>0</v>
      </c>
      <c r="Q328" s="294">
        <f>SUMIFS('7.  Persistence Report'!P$27:P$500,'7.  Persistence Report'!$D$27:$D$500,$B328,'7.  Persistence Report'!$C$27:$C$500,"&lt;&gt;Pre-2011 Programs Completed in 2011",'7.  Persistence Report'!$J$27:$J$500,"&lt;&gt;Adjustment",'7.  Persistence Report'!$H$27:$H$500,"2013")</f>
        <v>0</v>
      </c>
      <c r="R328" s="294">
        <f>SUMIFS('7.  Persistence Report'!Q$27:Q$500,'7.  Persistence Report'!$D$27:$D$500,$B328,'7.  Persistence Report'!$C$27:$C$500,"&lt;&gt;Pre-2011 Programs Completed in 2011",'7.  Persistence Report'!$J$27:$J$500,"&lt;&gt;Adjustment",'7.  Persistence Report'!$H$27:$H$500,"2013")</f>
        <v>0</v>
      </c>
      <c r="S328" s="294">
        <f>SUMIFS('7.  Persistence Report'!R$27:R$500,'7.  Persistence Report'!$D$27:$D$500,$B328,'7.  Persistence Report'!$C$27:$C$500,"&lt;&gt;Pre-2011 Programs Completed in 2011",'7.  Persistence Report'!$J$27:$J$500,"&lt;&gt;Adjustment",'7.  Persistence Report'!$H$27:$H$500,"2013")</f>
        <v>0</v>
      </c>
      <c r="T328" s="294">
        <f>SUMIFS('7.  Persistence Report'!S$27:S$500,'7.  Persistence Report'!$D$27:$D$500,$B328,'7.  Persistence Report'!$C$27:$C$500,"&lt;&gt;Pre-2011 Programs Completed in 2011",'7.  Persistence Report'!$J$27:$J$500,"&lt;&gt;Adjustment",'7.  Persistence Report'!$H$27:$H$500,"2013")</f>
        <v>0</v>
      </c>
      <c r="U328" s="294">
        <f>SUMIFS('7.  Persistence Report'!T$27:T$500,'7.  Persistence Report'!$D$27:$D$500,$B328,'7.  Persistence Report'!$C$27:$C$500,"&lt;&gt;Pre-2011 Programs Completed in 2011",'7.  Persistence Report'!$J$27:$J$500,"&lt;&gt;Adjustment",'7.  Persistence Report'!$H$27:$H$500,"2013")</f>
        <v>0</v>
      </c>
      <c r="V328" s="294">
        <f>SUMIFS('7.  Persistence Report'!U$27:U$500,'7.  Persistence Report'!$D$27:$D$500,$B328,'7.  Persistence Report'!$C$27:$C$500,"&lt;&gt;Pre-2011 Programs Completed in 2011",'7.  Persistence Report'!$J$27:$J$500,"&lt;&gt;Adjustment",'7.  Persistence Report'!$H$27:$H$500,"2013")</f>
        <v>0</v>
      </c>
      <c r="W328" s="294">
        <f>SUMIFS('7.  Persistence Report'!V$27:V$500,'7.  Persistence Report'!$D$27:$D$500,$B328,'7.  Persistence Report'!$C$27:$C$500,"&lt;&gt;Pre-2011 Programs Completed in 2011",'7.  Persistence Report'!$J$27:$J$500,"&lt;&gt;Adjustment",'7.  Persistence Report'!$H$27:$H$500,"2013")</f>
        <v>0</v>
      </c>
      <c r="X328" s="294">
        <f>SUMIFS('7.  Persistence Report'!W$27:W$500,'7.  Persistence Report'!$D$27:$D$500,$B328,'7.  Persistence Report'!$C$27:$C$500,"&lt;&gt;Pre-2011 Programs Completed in 2011",'7.  Persistence Report'!$J$27:$J$500,"&lt;&gt;Adjustment",'7.  Persistence Report'!$H$27:$H$500,"2013")</f>
        <v>0</v>
      </c>
      <c r="Y328" s="414"/>
      <c r="Z328" s="414"/>
      <c r="AA328" s="414"/>
      <c r="AB328" s="414"/>
      <c r="AC328" s="414"/>
      <c r="AD328" s="414"/>
      <c r="AE328" s="414"/>
      <c r="AF328" s="414"/>
      <c r="AG328" s="414"/>
      <c r="AH328" s="414"/>
      <c r="AI328" s="414"/>
      <c r="AJ328" s="414"/>
      <c r="AK328" s="414"/>
      <c r="AL328" s="414"/>
      <c r="AM328" s="295">
        <f>SUM(Y328:AL328)</f>
        <v>0</v>
      </c>
    </row>
    <row r="329" spans="1:39" ht="15" outlineLevel="1">
      <c r="B329" s="293" t="s">
        <v>249</v>
      </c>
      <c r="C329" s="290" t="s">
        <v>163</v>
      </c>
      <c r="D329" s="294">
        <f>SUMIFS('7.  Persistence Report'!AS$27:AS$500,'7.  Persistence Report'!$D$27:$D$500,$B328,'7.  Persistence Report'!$C$27:$C$500,"&lt;&gt;Pre-2011 Programs Completed in 2011",'7.  Persistence Report'!$J$27:$J$500,"Adjustment",'7.  Persistence Report'!$H$27:$H$500,"2013")</f>
        <v>0</v>
      </c>
      <c r="E329" s="294">
        <f>SUMIFS('7.  Persistence Report'!AT$27:AT$500,'7.  Persistence Report'!$D$27:$D$500,$B328,'7.  Persistence Report'!$C$27:$C$500,"&lt;&gt;Pre-2011 Programs Completed in 2011",'7.  Persistence Report'!$J$27:$J$500,"Adjustment",'7.  Persistence Report'!$H$27:$H$500,"2013")</f>
        <v>0</v>
      </c>
      <c r="F329" s="294">
        <f>SUMIFS('7.  Persistence Report'!AU$27:AU$500,'7.  Persistence Report'!$D$27:$D$500,$B328,'7.  Persistence Report'!$C$27:$C$500,"&lt;&gt;Pre-2011 Programs Completed in 2011",'7.  Persistence Report'!$J$27:$J$500,"Adjustment",'7.  Persistence Report'!$H$27:$H$500,"2013")</f>
        <v>0</v>
      </c>
      <c r="G329" s="294">
        <f>SUMIFS('7.  Persistence Report'!AV$27:AV$500,'7.  Persistence Report'!$D$27:$D$500,$B328,'7.  Persistence Report'!$C$27:$C$500,"&lt;&gt;Pre-2011 Programs Completed in 2011",'7.  Persistence Report'!$J$27:$J$500,"Adjustment",'7.  Persistence Report'!$H$27:$H$500,"2013")</f>
        <v>0</v>
      </c>
      <c r="H329" s="294">
        <f>SUMIFS('7.  Persistence Report'!AW$27:AW$500,'7.  Persistence Report'!$D$27:$D$500,$B328,'7.  Persistence Report'!$C$27:$C$500,"&lt;&gt;Pre-2011 Programs Completed in 2011",'7.  Persistence Report'!$J$27:$J$500,"Adjustment",'7.  Persistence Report'!$H$27:$H$500,"2013")</f>
        <v>0</v>
      </c>
      <c r="I329" s="294">
        <f>SUMIFS('7.  Persistence Report'!AX$27:AX$500,'7.  Persistence Report'!$D$27:$D$500,$B328,'7.  Persistence Report'!$C$27:$C$500,"&lt;&gt;Pre-2011 Programs Completed in 2011",'7.  Persistence Report'!$J$27:$J$500,"Adjustment",'7.  Persistence Report'!$H$27:$H$500,"2013")</f>
        <v>0</v>
      </c>
      <c r="J329" s="294">
        <f>SUMIFS('7.  Persistence Report'!AY$27:AY$500,'7.  Persistence Report'!$D$27:$D$500,$B328,'7.  Persistence Report'!$C$27:$C$500,"&lt;&gt;Pre-2011 Programs Completed in 2011",'7.  Persistence Report'!$J$27:$J$500,"Adjustment",'7.  Persistence Report'!$H$27:$H$500,"2013")</f>
        <v>0</v>
      </c>
      <c r="K329" s="294">
        <f>SUMIFS('7.  Persistence Report'!AZ$27:AZ$500,'7.  Persistence Report'!$D$27:$D$500,$B328,'7.  Persistence Report'!$C$27:$C$500,"&lt;&gt;Pre-2011 Programs Completed in 2011",'7.  Persistence Report'!$J$27:$J$500,"Adjustment",'7.  Persistence Report'!$H$27:$H$500,"2013")</f>
        <v>0</v>
      </c>
      <c r="L329" s="294">
        <f>SUMIFS('7.  Persistence Report'!BA$27:BA$500,'7.  Persistence Report'!$D$27:$D$500,$B328,'7.  Persistence Report'!$C$27:$C$500,"&lt;&gt;Pre-2011 Programs Completed in 2011",'7.  Persistence Report'!$J$27:$J$500,"Adjustment",'7.  Persistence Report'!$H$27:$H$500,"2013")</f>
        <v>0</v>
      </c>
      <c r="M329" s="294">
        <f>SUMIFS('7.  Persistence Report'!BB$27:BB$500,'7.  Persistence Report'!$D$27:$D$500,$B328,'7.  Persistence Report'!$C$27:$C$500,"&lt;&gt;Pre-2011 Programs Completed in 2011",'7.  Persistence Report'!$J$27:$J$500,"Adjustment",'7.  Persistence Report'!$H$27:$H$500,"2013")</f>
        <v>0</v>
      </c>
      <c r="N329" s="290"/>
      <c r="O329" s="294">
        <f>SUMIFS('7.  Persistence Report'!N$27:N$500,'7.  Persistence Report'!$D$27:$D$500,$B328,'7.  Persistence Report'!$C$27:$C$500,"&lt;&gt;Pre-2011 Programs Completed in 2011",'7.  Persistence Report'!$J$27:$J$500,"Adjustment",'7.  Persistence Report'!$H$27:$H$500,"2013")</f>
        <v>0</v>
      </c>
      <c r="P329" s="294">
        <f>SUMIFS('7.  Persistence Report'!O$27:O$500,'7.  Persistence Report'!$D$27:$D$500,$B328,'7.  Persistence Report'!$C$27:$C$500,"&lt;&gt;Pre-2011 Programs Completed in 2011",'7.  Persistence Report'!$J$27:$J$500,"Adjustment",'7.  Persistence Report'!$H$27:$H$500,"2013")</f>
        <v>150.44489999999999</v>
      </c>
      <c r="Q329" s="294">
        <f>SUMIFS('7.  Persistence Report'!P$27:P$500,'7.  Persistence Report'!$D$27:$D$500,$B328,'7.  Persistence Report'!$C$27:$C$500,"&lt;&gt;Pre-2011 Programs Completed in 2011",'7.  Persistence Report'!$J$27:$J$500,"Adjustment",'7.  Persistence Report'!$H$27:$H$500,"2013")</f>
        <v>0</v>
      </c>
      <c r="R329" s="294">
        <f>SUMIFS('7.  Persistence Report'!Q$27:Q$500,'7.  Persistence Report'!$D$27:$D$500,$B328,'7.  Persistence Report'!$C$27:$C$500,"&lt;&gt;Pre-2011 Programs Completed in 2011",'7.  Persistence Report'!$J$27:$J$500,"Adjustment",'7.  Persistence Report'!$H$27:$H$500,"2013")</f>
        <v>0</v>
      </c>
      <c r="S329" s="294">
        <f>SUMIFS('7.  Persistence Report'!R$27:R$500,'7.  Persistence Report'!$D$27:$D$500,$B328,'7.  Persistence Report'!$C$27:$C$500,"&lt;&gt;Pre-2011 Programs Completed in 2011",'7.  Persistence Report'!$J$27:$J$500,"Adjustment",'7.  Persistence Report'!$H$27:$H$500,"2013")</f>
        <v>0</v>
      </c>
      <c r="T329" s="294">
        <f>SUMIFS('7.  Persistence Report'!S$27:S$500,'7.  Persistence Report'!$D$27:$D$500,$B328,'7.  Persistence Report'!$C$27:$C$500,"&lt;&gt;Pre-2011 Programs Completed in 2011",'7.  Persistence Report'!$J$27:$J$500,"Adjustment",'7.  Persistence Report'!$H$27:$H$500,"2013")</f>
        <v>0</v>
      </c>
      <c r="U329" s="294">
        <f>SUMIFS('7.  Persistence Report'!T$27:T$500,'7.  Persistence Report'!$D$27:$D$500,$B328,'7.  Persistence Report'!$C$27:$C$500,"&lt;&gt;Pre-2011 Programs Completed in 2011",'7.  Persistence Report'!$J$27:$J$500,"Adjustment",'7.  Persistence Report'!$H$27:$H$500,"2013")</f>
        <v>0</v>
      </c>
      <c r="V329" s="294">
        <f>SUMIFS('7.  Persistence Report'!U$27:U$500,'7.  Persistence Report'!$D$27:$D$500,$B328,'7.  Persistence Report'!$C$27:$C$500,"&lt;&gt;Pre-2011 Programs Completed in 2011",'7.  Persistence Report'!$J$27:$J$500,"Adjustment",'7.  Persistence Report'!$H$27:$H$500,"2013")</f>
        <v>0</v>
      </c>
      <c r="W329" s="294">
        <f>SUMIFS('7.  Persistence Report'!V$27:V$500,'7.  Persistence Report'!$D$27:$D$500,$B328,'7.  Persistence Report'!$C$27:$C$500,"&lt;&gt;Pre-2011 Programs Completed in 2011",'7.  Persistence Report'!$J$27:$J$500,"Adjustment",'7.  Persistence Report'!$H$27:$H$500,"2013")</f>
        <v>0</v>
      </c>
      <c r="X329" s="294">
        <f>SUMIFS('7.  Persistence Report'!W$27:W$500,'7.  Persistence Report'!$D$27:$D$500,$B328,'7.  Persistence Report'!$C$27:$C$500,"&lt;&gt;Pre-2011 Programs Completed in 2011",'7.  Persistence Report'!$J$27:$J$500,"Adjustment",'7.  Persistence Report'!$H$27:$H$500,"2013")</f>
        <v>0</v>
      </c>
      <c r="Y329" s="410">
        <f>Y328</f>
        <v>0</v>
      </c>
      <c r="Z329" s="410">
        <f>Z328</f>
        <v>0</v>
      </c>
      <c r="AA329" s="410">
        <f t="shared" ref="AA329:AL329" si="155">AA328</f>
        <v>0</v>
      </c>
      <c r="AB329" s="410">
        <f t="shared" si="155"/>
        <v>0</v>
      </c>
      <c r="AC329" s="410">
        <f t="shared" si="155"/>
        <v>0</v>
      </c>
      <c r="AD329" s="410">
        <f t="shared" si="155"/>
        <v>0</v>
      </c>
      <c r="AE329" s="410">
        <f t="shared" si="155"/>
        <v>0</v>
      </c>
      <c r="AF329" s="410">
        <f t="shared" si="155"/>
        <v>0</v>
      </c>
      <c r="AG329" s="410">
        <f t="shared" si="155"/>
        <v>0</v>
      </c>
      <c r="AH329" s="410">
        <f t="shared" si="155"/>
        <v>0</v>
      </c>
      <c r="AI329" s="410">
        <f t="shared" si="155"/>
        <v>0</v>
      </c>
      <c r="AJ329" s="410">
        <f t="shared" si="155"/>
        <v>0</v>
      </c>
      <c r="AK329" s="410">
        <f t="shared" si="155"/>
        <v>0</v>
      </c>
      <c r="AL329" s="410">
        <f t="shared" si="155"/>
        <v>0</v>
      </c>
      <c r="AM329" s="310"/>
    </row>
    <row r="330" spans="1:39" ht="15" outlineLevel="1">
      <c r="B330" s="314"/>
      <c r="C330" s="304"/>
      <c r="D330" s="290"/>
      <c r="E330" s="290"/>
      <c r="F330" s="290"/>
      <c r="G330" s="290"/>
      <c r="H330" s="290"/>
      <c r="I330" s="290"/>
      <c r="J330" s="290"/>
      <c r="K330" s="290"/>
      <c r="L330" s="290"/>
      <c r="M330" s="290"/>
      <c r="N330" s="290"/>
      <c r="O330" s="290"/>
      <c r="P330" s="290"/>
      <c r="Q330" s="290"/>
      <c r="R330" s="290"/>
      <c r="S330" s="290"/>
      <c r="T330" s="290"/>
      <c r="U330" s="290"/>
      <c r="V330" s="290"/>
      <c r="W330" s="290"/>
      <c r="X330" s="290"/>
      <c r="Y330" s="418"/>
      <c r="Z330" s="419"/>
      <c r="AA330" s="419"/>
      <c r="AB330" s="419"/>
      <c r="AC330" s="419"/>
      <c r="AD330" s="419"/>
      <c r="AE330" s="419"/>
      <c r="AF330" s="419"/>
      <c r="AG330" s="419"/>
      <c r="AH330" s="419"/>
      <c r="AI330" s="419"/>
      <c r="AJ330" s="419"/>
      <c r="AK330" s="419"/>
      <c r="AL330" s="419"/>
      <c r="AM330" s="316"/>
    </row>
    <row r="331" spans="1:39" ht="15.75" outlineLevel="1">
      <c r="A331" s="508"/>
      <c r="B331" s="287" t="s">
        <v>10</v>
      </c>
      <c r="C331" s="288"/>
      <c r="D331" s="288"/>
      <c r="E331" s="288"/>
      <c r="F331" s="288"/>
      <c r="G331" s="288"/>
      <c r="H331" s="288"/>
      <c r="I331" s="288"/>
      <c r="J331" s="288"/>
      <c r="K331" s="288"/>
      <c r="L331" s="288"/>
      <c r="M331" s="288"/>
      <c r="N331" s="289"/>
      <c r="O331" s="288"/>
      <c r="P331" s="288"/>
      <c r="Q331" s="288"/>
      <c r="R331" s="288"/>
      <c r="S331" s="288"/>
      <c r="T331" s="288"/>
      <c r="U331" s="288"/>
      <c r="V331" s="288"/>
      <c r="W331" s="288"/>
      <c r="X331" s="288"/>
      <c r="Y331" s="413"/>
      <c r="Z331" s="413"/>
      <c r="AA331" s="413"/>
      <c r="AB331" s="413"/>
      <c r="AC331" s="413"/>
      <c r="AD331" s="413"/>
      <c r="AE331" s="413"/>
      <c r="AF331" s="413"/>
      <c r="AG331" s="413"/>
      <c r="AH331" s="413"/>
      <c r="AI331" s="413"/>
      <c r="AJ331" s="413"/>
      <c r="AK331" s="413"/>
      <c r="AL331" s="413"/>
      <c r="AM331" s="291"/>
    </row>
    <row r="332" spans="1:39" ht="15" outlineLevel="1">
      <c r="A332" s="507">
        <v>18</v>
      </c>
      <c r="B332" s="314" t="s">
        <v>11</v>
      </c>
      <c r="C332" s="290" t="s">
        <v>25</v>
      </c>
      <c r="D332" s="294">
        <f>SUMIFS('7.  Persistence Report'!AS$27:AS$500,'7.  Persistence Report'!$D$27:$D$500,$B332,'7.  Persistence Report'!$C$27:$C$500,"&lt;&gt;Pre-2011 Programs Completed in 2011",'7.  Persistence Report'!$J$27:$J$500,"&lt;&gt;Adjustment",'7.  Persistence Report'!$H$27:$H$500,"2013")</f>
        <v>0</v>
      </c>
      <c r="E332" s="294">
        <f>SUMIFS('7.  Persistence Report'!AT$27:AT$500,'7.  Persistence Report'!$D$27:$D$500,$B332,'7.  Persistence Report'!$C$27:$C$500,"&lt;&gt;Pre-2011 Programs Completed in 2011",'7.  Persistence Report'!$J$27:$J$500,"&lt;&gt;Adjustment",'7.  Persistence Report'!$H$27:$H$500,"2013")</f>
        <v>0</v>
      </c>
      <c r="F332" s="294">
        <f>SUMIFS('7.  Persistence Report'!AU$27:AU$500,'7.  Persistence Report'!$D$27:$D$500,$B332,'7.  Persistence Report'!$C$27:$C$500,"&lt;&gt;Pre-2011 Programs Completed in 2011",'7.  Persistence Report'!$J$27:$J$500,"&lt;&gt;Adjustment",'7.  Persistence Report'!$H$27:$H$500,"2013")</f>
        <v>0</v>
      </c>
      <c r="G332" s="294">
        <f>SUMIFS('7.  Persistence Report'!AV$27:AV$500,'7.  Persistence Report'!$D$27:$D$500,$B332,'7.  Persistence Report'!$C$27:$C$500,"&lt;&gt;Pre-2011 Programs Completed in 2011",'7.  Persistence Report'!$J$27:$J$500,"&lt;&gt;Adjustment",'7.  Persistence Report'!$H$27:$H$500,"2013")</f>
        <v>0</v>
      </c>
      <c r="H332" s="294">
        <f>SUMIFS('7.  Persistence Report'!AW$27:AW$500,'7.  Persistence Report'!$D$27:$D$500,$B332,'7.  Persistence Report'!$C$27:$C$500,"&lt;&gt;Pre-2011 Programs Completed in 2011",'7.  Persistence Report'!$J$27:$J$500,"&lt;&gt;Adjustment",'7.  Persistence Report'!$H$27:$H$500,"2013")</f>
        <v>0</v>
      </c>
      <c r="I332" s="294">
        <f>SUMIFS('7.  Persistence Report'!AX$27:AX$500,'7.  Persistence Report'!$D$27:$D$500,$B332,'7.  Persistence Report'!$C$27:$C$500,"&lt;&gt;Pre-2011 Programs Completed in 2011",'7.  Persistence Report'!$J$27:$J$500,"&lt;&gt;Adjustment",'7.  Persistence Report'!$H$27:$H$500,"2013")</f>
        <v>0</v>
      </c>
      <c r="J332" s="294">
        <f>SUMIFS('7.  Persistence Report'!AY$27:AY$500,'7.  Persistence Report'!$D$27:$D$500,$B332,'7.  Persistence Report'!$C$27:$C$500,"&lt;&gt;Pre-2011 Programs Completed in 2011",'7.  Persistence Report'!$J$27:$J$500,"&lt;&gt;Adjustment",'7.  Persistence Report'!$H$27:$H$500,"2013")</f>
        <v>0</v>
      </c>
      <c r="K332" s="294">
        <f>SUMIFS('7.  Persistence Report'!AZ$27:AZ$500,'7.  Persistence Report'!$D$27:$D$500,$B332,'7.  Persistence Report'!$C$27:$C$500,"&lt;&gt;Pre-2011 Programs Completed in 2011",'7.  Persistence Report'!$J$27:$J$500,"&lt;&gt;Adjustment",'7.  Persistence Report'!$H$27:$H$500,"2013")</f>
        <v>0</v>
      </c>
      <c r="L332" s="294">
        <f>SUMIFS('7.  Persistence Report'!BA$27:BA$500,'7.  Persistence Report'!$D$27:$D$500,$B332,'7.  Persistence Report'!$C$27:$C$500,"&lt;&gt;Pre-2011 Programs Completed in 2011",'7.  Persistence Report'!$J$27:$J$500,"&lt;&gt;Adjustment",'7.  Persistence Report'!$H$27:$H$500,"2013")</f>
        <v>0</v>
      </c>
      <c r="M332" s="294">
        <f>SUMIFS('7.  Persistence Report'!BB$27:BB$500,'7.  Persistence Report'!$D$27:$D$500,$B332,'7.  Persistence Report'!$C$27:$C$500,"&lt;&gt;Pre-2011 Programs Completed in 2011",'7.  Persistence Report'!$J$27:$J$500,"&lt;&gt;Adjustment",'7.  Persistence Report'!$H$27:$H$500,"2013")</f>
        <v>0</v>
      </c>
      <c r="N332" s="294">
        <v>12</v>
      </c>
      <c r="O332" s="294">
        <f>SUMIFS('7.  Persistence Report'!N$27:N$500,'7.  Persistence Report'!$D$27:$D$500,$B332,'7.  Persistence Report'!$C$27:$C$500,"&lt;&gt;Pre-2011 Programs Completed in 2011",'7.  Persistence Report'!$J$27:$J$500,"&lt;&gt;Adjustment",'7.  Persistence Report'!$H$27:$H$500,"2013")</f>
        <v>0</v>
      </c>
      <c r="P332" s="294">
        <f>SUMIFS('7.  Persistence Report'!O$27:O$500,'7.  Persistence Report'!$D$27:$D$500,$B332,'7.  Persistence Report'!$C$27:$C$500,"&lt;&gt;Pre-2011 Programs Completed in 2011",'7.  Persistence Report'!$J$27:$J$500,"&lt;&gt;Adjustment",'7.  Persistence Report'!$H$27:$H$500,"2013")</f>
        <v>0</v>
      </c>
      <c r="Q332" s="294">
        <f>SUMIFS('7.  Persistence Report'!P$27:P$500,'7.  Persistence Report'!$D$27:$D$500,$B332,'7.  Persistence Report'!$C$27:$C$500,"&lt;&gt;Pre-2011 Programs Completed in 2011",'7.  Persistence Report'!$J$27:$J$500,"&lt;&gt;Adjustment",'7.  Persistence Report'!$H$27:$H$500,"2013")</f>
        <v>0</v>
      </c>
      <c r="R332" s="294">
        <f>SUMIFS('7.  Persistence Report'!Q$27:Q$500,'7.  Persistence Report'!$D$27:$D$500,$B332,'7.  Persistence Report'!$C$27:$C$500,"&lt;&gt;Pre-2011 Programs Completed in 2011",'7.  Persistence Report'!$J$27:$J$500,"&lt;&gt;Adjustment",'7.  Persistence Report'!$H$27:$H$500,"2013")</f>
        <v>0</v>
      </c>
      <c r="S332" s="294">
        <f>SUMIFS('7.  Persistence Report'!R$27:R$500,'7.  Persistence Report'!$D$27:$D$500,$B332,'7.  Persistence Report'!$C$27:$C$500,"&lt;&gt;Pre-2011 Programs Completed in 2011",'7.  Persistence Report'!$J$27:$J$500,"&lt;&gt;Adjustment",'7.  Persistence Report'!$H$27:$H$500,"2013")</f>
        <v>0</v>
      </c>
      <c r="T332" s="294">
        <f>SUMIFS('7.  Persistence Report'!S$27:S$500,'7.  Persistence Report'!$D$27:$D$500,$B332,'7.  Persistence Report'!$C$27:$C$500,"&lt;&gt;Pre-2011 Programs Completed in 2011",'7.  Persistence Report'!$J$27:$J$500,"&lt;&gt;Adjustment",'7.  Persistence Report'!$H$27:$H$500,"2013")</f>
        <v>0</v>
      </c>
      <c r="U332" s="294">
        <f>SUMIFS('7.  Persistence Report'!T$27:T$500,'7.  Persistence Report'!$D$27:$D$500,$B332,'7.  Persistence Report'!$C$27:$C$500,"&lt;&gt;Pre-2011 Programs Completed in 2011",'7.  Persistence Report'!$J$27:$J$500,"&lt;&gt;Adjustment",'7.  Persistence Report'!$H$27:$H$500,"2013")</f>
        <v>0</v>
      </c>
      <c r="V332" s="294">
        <f>SUMIFS('7.  Persistence Report'!U$27:U$500,'7.  Persistence Report'!$D$27:$D$500,$B332,'7.  Persistence Report'!$C$27:$C$500,"&lt;&gt;Pre-2011 Programs Completed in 2011",'7.  Persistence Report'!$J$27:$J$500,"&lt;&gt;Adjustment",'7.  Persistence Report'!$H$27:$H$500,"2013")</f>
        <v>0</v>
      </c>
      <c r="W332" s="294">
        <f>SUMIFS('7.  Persistence Report'!V$27:V$500,'7.  Persistence Report'!$D$27:$D$500,$B332,'7.  Persistence Report'!$C$27:$C$500,"&lt;&gt;Pre-2011 Programs Completed in 2011",'7.  Persistence Report'!$J$27:$J$500,"&lt;&gt;Adjustment",'7.  Persistence Report'!$H$27:$H$500,"2013")</f>
        <v>0</v>
      </c>
      <c r="X332" s="294">
        <f>SUMIFS('7.  Persistence Report'!W$27:W$500,'7.  Persistence Report'!$D$27:$D$500,$B332,'7.  Persistence Report'!$C$27:$C$500,"&lt;&gt;Pre-2011 Programs Completed in 2011",'7.  Persistence Report'!$J$27:$J$500,"&lt;&gt;Adjustment",'7.  Persistence Report'!$H$27:$H$500,"2013")</f>
        <v>0</v>
      </c>
      <c r="Y332" s="425"/>
      <c r="Z332" s="414"/>
      <c r="AA332" s="501">
        <v>1</v>
      </c>
      <c r="AB332" s="414"/>
      <c r="AC332" s="414"/>
      <c r="AD332" s="414"/>
      <c r="AE332" s="414"/>
      <c r="AF332" s="414"/>
      <c r="AG332" s="414"/>
      <c r="AH332" s="414"/>
      <c r="AI332" s="414"/>
      <c r="AJ332" s="414"/>
      <c r="AK332" s="414"/>
      <c r="AL332" s="414"/>
      <c r="AM332" s="295">
        <f>SUM(Y332:AL332)</f>
        <v>1</v>
      </c>
    </row>
    <row r="333" spans="1:39" ht="15" outlineLevel="1">
      <c r="B333" s="293" t="s">
        <v>249</v>
      </c>
      <c r="C333" s="290" t="s">
        <v>163</v>
      </c>
      <c r="D333" s="294">
        <f>SUMIFS('7.  Persistence Report'!AS$27:AS$500,'7.  Persistence Report'!$D$27:$D$500,$B332,'7.  Persistence Report'!$C$27:$C$500,"&lt;&gt;Pre-2011 Programs Completed in 2011",'7.  Persistence Report'!$J$27:$J$500,"Adjustment",'7.  Persistence Report'!$H$27:$H$500,"2013")</f>
        <v>0</v>
      </c>
      <c r="E333" s="294">
        <f>SUMIFS('7.  Persistence Report'!AT$27:AT$500,'7.  Persistence Report'!$D$27:$D$500,$B332,'7.  Persistence Report'!$C$27:$C$500,"&lt;&gt;Pre-2011 Programs Completed in 2011",'7.  Persistence Report'!$J$27:$J$500,"Adjustment",'7.  Persistence Report'!$H$27:$H$500,"2013")</f>
        <v>0</v>
      </c>
      <c r="F333" s="294">
        <f>SUMIFS('7.  Persistence Report'!AU$27:AU$500,'7.  Persistence Report'!$D$27:$D$500,$B332,'7.  Persistence Report'!$C$27:$C$500,"&lt;&gt;Pre-2011 Programs Completed in 2011",'7.  Persistence Report'!$J$27:$J$500,"Adjustment",'7.  Persistence Report'!$H$27:$H$500,"2013")</f>
        <v>0</v>
      </c>
      <c r="G333" s="294">
        <f>SUMIFS('7.  Persistence Report'!AV$27:AV$500,'7.  Persistence Report'!$D$27:$D$500,$B332,'7.  Persistence Report'!$C$27:$C$500,"&lt;&gt;Pre-2011 Programs Completed in 2011",'7.  Persistence Report'!$J$27:$J$500,"Adjustment",'7.  Persistence Report'!$H$27:$H$500,"2013")</f>
        <v>0</v>
      </c>
      <c r="H333" s="294">
        <f>SUMIFS('7.  Persistence Report'!AW$27:AW$500,'7.  Persistence Report'!$D$27:$D$500,$B332,'7.  Persistence Report'!$C$27:$C$500,"&lt;&gt;Pre-2011 Programs Completed in 2011",'7.  Persistence Report'!$J$27:$J$500,"Adjustment",'7.  Persistence Report'!$H$27:$H$500,"2013")</f>
        <v>0</v>
      </c>
      <c r="I333" s="294">
        <f>SUMIFS('7.  Persistence Report'!AX$27:AX$500,'7.  Persistence Report'!$D$27:$D$500,$B332,'7.  Persistence Report'!$C$27:$C$500,"&lt;&gt;Pre-2011 Programs Completed in 2011",'7.  Persistence Report'!$J$27:$J$500,"Adjustment",'7.  Persistence Report'!$H$27:$H$500,"2013")</f>
        <v>0</v>
      </c>
      <c r="J333" s="294">
        <f>SUMIFS('7.  Persistence Report'!AY$27:AY$500,'7.  Persistence Report'!$D$27:$D$500,$B332,'7.  Persistence Report'!$C$27:$C$500,"&lt;&gt;Pre-2011 Programs Completed in 2011",'7.  Persistence Report'!$J$27:$J$500,"Adjustment",'7.  Persistence Report'!$H$27:$H$500,"2013")</f>
        <v>0</v>
      </c>
      <c r="K333" s="294">
        <f>SUMIFS('7.  Persistence Report'!AZ$27:AZ$500,'7.  Persistence Report'!$D$27:$D$500,$B332,'7.  Persistence Report'!$C$27:$C$500,"&lt;&gt;Pre-2011 Programs Completed in 2011",'7.  Persistence Report'!$J$27:$J$500,"Adjustment",'7.  Persistence Report'!$H$27:$H$500,"2013")</f>
        <v>0</v>
      </c>
      <c r="L333" s="294">
        <f>SUMIFS('7.  Persistence Report'!BA$27:BA$500,'7.  Persistence Report'!$D$27:$D$500,$B332,'7.  Persistence Report'!$C$27:$C$500,"&lt;&gt;Pre-2011 Programs Completed in 2011",'7.  Persistence Report'!$J$27:$J$500,"Adjustment",'7.  Persistence Report'!$H$27:$H$500,"2013")</f>
        <v>0</v>
      </c>
      <c r="M333" s="294">
        <f>SUMIFS('7.  Persistence Report'!BB$27:BB$500,'7.  Persistence Report'!$D$27:$D$500,$B332,'7.  Persistence Report'!$C$27:$C$500,"&lt;&gt;Pre-2011 Programs Completed in 2011",'7.  Persistence Report'!$J$27:$J$500,"Adjustment",'7.  Persistence Report'!$H$27:$H$500,"2013")</f>
        <v>0</v>
      </c>
      <c r="N333" s="294">
        <f>N332</f>
        <v>12</v>
      </c>
      <c r="O333" s="294">
        <f>SUMIFS('7.  Persistence Report'!N$27:N$500,'7.  Persistence Report'!$D$27:$D$500,$B332,'7.  Persistence Report'!$C$27:$C$500,"&lt;&gt;Pre-2011 Programs Completed in 2011",'7.  Persistence Report'!$J$27:$J$500,"Adjustment",'7.  Persistence Report'!$H$27:$H$500,"2013")</f>
        <v>0</v>
      </c>
      <c r="P333" s="294">
        <f>SUMIFS('7.  Persistence Report'!O$27:O$500,'7.  Persistence Report'!$D$27:$D$500,$B332,'7.  Persistence Report'!$C$27:$C$500,"&lt;&gt;Pre-2011 Programs Completed in 2011",'7.  Persistence Report'!$J$27:$J$500,"Adjustment",'7.  Persistence Report'!$H$27:$H$500,"2013")</f>
        <v>0</v>
      </c>
      <c r="Q333" s="294">
        <f>SUMIFS('7.  Persistence Report'!P$27:P$500,'7.  Persistence Report'!$D$27:$D$500,$B332,'7.  Persistence Report'!$C$27:$C$500,"&lt;&gt;Pre-2011 Programs Completed in 2011",'7.  Persistence Report'!$J$27:$J$500,"Adjustment",'7.  Persistence Report'!$H$27:$H$500,"2013")</f>
        <v>0</v>
      </c>
      <c r="R333" s="294">
        <f>SUMIFS('7.  Persistence Report'!Q$27:Q$500,'7.  Persistence Report'!$D$27:$D$500,$B332,'7.  Persistence Report'!$C$27:$C$500,"&lt;&gt;Pre-2011 Programs Completed in 2011",'7.  Persistence Report'!$J$27:$J$500,"Adjustment",'7.  Persistence Report'!$H$27:$H$500,"2013")</f>
        <v>0</v>
      </c>
      <c r="S333" s="294">
        <f>SUMIFS('7.  Persistence Report'!R$27:R$500,'7.  Persistence Report'!$D$27:$D$500,$B332,'7.  Persistence Report'!$C$27:$C$500,"&lt;&gt;Pre-2011 Programs Completed in 2011",'7.  Persistence Report'!$J$27:$J$500,"Adjustment",'7.  Persistence Report'!$H$27:$H$500,"2013")</f>
        <v>0</v>
      </c>
      <c r="T333" s="294">
        <f>SUMIFS('7.  Persistence Report'!S$27:S$500,'7.  Persistence Report'!$D$27:$D$500,$B332,'7.  Persistence Report'!$C$27:$C$500,"&lt;&gt;Pre-2011 Programs Completed in 2011",'7.  Persistence Report'!$J$27:$J$500,"Adjustment",'7.  Persistence Report'!$H$27:$H$500,"2013")</f>
        <v>0</v>
      </c>
      <c r="U333" s="294">
        <f>SUMIFS('7.  Persistence Report'!T$27:T$500,'7.  Persistence Report'!$D$27:$D$500,$B332,'7.  Persistence Report'!$C$27:$C$500,"&lt;&gt;Pre-2011 Programs Completed in 2011",'7.  Persistence Report'!$J$27:$J$500,"Adjustment",'7.  Persistence Report'!$H$27:$H$500,"2013")</f>
        <v>0</v>
      </c>
      <c r="V333" s="294">
        <f>SUMIFS('7.  Persistence Report'!U$27:U$500,'7.  Persistence Report'!$D$27:$D$500,$B332,'7.  Persistence Report'!$C$27:$C$500,"&lt;&gt;Pre-2011 Programs Completed in 2011",'7.  Persistence Report'!$J$27:$J$500,"Adjustment",'7.  Persistence Report'!$H$27:$H$500,"2013")</f>
        <v>0</v>
      </c>
      <c r="W333" s="294">
        <f>SUMIFS('7.  Persistence Report'!V$27:V$500,'7.  Persistence Report'!$D$27:$D$500,$B332,'7.  Persistence Report'!$C$27:$C$500,"&lt;&gt;Pre-2011 Programs Completed in 2011",'7.  Persistence Report'!$J$27:$J$500,"Adjustment",'7.  Persistence Report'!$H$27:$H$500,"2013")</f>
        <v>0</v>
      </c>
      <c r="X333" s="294">
        <f>SUMIFS('7.  Persistence Report'!W$27:W$500,'7.  Persistence Report'!$D$27:$D$500,$B332,'7.  Persistence Report'!$C$27:$C$500,"&lt;&gt;Pre-2011 Programs Completed in 2011",'7.  Persistence Report'!$J$27:$J$500,"Adjustment",'7.  Persistence Report'!$H$27:$H$500,"2013")</f>
        <v>0</v>
      </c>
      <c r="Y333" s="410">
        <f>Y332</f>
        <v>0</v>
      </c>
      <c r="Z333" s="410">
        <f>Z332</f>
        <v>0</v>
      </c>
      <c r="AA333" s="410">
        <f t="shared" ref="AA333:AL333" si="156">AA332</f>
        <v>1</v>
      </c>
      <c r="AB333" s="410">
        <f t="shared" si="156"/>
        <v>0</v>
      </c>
      <c r="AC333" s="410">
        <f t="shared" si="156"/>
        <v>0</v>
      </c>
      <c r="AD333" s="410">
        <f t="shared" si="156"/>
        <v>0</v>
      </c>
      <c r="AE333" s="410">
        <f t="shared" si="156"/>
        <v>0</v>
      </c>
      <c r="AF333" s="410">
        <f t="shared" si="156"/>
        <v>0</v>
      </c>
      <c r="AG333" s="410">
        <f t="shared" si="156"/>
        <v>0</v>
      </c>
      <c r="AH333" s="410">
        <f t="shared" si="156"/>
        <v>0</v>
      </c>
      <c r="AI333" s="410">
        <f t="shared" si="156"/>
        <v>0</v>
      </c>
      <c r="AJ333" s="410">
        <f t="shared" si="156"/>
        <v>0</v>
      </c>
      <c r="AK333" s="410">
        <f t="shared" si="156"/>
        <v>0</v>
      </c>
      <c r="AL333" s="410">
        <f t="shared" si="156"/>
        <v>0</v>
      </c>
      <c r="AM333" s="296"/>
    </row>
    <row r="334" spans="1:39" ht="15" outlineLevel="1">
      <c r="A334" s="510"/>
      <c r="B334" s="314"/>
      <c r="C334" s="304"/>
      <c r="D334" s="290"/>
      <c r="E334" s="290"/>
      <c r="F334" s="290"/>
      <c r="G334" s="290"/>
      <c r="H334" s="290"/>
      <c r="I334" s="290"/>
      <c r="J334" s="290"/>
      <c r="K334" s="290"/>
      <c r="L334" s="290"/>
      <c r="M334" s="290"/>
      <c r="N334" s="290"/>
      <c r="O334" s="290"/>
      <c r="P334" s="290"/>
      <c r="Q334" s="290"/>
      <c r="R334" s="290"/>
      <c r="S334" s="290"/>
      <c r="T334" s="290"/>
      <c r="U334" s="290"/>
      <c r="V334" s="290"/>
      <c r="W334" s="290"/>
      <c r="X334" s="290"/>
      <c r="Y334" s="411"/>
      <c r="Z334" s="420"/>
      <c r="AA334" s="420"/>
      <c r="AB334" s="420"/>
      <c r="AC334" s="420"/>
      <c r="AD334" s="420"/>
      <c r="AE334" s="420"/>
      <c r="AF334" s="420"/>
      <c r="AG334" s="420"/>
      <c r="AH334" s="420"/>
      <c r="AI334" s="420"/>
      <c r="AJ334" s="420"/>
      <c r="AK334" s="420"/>
      <c r="AL334" s="420"/>
      <c r="AM334" s="305"/>
    </row>
    <row r="335" spans="1:39" ht="15" outlineLevel="1">
      <c r="A335" s="507">
        <v>19</v>
      </c>
      <c r="B335" s="314" t="s">
        <v>12</v>
      </c>
      <c r="C335" s="290" t="s">
        <v>25</v>
      </c>
      <c r="D335" s="294">
        <f>SUMIFS('7.  Persistence Report'!AS$27:AS$500,'7.  Persistence Report'!$D$27:$D$500,$B335,'7.  Persistence Report'!$C$27:$C$500,"&lt;&gt;Pre-2011 Programs Completed in 2011",'7.  Persistence Report'!$J$27:$J$500,"&lt;&gt;Adjustment",'7.  Persistence Report'!$H$27:$H$500,"2013")</f>
        <v>0</v>
      </c>
      <c r="E335" s="294">
        <f>SUMIFS('7.  Persistence Report'!AT$27:AT$500,'7.  Persistence Report'!$D$27:$D$500,$B335,'7.  Persistence Report'!$C$27:$C$500,"&lt;&gt;Pre-2011 Programs Completed in 2011",'7.  Persistence Report'!$J$27:$J$500,"&lt;&gt;Adjustment",'7.  Persistence Report'!$H$27:$H$500,"2013")</f>
        <v>0</v>
      </c>
      <c r="F335" s="294">
        <f>SUMIFS('7.  Persistence Report'!AU$27:AU$500,'7.  Persistence Report'!$D$27:$D$500,$B335,'7.  Persistence Report'!$C$27:$C$500,"&lt;&gt;Pre-2011 Programs Completed in 2011",'7.  Persistence Report'!$J$27:$J$500,"&lt;&gt;Adjustment",'7.  Persistence Report'!$H$27:$H$500,"2013")</f>
        <v>0</v>
      </c>
      <c r="G335" s="294">
        <f>SUMIFS('7.  Persistence Report'!AV$27:AV$500,'7.  Persistence Report'!$D$27:$D$500,$B335,'7.  Persistence Report'!$C$27:$C$500,"&lt;&gt;Pre-2011 Programs Completed in 2011",'7.  Persistence Report'!$J$27:$J$500,"&lt;&gt;Adjustment",'7.  Persistence Report'!$H$27:$H$500,"2013")</f>
        <v>0</v>
      </c>
      <c r="H335" s="294">
        <f>SUMIFS('7.  Persistence Report'!AW$27:AW$500,'7.  Persistence Report'!$D$27:$D$500,$B335,'7.  Persistence Report'!$C$27:$C$500,"&lt;&gt;Pre-2011 Programs Completed in 2011",'7.  Persistence Report'!$J$27:$J$500,"&lt;&gt;Adjustment",'7.  Persistence Report'!$H$27:$H$500,"2013")</f>
        <v>0</v>
      </c>
      <c r="I335" s="294">
        <f>SUMIFS('7.  Persistence Report'!AX$27:AX$500,'7.  Persistence Report'!$D$27:$D$500,$B335,'7.  Persistence Report'!$C$27:$C$500,"&lt;&gt;Pre-2011 Programs Completed in 2011",'7.  Persistence Report'!$J$27:$J$500,"&lt;&gt;Adjustment",'7.  Persistence Report'!$H$27:$H$500,"2013")</f>
        <v>0</v>
      </c>
      <c r="J335" s="294">
        <f>SUMIFS('7.  Persistence Report'!AY$27:AY$500,'7.  Persistence Report'!$D$27:$D$500,$B335,'7.  Persistence Report'!$C$27:$C$500,"&lt;&gt;Pre-2011 Programs Completed in 2011",'7.  Persistence Report'!$J$27:$J$500,"&lt;&gt;Adjustment",'7.  Persistence Report'!$H$27:$H$500,"2013")</f>
        <v>0</v>
      </c>
      <c r="K335" s="294">
        <f>SUMIFS('7.  Persistence Report'!AZ$27:AZ$500,'7.  Persistence Report'!$D$27:$D$500,$B335,'7.  Persistence Report'!$C$27:$C$500,"&lt;&gt;Pre-2011 Programs Completed in 2011",'7.  Persistence Report'!$J$27:$J$500,"&lt;&gt;Adjustment",'7.  Persistence Report'!$H$27:$H$500,"2013")</f>
        <v>0</v>
      </c>
      <c r="L335" s="294">
        <f>SUMIFS('7.  Persistence Report'!BA$27:BA$500,'7.  Persistence Report'!$D$27:$D$500,$B335,'7.  Persistence Report'!$C$27:$C$500,"&lt;&gt;Pre-2011 Programs Completed in 2011",'7.  Persistence Report'!$J$27:$J$500,"&lt;&gt;Adjustment",'7.  Persistence Report'!$H$27:$H$500,"2013")</f>
        <v>0</v>
      </c>
      <c r="M335" s="294">
        <f>SUMIFS('7.  Persistence Report'!BB$27:BB$500,'7.  Persistence Report'!$D$27:$D$500,$B335,'7.  Persistence Report'!$C$27:$C$500,"&lt;&gt;Pre-2011 Programs Completed in 2011",'7.  Persistence Report'!$J$27:$J$500,"&lt;&gt;Adjustment",'7.  Persistence Report'!$H$27:$H$500,"2013")</f>
        <v>0</v>
      </c>
      <c r="N335" s="294">
        <v>12</v>
      </c>
      <c r="O335" s="294">
        <f>SUMIFS('7.  Persistence Report'!N$27:N$500,'7.  Persistence Report'!$D$27:$D$500,$B335,'7.  Persistence Report'!$C$27:$C$500,"&lt;&gt;Pre-2011 Programs Completed in 2011",'7.  Persistence Report'!$J$27:$J$500,"&lt;&gt;Adjustment",'7.  Persistence Report'!$H$27:$H$500,"2013")</f>
        <v>0</v>
      </c>
      <c r="P335" s="294">
        <f>SUMIFS('7.  Persistence Report'!O$27:O$500,'7.  Persistence Report'!$D$27:$D$500,$B335,'7.  Persistence Report'!$C$27:$C$500,"&lt;&gt;Pre-2011 Programs Completed in 2011",'7.  Persistence Report'!$J$27:$J$500,"&lt;&gt;Adjustment",'7.  Persistence Report'!$H$27:$H$500,"2013")</f>
        <v>0</v>
      </c>
      <c r="Q335" s="294">
        <f>SUMIFS('7.  Persistence Report'!P$27:P$500,'7.  Persistence Report'!$D$27:$D$500,$B335,'7.  Persistence Report'!$C$27:$C$500,"&lt;&gt;Pre-2011 Programs Completed in 2011",'7.  Persistence Report'!$J$27:$J$500,"&lt;&gt;Adjustment",'7.  Persistence Report'!$H$27:$H$500,"2013")</f>
        <v>0</v>
      </c>
      <c r="R335" s="294">
        <f>SUMIFS('7.  Persistence Report'!Q$27:Q$500,'7.  Persistence Report'!$D$27:$D$500,$B335,'7.  Persistence Report'!$C$27:$C$500,"&lt;&gt;Pre-2011 Programs Completed in 2011",'7.  Persistence Report'!$J$27:$J$500,"&lt;&gt;Adjustment",'7.  Persistence Report'!$H$27:$H$500,"2013")</f>
        <v>0</v>
      </c>
      <c r="S335" s="294">
        <f>SUMIFS('7.  Persistence Report'!R$27:R$500,'7.  Persistence Report'!$D$27:$D$500,$B335,'7.  Persistence Report'!$C$27:$C$500,"&lt;&gt;Pre-2011 Programs Completed in 2011",'7.  Persistence Report'!$J$27:$J$500,"&lt;&gt;Adjustment",'7.  Persistence Report'!$H$27:$H$500,"2013")</f>
        <v>0</v>
      </c>
      <c r="T335" s="294">
        <f>SUMIFS('7.  Persistence Report'!S$27:S$500,'7.  Persistence Report'!$D$27:$D$500,$B335,'7.  Persistence Report'!$C$27:$C$500,"&lt;&gt;Pre-2011 Programs Completed in 2011",'7.  Persistence Report'!$J$27:$J$500,"&lt;&gt;Adjustment",'7.  Persistence Report'!$H$27:$H$500,"2013")</f>
        <v>0</v>
      </c>
      <c r="U335" s="294">
        <f>SUMIFS('7.  Persistence Report'!T$27:T$500,'7.  Persistence Report'!$D$27:$D$500,$B335,'7.  Persistence Report'!$C$27:$C$500,"&lt;&gt;Pre-2011 Programs Completed in 2011",'7.  Persistence Report'!$J$27:$J$500,"&lt;&gt;Adjustment",'7.  Persistence Report'!$H$27:$H$500,"2013")</f>
        <v>0</v>
      </c>
      <c r="V335" s="294">
        <f>SUMIFS('7.  Persistence Report'!U$27:U$500,'7.  Persistence Report'!$D$27:$D$500,$B335,'7.  Persistence Report'!$C$27:$C$500,"&lt;&gt;Pre-2011 Programs Completed in 2011",'7.  Persistence Report'!$J$27:$J$500,"&lt;&gt;Adjustment",'7.  Persistence Report'!$H$27:$H$500,"2013")</f>
        <v>0</v>
      </c>
      <c r="W335" s="294">
        <f>SUMIFS('7.  Persistence Report'!V$27:V$500,'7.  Persistence Report'!$D$27:$D$500,$B335,'7.  Persistence Report'!$C$27:$C$500,"&lt;&gt;Pre-2011 Programs Completed in 2011",'7.  Persistence Report'!$J$27:$J$500,"&lt;&gt;Adjustment",'7.  Persistence Report'!$H$27:$H$500,"2013")</f>
        <v>0</v>
      </c>
      <c r="X335" s="294">
        <f>SUMIFS('7.  Persistence Report'!W$27:W$500,'7.  Persistence Report'!$D$27:$D$500,$B335,'7.  Persistence Report'!$C$27:$C$500,"&lt;&gt;Pre-2011 Programs Completed in 2011",'7.  Persistence Report'!$J$27:$J$500,"&lt;&gt;Adjustment",'7.  Persistence Report'!$H$27:$H$500,"2013")</f>
        <v>0</v>
      </c>
      <c r="Y335" s="409"/>
      <c r="Z335" s="414"/>
      <c r="AA335" s="501">
        <v>1</v>
      </c>
      <c r="AB335" s="414"/>
      <c r="AC335" s="414"/>
      <c r="AD335" s="414"/>
      <c r="AE335" s="414"/>
      <c r="AF335" s="414"/>
      <c r="AG335" s="414"/>
      <c r="AH335" s="414"/>
      <c r="AI335" s="414"/>
      <c r="AJ335" s="414"/>
      <c r="AK335" s="414"/>
      <c r="AL335" s="414"/>
      <c r="AM335" s="295">
        <f>SUM(Y335:AL335)</f>
        <v>1</v>
      </c>
    </row>
    <row r="336" spans="1:39" ht="15" outlineLevel="1">
      <c r="B336" s="293" t="s">
        <v>249</v>
      </c>
      <c r="C336" s="290" t="s">
        <v>163</v>
      </c>
      <c r="D336" s="294">
        <f>SUMIFS('7.  Persistence Report'!AS$27:AS$500,'7.  Persistence Report'!$D$27:$D$500,$B335,'7.  Persistence Report'!$C$27:$C$500,"&lt;&gt;Pre-2011 Programs Completed in 2011",'7.  Persistence Report'!$J$27:$J$500,"Adjustment",'7.  Persistence Report'!$H$27:$H$500,"2013")</f>
        <v>0</v>
      </c>
      <c r="E336" s="294">
        <f>SUMIFS('7.  Persistence Report'!AT$27:AT$500,'7.  Persistence Report'!$D$27:$D$500,$B335,'7.  Persistence Report'!$C$27:$C$500,"&lt;&gt;Pre-2011 Programs Completed in 2011",'7.  Persistence Report'!$J$27:$J$500,"Adjustment",'7.  Persistence Report'!$H$27:$H$500,"2013")</f>
        <v>0</v>
      </c>
      <c r="F336" s="294">
        <f>SUMIFS('7.  Persistence Report'!AU$27:AU$500,'7.  Persistence Report'!$D$27:$D$500,$B335,'7.  Persistence Report'!$C$27:$C$500,"&lt;&gt;Pre-2011 Programs Completed in 2011",'7.  Persistence Report'!$J$27:$J$500,"Adjustment",'7.  Persistence Report'!$H$27:$H$500,"2013")</f>
        <v>0</v>
      </c>
      <c r="G336" s="294">
        <f>SUMIFS('7.  Persistence Report'!AV$27:AV$500,'7.  Persistence Report'!$D$27:$D$500,$B335,'7.  Persistence Report'!$C$27:$C$500,"&lt;&gt;Pre-2011 Programs Completed in 2011",'7.  Persistence Report'!$J$27:$J$500,"Adjustment",'7.  Persistence Report'!$H$27:$H$500,"2013")</f>
        <v>0</v>
      </c>
      <c r="H336" s="294">
        <f>SUMIFS('7.  Persistence Report'!AW$27:AW$500,'7.  Persistence Report'!$D$27:$D$500,$B335,'7.  Persistence Report'!$C$27:$C$500,"&lt;&gt;Pre-2011 Programs Completed in 2011",'7.  Persistence Report'!$J$27:$J$500,"Adjustment",'7.  Persistence Report'!$H$27:$H$500,"2013")</f>
        <v>0</v>
      </c>
      <c r="I336" s="294">
        <f>SUMIFS('7.  Persistence Report'!AX$27:AX$500,'7.  Persistence Report'!$D$27:$D$500,$B335,'7.  Persistence Report'!$C$27:$C$500,"&lt;&gt;Pre-2011 Programs Completed in 2011",'7.  Persistence Report'!$J$27:$J$500,"Adjustment",'7.  Persistence Report'!$H$27:$H$500,"2013")</f>
        <v>0</v>
      </c>
      <c r="J336" s="294">
        <f>SUMIFS('7.  Persistence Report'!AY$27:AY$500,'7.  Persistence Report'!$D$27:$D$500,$B335,'7.  Persistence Report'!$C$27:$C$500,"&lt;&gt;Pre-2011 Programs Completed in 2011",'7.  Persistence Report'!$J$27:$J$500,"Adjustment",'7.  Persistence Report'!$H$27:$H$500,"2013")</f>
        <v>0</v>
      </c>
      <c r="K336" s="294">
        <f>SUMIFS('7.  Persistence Report'!AZ$27:AZ$500,'7.  Persistence Report'!$D$27:$D$500,$B335,'7.  Persistence Report'!$C$27:$C$500,"&lt;&gt;Pre-2011 Programs Completed in 2011",'7.  Persistence Report'!$J$27:$J$500,"Adjustment",'7.  Persistence Report'!$H$27:$H$500,"2013")</f>
        <v>0</v>
      </c>
      <c r="L336" s="294">
        <f>SUMIFS('7.  Persistence Report'!BA$27:BA$500,'7.  Persistence Report'!$D$27:$D$500,$B335,'7.  Persistence Report'!$C$27:$C$500,"&lt;&gt;Pre-2011 Programs Completed in 2011",'7.  Persistence Report'!$J$27:$J$500,"Adjustment",'7.  Persistence Report'!$H$27:$H$500,"2013")</f>
        <v>0</v>
      </c>
      <c r="M336" s="294">
        <f>SUMIFS('7.  Persistence Report'!BB$27:BB$500,'7.  Persistence Report'!$D$27:$D$500,$B335,'7.  Persistence Report'!$C$27:$C$500,"&lt;&gt;Pre-2011 Programs Completed in 2011",'7.  Persistence Report'!$J$27:$J$500,"Adjustment",'7.  Persistence Report'!$H$27:$H$500,"2013")</f>
        <v>0</v>
      </c>
      <c r="N336" s="294">
        <f>N335</f>
        <v>12</v>
      </c>
      <c r="O336" s="294">
        <f>SUMIFS('7.  Persistence Report'!N$27:N$500,'7.  Persistence Report'!$D$27:$D$500,$B335,'7.  Persistence Report'!$C$27:$C$500,"&lt;&gt;Pre-2011 Programs Completed in 2011",'7.  Persistence Report'!$J$27:$J$500,"Adjustment",'7.  Persistence Report'!$H$27:$H$500,"2013")</f>
        <v>0</v>
      </c>
      <c r="P336" s="294">
        <f>SUMIFS('7.  Persistence Report'!O$27:O$500,'7.  Persistence Report'!$D$27:$D$500,$B335,'7.  Persistence Report'!$C$27:$C$500,"&lt;&gt;Pre-2011 Programs Completed in 2011",'7.  Persistence Report'!$J$27:$J$500,"Adjustment",'7.  Persistence Report'!$H$27:$H$500,"2013")</f>
        <v>0</v>
      </c>
      <c r="Q336" s="294">
        <f>SUMIFS('7.  Persistence Report'!P$27:P$500,'7.  Persistence Report'!$D$27:$D$500,$B335,'7.  Persistence Report'!$C$27:$C$500,"&lt;&gt;Pre-2011 Programs Completed in 2011",'7.  Persistence Report'!$J$27:$J$500,"Adjustment",'7.  Persistence Report'!$H$27:$H$500,"2013")</f>
        <v>0</v>
      </c>
      <c r="R336" s="294">
        <f>SUMIFS('7.  Persistence Report'!Q$27:Q$500,'7.  Persistence Report'!$D$27:$D$500,$B335,'7.  Persistence Report'!$C$27:$C$500,"&lt;&gt;Pre-2011 Programs Completed in 2011",'7.  Persistence Report'!$J$27:$J$500,"Adjustment",'7.  Persistence Report'!$H$27:$H$500,"2013")</f>
        <v>0</v>
      </c>
      <c r="S336" s="294">
        <f>SUMIFS('7.  Persistence Report'!R$27:R$500,'7.  Persistence Report'!$D$27:$D$500,$B335,'7.  Persistence Report'!$C$27:$C$500,"&lt;&gt;Pre-2011 Programs Completed in 2011",'7.  Persistence Report'!$J$27:$J$500,"Adjustment",'7.  Persistence Report'!$H$27:$H$500,"2013")</f>
        <v>0</v>
      </c>
      <c r="T336" s="294">
        <f>SUMIFS('7.  Persistence Report'!S$27:S$500,'7.  Persistence Report'!$D$27:$D$500,$B335,'7.  Persistence Report'!$C$27:$C$500,"&lt;&gt;Pre-2011 Programs Completed in 2011",'7.  Persistence Report'!$J$27:$J$500,"Adjustment",'7.  Persistence Report'!$H$27:$H$500,"2013")</f>
        <v>0</v>
      </c>
      <c r="U336" s="294">
        <f>SUMIFS('7.  Persistence Report'!T$27:T$500,'7.  Persistence Report'!$D$27:$D$500,$B335,'7.  Persistence Report'!$C$27:$C$500,"&lt;&gt;Pre-2011 Programs Completed in 2011",'7.  Persistence Report'!$J$27:$J$500,"Adjustment",'7.  Persistence Report'!$H$27:$H$500,"2013")</f>
        <v>0</v>
      </c>
      <c r="V336" s="294">
        <f>SUMIFS('7.  Persistence Report'!U$27:U$500,'7.  Persistence Report'!$D$27:$D$500,$B335,'7.  Persistence Report'!$C$27:$C$500,"&lt;&gt;Pre-2011 Programs Completed in 2011",'7.  Persistence Report'!$J$27:$J$500,"Adjustment",'7.  Persistence Report'!$H$27:$H$500,"2013")</f>
        <v>0</v>
      </c>
      <c r="W336" s="294">
        <f>SUMIFS('7.  Persistence Report'!V$27:V$500,'7.  Persistence Report'!$D$27:$D$500,$B335,'7.  Persistence Report'!$C$27:$C$500,"&lt;&gt;Pre-2011 Programs Completed in 2011",'7.  Persistence Report'!$J$27:$J$500,"Adjustment",'7.  Persistence Report'!$H$27:$H$500,"2013")</f>
        <v>0</v>
      </c>
      <c r="X336" s="294">
        <f>SUMIFS('7.  Persistence Report'!W$27:W$500,'7.  Persistence Report'!$D$27:$D$500,$B335,'7.  Persistence Report'!$C$27:$C$500,"&lt;&gt;Pre-2011 Programs Completed in 2011",'7.  Persistence Report'!$J$27:$J$500,"Adjustment",'7.  Persistence Report'!$H$27:$H$500,"2013")</f>
        <v>0</v>
      </c>
      <c r="Y336" s="410">
        <f>Y335</f>
        <v>0</v>
      </c>
      <c r="Z336" s="410">
        <f>Z335</f>
        <v>0</v>
      </c>
      <c r="AA336" s="410">
        <f t="shared" ref="AA336:AL336" si="157">AA335</f>
        <v>1</v>
      </c>
      <c r="AB336" s="410">
        <f t="shared" si="157"/>
        <v>0</v>
      </c>
      <c r="AC336" s="410">
        <f t="shared" si="157"/>
        <v>0</v>
      </c>
      <c r="AD336" s="410">
        <f t="shared" si="157"/>
        <v>0</v>
      </c>
      <c r="AE336" s="410">
        <f t="shared" si="157"/>
        <v>0</v>
      </c>
      <c r="AF336" s="410">
        <f t="shared" si="157"/>
        <v>0</v>
      </c>
      <c r="AG336" s="410">
        <f t="shared" si="157"/>
        <v>0</v>
      </c>
      <c r="AH336" s="410">
        <f t="shared" si="157"/>
        <v>0</v>
      </c>
      <c r="AI336" s="410">
        <f t="shared" si="157"/>
        <v>0</v>
      </c>
      <c r="AJ336" s="410">
        <f t="shared" si="157"/>
        <v>0</v>
      </c>
      <c r="AK336" s="410">
        <f t="shared" si="157"/>
        <v>0</v>
      </c>
      <c r="AL336" s="410">
        <f t="shared" si="157"/>
        <v>0</v>
      </c>
      <c r="AM336" s="296"/>
    </row>
    <row r="337" spans="1:39" ht="15" outlineLevel="1">
      <c r="B337" s="314"/>
      <c r="C337" s="304"/>
      <c r="D337" s="290"/>
      <c r="E337" s="290"/>
      <c r="F337" s="290"/>
      <c r="G337" s="290"/>
      <c r="H337" s="290"/>
      <c r="I337" s="290"/>
      <c r="J337" s="290"/>
      <c r="K337" s="290"/>
      <c r="L337" s="290"/>
      <c r="M337" s="290"/>
      <c r="N337" s="290"/>
      <c r="O337" s="290"/>
      <c r="P337" s="290"/>
      <c r="Q337" s="290"/>
      <c r="R337" s="290"/>
      <c r="S337" s="290"/>
      <c r="T337" s="290"/>
      <c r="U337" s="290"/>
      <c r="V337" s="290"/>
      <c r="W337" s="290"/>
      <c r="X337" s="290"/>
      <c r="Y337" s="421"/>
      <c r="Z337" s="421"/>
      <c r="AA337" s="411"/>
      <c r="AB337" s="411"/>
      <c r="AC337" s="411"/>
      <c r="AD337" s="411"/>
      <c r="AE337" s="411"/>
      <c r="AF337" s="411"/>
      <c r="AG337" s="411"/>
      <c r="AH337" s="411"/>
      <c r="AI337" s="411"/>
      <c r="AJ337" s="411"/>
      <c r="AK337" s="411"/>
      <c r="AL337" s="411"/>
      <c r="AM337" s="305"/>
    </row>
    <row r="338" spans="1:39" ht="15" outlineLevel="1">
      <c r="A338" s="507">
        <v>20</v>
      </c>
      <c r="B338" s="314" t="s">
        <v>13</v>
      </c>
      <c r="C338" s="290" t="s">
        <v>25</v>
      </c>
      <c r="D338" s="294">
        <f>SUMIFS('7.  Persistence Report'!AS$27:AS$500,'7.  Persistence Report'!$D$27:$D$500,$B338,'7.  Persistence Report'!$C$27:$C$500,"&lt;&gt;Pre-2011 Programs Completed in 2011",'7.  Persistence Report'!$J$27:$J$500,"&lt;&gt;Adjustment",'7.  Persistence Report'!$H$27:$H$500,"2013")</f>
        <v>0</v>
      </c>
      <c r="E338" s="294">
        <f>SUMIFS('7.  Persistence Report'!AT$27:AT$500,'7.  Persistence Report'!$D$27:$D$500,$B338,'7.  Persistence Report'!$C$27:$C$500,"&lt;&gt;Pre-2011 Programs Completed in 2011",'7.  Persistence Report'!$J$27:$J$500,"&lt;&gt;Adjustment",'7.  Persistence Report'!$H$27:$H$500,"2013")</f>
        <v>0</v>
      </c>
      <c r="F338" s="294">
        <f>SUMIFS('7.  Persistence Report'!AU$27:AU$500,'7.  Persistence Report'!$D$27:$D$500,$B338,'7.  Persistence Report'!$C$27:$C$500,"&lt;&gt;Pre-2011 Programs Completed in 2011",'7.  Persistence Report'!$J$27:$J$500,"&lt;&gt;Adjustment",'7.  Persistence Report'!$H$27:$H$500,"2013")</f>
        <v>0</v>
      </c>
      <c r="G338" s="294">
        <f>SUMIFS('7.  Persistence Report'!AV$27:AV$500,'7.  Persistence Report'!$D$27:$D$500,$B338,'7.  Persistence Report'!$C$27:$C$500,"&lt;&gt;Pre-2011 Programs Completed in 2011",'7.  Persistence Report'!$J$27:$J$500,"&lt;&gt;Adjustment",'7.  Persistence Report'!$H$27:$H$500,"2013")</f>
        <v>0</v>
      </c>
      <c r="H338" s="294">
        <f>SUMIFS('7.  Persistence Report'!AW$27:AW$500,'7.  Persistence Report'!$D$27:$D$500,$B338,'7.  Persistence Report'!$C$27:$C$500,"&lt;&gt;Pre-2011 Programs Completed in 2011",'7.  Persistence Report'!$J$27:$J$500,"&lt;&gt;Adjustment",'7.  Persistence Report'!$H$27:$H$500,"2013")</f>
        <v>0</v>
      </c>
      <c r="I338" s="294">
        <f>SUMIFS('7.  Persistence Report'!AX$27:AX$500,'7.  Persistence Report'!$D$27:$D$500,$B338,'7.  Persistence Report'!$C$27:$C$500,"&lt;&gt;Pre-2011 Programs Completed in 2011",'7.  Persistence Report'!$J$27:$J$500,"&lt;&gt;Adjustment",'7.  Persistence Report'!$H$27:$H$500,"2013")</f>
        <v>0</v>
      </c>
      <c r="J338" s="294">
        <f>SUMIFS('7.  Persistence Report'!AY$27:AY$500,'7.  Persistence Report'!$D$27:$D$500,$B338,'7.  Persistence Report'!$C$27:$C$500,"&lt;&gt;Pre-2011 Programs Completed in 2011",'7.  Persistence Report'!$J$27:$J$500,"&lt;&gt;Adjustment",'7.  Persistence Report'!$H$27:$H$500,"2013")</f>
        <v>0</v>
      </c>
      <c r="K338" s="294">
        <f>SUMIFS('7.  Persistence Report'!AZ$27:AZ$500,'7.  Persistence Report'!$D$27:$D$500,$B338,'7.  Persistence Report'!$C$27:$C$500,"&lt;&gt;Pre-2011 Programs Completed in 2011",'7.  Persistence Report'!$J$27:$J$500,"&lt;&gt;Adjustment",'7.  Persistence Report'!$H$27:$H$500,"2013")</f>
        <v>0</v>
      </c>
      <c r="L338" s="294">
        <f>SUMIFS('7.  Persistence Report'!BA$27:BA$500,'7.  Persistence Report'!$D$27:$D$500,$B338,'7.  Persistence Report'!$C$27:$C$500,"&lt;&gt;Pre-2011 Programs Completed in 2011",'7.  Persistence Report'!$J$27:$J$500,"&lt;&gt;Adjustment",'7.  Persistence Report'!$H$27:$H$500,"2013")</f>
        <v>0</v>
      </c>
      <c r="M338" s="294">
        <f>SUMIFS('7.  Persistence Report'!BB$27:BB$500,'7.  Persistence Report'!$D$27:$D$500,$B338,'7.  Persistence Report'!$C$27:$C$500,"&lt;&gt;Pre-2011 Programs Completed in 2011",'7.  Persistence Report'!$J$27:$J$500,"&lt;&gt;Adjustment",'7.  Persistence Report'!$H$27:$H$500,"2013")</f>
        <v>0</v>
      </c>
      <c r="N338" s="294">
        <v>12</v>
      </c>
      <c r="O338" s="294">
        <f>SUMIFS('7.  Persistence Report'!N$27:N$500,'7.  Persistence Report'!$D$27:$D$500,$B338,'7.  Persistence Report'!$C$27:$C$500,"&lt;&gt;Pre-2011 Programs Completed in 2011",'7.  Persistence Report'!$J$27:$J$500,"&lt;&gt;Adjustment",'7.  Persistence Report'!$H$27:$H$500,"2013")</f>
        <v>0</v>
      </c>
      <c r="P338" s="294">
        <f>SUMIFS('7.  Persistence Report'!O$27:O$500,'7.  Persistence Report'!$D$27:$D$500,$B338,'7.  Persistence Report'!$C$27:$C$500,"&lt;&gt;Pre-2011 Programs Completed in 2011",'7.  Persistence Report'!$J$27:$J$500,"&lt;&gt;Adjustment",'7.  Persistence Report'!$H$27:$H$500,"2013")</f>
        <v>0</v>
      </c>
      <c r="Q338" s="294">
        <f>SUMIFS('7.  Persistence Report'!P$27:P$500,'7.  Persistence Report'!$D$27:$D$500,$B338,'7.  Persistence Report'!$C$27:$C$500,"&lt;&gt;Pre-2011 Programs Completed in 2011",'7.  Persistence Report'!$J$27:$J$500,"&lt;&gt;Adjustment",'7.  Persistence Report'!$H$27:$H$500,"2013")</f>
        <v>0</v>
      </c>
      <c r="R338" s="294">
        <f>SUMIFS('7.  Persistence Report'!Q$27:Q$500,'7.  Persistence Report'!$D$27:$D$500,$B338,'7.  Persistence Report'!$C$27:$C$500,"&lt;&gt;Pre-2011 Programs Completed in 2011",'7.  Persistence Report'!$J$27:$J$500,"&lt;&gt;Adjustment",'7.  Persistence Report'!$H$27:$H$500,"2013")</f>
        <v>0</v>
      </c>
      <c r="S338" s="294">
        <f>SUMIFS('7.  Persistence Report'!R$27:R$500,'7.  Persistence Report'!$D$27:$D$500,$B338,'7.  Persistence Report'!$C$27:$C$500,"&lt;&gt;Pre-2011 Programs Completed in 2011",'7.  Persistence Report'!$J$27:$J$500,"&lt;&gt;Adjustment",'7.  Persistence Report'!$H$27:$H$500,"2013")</f>
        <v>0</v>
      </c>
      <c r="T338" s="294">
        <f>SUMIFS('7.  Persistence Report'!S$27:S$500,'7.  Persistence Report'!$D$27:$D$500,$B338,'7.  Persistence Report'!$C$27:$C$500,"&lt;&gt;Pre-2011 Programs Completed in 2011",'7.  Persistence Report'!$J$27:$J$500,"&lt;&gt;Adjustment",'7.  Persistence Report'!$H$27:$H$500,"2013")</f>
        <v>0</v>
      </c>
      <c r="U338" s="294">
        <f>SUMIFS('7.  Persistence Report'!T$27:T$500,'7.  Persistence Report'!$D$27:$D$500,$B338,'7.  Persistence Report'!$C$27:$C$500,"&lt;&gt;Pre-2011 Programs Completed in 2011",'7.  Persistence Report'!$J$27:$J$500,"&lt;&gt;Adjustment",'7.  Persistence Report'!$H$27:$H$500,"2013")</f>
        <v>0</v>
      </c>
      <c r="V338" s="294">
        <f>SUMIFS('7.  Persistence Report'!U$27:U$500,'7.  Persistence Report'!$D$27:$D$500,$B338,'7.  Persistence Report'!$C$27:$C$500,"&lt;&gt;Pre-2011 Programs Completed in 2011",'7.  Persistence Report'!$J$27:$J$500,"&lt;&gt;Adjustment",'7.  Persistence Report'!$H$27:$H$500,"2013")</f>
        <v>0</v>
      </c>
      <c r="W338" s="294">
        <f>SUMIFS('7.  Persistence Report'!V$27:V$500,'7.  Persistence Report'!$D$27:$D$500,$B338,'7.  Persistence Report'!$C$27:$C$500,"&lt;&gt;Pre-2011 Programs Completed in 2011",'7.  Persistence Report'!$J$27:$J$500,"&lt;&gt;Adjustment",'7.  Persistence Report'!$H$27:$H$500,"2013")</f>
        <v>0</v>
      </c>
      <c r="X338" s="294">
        <f>SUMIFS('7.  Persistence Report'!W$27:W$500,'7.  Persistence Report'!$D$27:$D$500,$B338,'7.  Persistence Report'!$C$27:$C$500,"&lt;&gt;Pre-2011 Programs Completed in 2011",'7.  Persistence Report'!$J$27:$J$500,"&lt;&gt;Adjustment",'7.  Persistence Report'!$H$27:$H$500,"2013")</f>
        <v>0</v>
      </c>
      <c r="Y338" s="409"/>
      <c r="Z338" s="414"/>
      <c r="AA338" s="501">
        <v>1</v>
      </c>
      <c r="AB338" s="414"/>
      <c r="AC338" s="467"/>
      <c r="AD338" s="414"/>
      <c r="AE338" s="414"/>
      <c r="AF338" s="414"/>
      <c r="AG338" s="414"/>
      <c r="AH338" s="414"/>
      <c r="AI338" s="414"/>
      <c r="AJ338" s="414"/>
      <c r="AK338" s="414"/>
      <c r="AL338" s="414"/>
      <c r="AM338" s="295">
        <f>SUM(Y338:AL338)</f>
        <v>1</v>
      </c>
    </row>
    <row r="339" spans="1:39" ht="15" outlineLevel="1">
      <c r="B339" s="293" t="s">
        <v>249</v>
      </c>
      <c r="C339" s="290" t="s">
        <v>163</v>
      </c>
      <c r="D339" s="294">
        <f>SUMIFS('7.  Persistence Report'!AS$27:AS$500,'7.  Persistence Report'!$D$27:$D$500,$B338,'7.  Persistence Report'!$C$27:$C$500,"&lt;&gt;Pre-2011 Programs Completed in 2011",'7.  Persistence Report'!$J$27:$J$500,"Adjustment",'7.  Persistence Report'!$H$27:$H$500,"2013")</f>
        <v>0</v>
      </c>
      <c r="E339" s="294">
        <f>SUMIFS('7.  Persistence Report'!AT$27:AT$500,'7.  Persistence Report'!$D$27:$D$500,$B338,'7.  Persistence Report'!$C$27:$C$500,"&lt;&gt;Pre-2011 Programs Completed in 2011",'7.  Persistence Report'!$J$27:$J$500,"Adjustment",'7.  Persistence Report'!$H$27:$H$500,"2013")</f>
        <v>0</v>
      </c>
      <c r="F339" s="294">
        <f>SUMIFS('7.  Persistence Report'!AU$27:AU$500,'7.  Persistence Report'!$D$27:$D$500,$B338,'7.  Persistence Report'!$C$27:$C$500,"&lt;&gt;Pre-2011 Programs Completed in 2011",'7.  Persistence Report'!$J$27:$J$500,"Adjustment",'7.  Persistence Report'!$H$27:$H$500,"2013")</f>
        <v>0</v>
      </c>
      <c r="G339" s="294">
        <f>SUMIFS('7.  Persistence Report'!AV$27:AV$500,'7.  Persistence Report'!$D$27:$D$500,$B338,'7.  Persistence Report'!$C$27:$C$500,"&lt;&gt;Pre-2011 Programs Completed in 2011",'7.  Persistence Report'!$J$27:$J$500,"Adjustment",'7.  Persistence Report'!$H$27:$H$500,"2013")</f>
        <v>0</v>
      </c>
      <c r="H339" s="294">
        <f>SUMIFS('7.  Persistence Report'!AW$27:AW$500,'7.  Persistence Report'!$D$27:$D$500,$B338,'7.  Persistence Report'!$C$27:$C$500,"&lt;&gt;Pre-2011 Programs Completed in 2011",'7.  Persistence Report'!$J$27:$J$500,"Adjustment",'7.  Persistence Report'!$H$27:$H$500,"2013")</f>
        <v>0</v>
      </c>
      <c r="I339" s="294">
        <f>SUMIFS('7.  Persistence Report'!AX$27:AX$500,'7.  Persistence Report'!$D$27:$D$500,$B338,'7.  Persistence Report'!$C$27:$C$500,"&lt;&gt;Pre-2011 Programs Completed in 2011",'7.  Persistence Report'!$J$27:$J$500,"Adjustment",'7.  Persistence Report'!$H$27:$H$500,"2013")</f>
        <v>0</v>
      </c>
      <c r="J339" s="294">
        <f>SUMIFS('7.  Persistence Report'!AY$27:AY$500,'7.  Persistence Report'!$D$27:$D$500,$B338,'7.  Persistence Report'!$C$27:$C$500,"&lt;&gt;Pre-2011 Programs Completed in 2011",'7.  Persistence Report'!$J$27:$J$500,"Adjustment",'7.  Persistence Report'!$H$27:$H$500,"2013")</f>
        <v>0</v>
      </c>
      <c r="K339" s="294">
        <f>SUMIFS('7.  Persistence Report'!AZ$27:AZ$500,'7.  Persistence Report'!$D$27:$D$500,$B338,'7.  Persistence Report'!$C$27:$C$500,"&lt;&gt;Pre-2011 Programs Completed in 2011",'7.  Persistence Report'!$J$27:$J$500,"Adjustment",'7.  Persistence Report'!$H$27:$H$500,"2013")</f>
        <v>0</v>
      </c>
      <c r="L339" s="294">
        <f>SUMIFS('7.  Persistence Report'!BA$27:BA$500,'7.  Persistence Report'!$D$27:$D$500,$B338,'7.  Persistence Report'!$C$27:$C$500,"&lt;&gt;Pre-2011 Programs Completed in 2011",'7.  Persistence Report'!$J$27:$J$500,"Adjustment",'7.  Persistence Report'!$H$27:$H$500,"2013")</f>
        <v>0</v>
      </c>
      <c r="M339" s="294">
        <f>SUMIFS('7.  Persistence Report'!BB$27:BB$500,'7.  Persistence Report'!$D$27:$D$500,$B338,'7.  Persistence Report'!$C$27:$C$500,"&lt;&gt;Pre-2011 Programs Completed in 2011",'7.  Persistence Report'!$J$27:$J$500,"Adjustment",'7.  Persistence Report'!$H$27:$H$500,"2013")</f>
        <v>0</v>
      </c>
      <c r="N339" s="294">
        <f>N338</f>
        <v>12</v>
      </c>
      <c r="O339" s="294">
        <f>SUMIFS('7.  Persistence Report'!N$27:N$500,'7.  Persistence Report'!$D$27:$D$500,$B338,'7.  Persistence Report'!$C$27:$C$500,"&lt;&gt;Pre-2011 Programs Completed in 2011",'7.  Persistence Report'!$J$27:$J$500,"Adjustment",'7.  Persistence Report'!$H$27:$H$500,"2013")</f>
        <v>0</v>
      </c>
      <c r="P339" s="294">
        <f>SUMIFS('7.  Persistence Report'!O$27:O$500,'7.  Persistence Report'!$D$27:$D$500,$B338,'7.  Persistence Report'!$C$27:$C$500,"&lt;&gt;Pre-2011 Programs Completed in 2011",'7.  Persistence Report'!$J$27:$J$500,"Adjustment",'7.  Persistence Report'!$H$27:$H$500,"2013")</f>
        <v>0</v>
      </c>
      <c r="Q339" s="294">
        <f>SUMIFS('7.  Persistence Report'!P$27:P$500,'7.  Persistence Report'!$D$27:$D$500,$B338,'7.  Persistence Report'!$C$27:$C$500,"&lt;&gt;Pre-2011 Programs Completed in 2011",'7.  Persistence Report'!$J$27:$J$500,"Adjustment",'7.  Persistence Report'!$H$27:$H$500,"2013")</f>
        <v>0</v>
      </c>
      <c r="R339" s="294">
        <f>SUMIFS('7.  Persistence Report'!Q$27:Q$500,'7.  Persistence Report'!$D$27:$D$500,$B338,'7.  Persistence Report'!$C$27:$C$500,"&lt;&gt;Pre-2011 Programs Completed in 2011",'7.  Persistence Report'!$J$27:$J$500,"Adjustment",'7.  Persistence Report'!$H$27:$H$500,"2013")</f>
        <v>0</v>
      </c>
      <c r="S339" s="294">
        <f>SUMIFS('7.  Persistence Report'!R$27:R$500,'7.  Persistence Report'!$D$27:$D$500,$B338,'7.  Persistence Report'!$C$27:$C$500,"&lt;&gt;Pre-2011 Programs Completed in 2011",'7.  Persistence Report'!$J$27:$J$500,"Adjustment",'7.  Persistence Report'!$H$27:$H$500,"2013")</f>
        <v>0</v>
      </c>
      <c r="T339" s="294">
        <f>SUMIFS('7.  Persistence Report'!S$27:S$500,'7.  Persistence Report'!$D$27:$D$500,$B338,'7.  Persistence Report'!$C$27:$C$500,"&lt;&gt;Pre-2011 Programs Completed in 2011",'7.  Persistence Report'!$J$27:$J$500,"Adjustment",'7.  Persistence Report'!$H$27:$H$500,"2013")</f>
        <v>0</v>
      </c>
      <c r="U339" s="294">
        <f>SUMIFS('7.  Persistence Report'!T$27:T$500,'7.  Persistence Report'!$D$27:$D$500,$B338,'7.  Persistence Report'!$C$27:$C$500,"&lt;&gt;Pre-2011 Programs Completed in 2011",'7.  Persistence Report'!$J$27:$J$500,"Adjustment",'7.  Persistence Report'!$H$27:$H$500,"2013")</f>
        <v>0</v>
      </c>
      <c r="V339" s="294">
        <f>SUMIFS('7.  Persistence Report'!U$27:U$500,'7.  Persistence Report'!$D$27:$D$500,$B338,'7.  Persistence Report'!$C$27:$C$500,"&lt;&gt;Pre-2011 Programs Completed in 2011",'7.  Persistence Report'!$J$27:$J$500,"Adjustment",'7.  Persistence Report'!$H$27:$H$500,"2013")</f>
        <v>0</v>
      </c>
      <c r="W339" s="294">
        <f>SUMIFS('7.  Persistence Report'!V$27:V$500,'7.  Persistence Report'!$D$27:$D$500,$B338,'7.  Persistence Report'!$C$27:$C$500,"&lt;&gt;Pre-2011 Programs Completed in 2011",'7.  Persistence Report'!$J$27:$J$500,"Adjustment",'7.  Persistence Report'!$H$27:$H$500,"2013")</f>
        <v>0</v>
      </c>
      <c r="X339" s="294">
        <f>SUMIFS('7.  Persistence Report'!W$27:W$500,'7.  Persistence Report'!$D$27:$D$500,$B338,'7.  Persistence Report'!$C$27:$C$500,"&lt;&gt;Pre-2011 Programs Completed in 2011",'7.  Persistence Report'!$J$27:$J$500,"Adjustment",'7.  Persistence Report'!$H$27:$H$500,"2013")</f>
        <v>0</v>
      </c>
      <c r="Y339" s="410">
        <f>Y338</f>
        <v>0</v>
      </c>
      <c r="Z339" s="410">
        <f>Z338</f>
        <v>0</v>
      </c>
      <c r="AA339" s="410">
        <f t="shared" ref="AA339:AL339" si="158">AA338</f>
        <v>1</v>
      </c>
      <c r="AB339" s="410">
        <f t="shared" si="158"/>
        <v>0</v>
      </c>
      <c r="AC339" s="410">
        <f t="shared" si="158"/>
        <v>0</v>
      </c>
      <c r="AD339" s="410">
        <f t="shared" si="158"/>
        <v>0</v>
      </c>
      <c r="AE339" s="410">
        <f t="shared" si="158"/>
        <v>0</v>
      </c>
      <c r="AF339" s="410">
        <f t="shared" si="158"/>
        <v>0</v>
      </c>
      <c r="AG339" s="410">
        <f t="shared" si="158"/>
        <v>0</v>
      </c>
      <c r="AH339" s="410">
        <f t="shared" si="158"/>
        <v>0</v>
      </c>
      <c r="AI339" s="410">
        <f t="shared" si="158"/>
        <v>0</v>
      </c>
      <c r="AJ339" s="410">
        <f t="shared" si="158"/>
        <v>0</v>
      </c>
      <c r="AK339" s="410">
        <f t="shared" si="158"/>
        <v>0</v>
      </c>
      <c r="AL339" s="410">
        <f t="shared" si="158"/>
        <v>0</v>
      </c>
      <c r="AM339" s="305"/>
    </row>
    <row r="340" spans="1:39" ht="15" outlineLevel="1">
      <c r="B340" s="314"/>
      <c r="C340" s="304"/>
      <c r="D340" s="290"/>
      <c r="E340" s="290"/>
      <c r="F340" s="290"/>
      <c r="G340" s="290"/>
      <c r="H340" s="290"/>
      <c r="I340" s="290"/>
      <c r="J340" s="290"/>
      <c r="K340" s="290"/>
      <c r="L340" s="290"/>
      <c r="M340" s="290"/>
      <c r="N340" s="317"/>
      <c r="O340" s="290"/>
      <c r="P340" s="290"/>
      <c r="Q340" s="290"/>
      <c r="R340" s="290"/>
      <c r="S340" s="290"/>
      <c r="T340" s="290"/>
      <c r="U340" s="290"/>
      <c r="V340" s="290"/>
      <c r="W340" s="290"/>
      <c r="X340" s="290"/>
      <c r="Y340" s="411"/>
      <c r="Z340" s="411"/>
      <c r="AA340" s="411"/>
      <c r="AB340" s="411"/>
      <c r="AC340" s="411"/>
      <c r="AD340" s="411"/>
      <c r="AE340" s="411"/>
      <c r="AF340" s="411"/>
      <c r="AG340" s="411"/>
      <c r="AH340" s="411"/>
      <c r="AI340" s="411"/>
      <c r="AJ340" s="411"/>
      <c r="AK340" s="411"/>
      <c r="AL340" s="411"/>
      <c r="AM340" s="305"/>
    </row>
    <row r="341" spans="1:39" ht="15" outlineLevel="1">
      <c r="A341" s="507">
        <v>21</v>
      </c>
      <c r="B341" s="314" t="s">
        <v>22</v>
      </c>
      <c r="C341" s="290" t="s">
        <v>25</v>
      </c>
      <c r="D341" s="294"/>
      <c r="E341" s="294"/>
      <c r="F341" s="294"/>
      <c r="G341" s="294"/>
      <c r="H341" s="294"/>
      <c r="I341" s="294"/>
      <c r="J341" s="294"/>
      <c r="K341" s="294"/>
      <c r="L341" s="294"/>
      <c r="M341" s="294"/>
      <c r="N341" s="294">
        <v>12</v>
      </c>
      <c r="O341" s="294"/>
      <c r="P341" s="294"/>
      <c r="Q341" s="294"/>
      <c r="R341" s="294"/>
      <c r="S341" s="294"/>
      <c r="T341" s="294"/>
      <c r="U341" s="294"/>
      <c r="V341" s="294"/>
      <c r="W341" s="294"/>
      <c r="X341" s="294"/>
      <c r="Y341" s="409"/>
      <c r="Z341" s="414"/>
      <c r="AA341" s="501">
        <v>1</v>
      </c>
      <c r="AB341" s="414"/>
      <c r="AC341" s="414"/>
      <c r="AD341" s="414"/>
      <c r="AE341" s="414"/>
      <c r="AF341" s="414"/>
      <c r="AG341" s="414"/>
      <c r="AH341" s="414"/>
      <c r="AI341" s="414"/>
      <c r="AJ341" s="414"/>
      <c r="AK341" s="414"/>
      <c r="AL341" s="414"/>
      <c r="AM341" s="295">
        <f>SUM(Y341:AL341)</f>
        <v>1</v>
      </c>
    </row>
    <row r="342" spans="1:39" ht="15" outlineLevel="1">
      <c r="B342" s="293" t="s">
        <v>249</v>
      </c>
      <c r="C342" s="290" t="s">
        <v>163</v>
      </c>
      <c r="D342" s="294"/>
      <c r="E342" s="294"/>
      <c r="F342" s="294"/>
      <c r="G342" s="294"/>
      <c r="H342" s="294"/>
      <c r="I342" s="294"/>
      <c r="J342" s="294"/>
      <c r="K342" s="294"/>
      <c r="L342" s="294"/>
      <c r="M342" s="294"/>
      <c r="N342" s="294">
        <f>N341</f>
        <v>12</v>
      </c>
      <c r="O342" s="294"/>
      <c r="P342" s="294"/>
      <c r="Q342" s="294"/>
      <c r="R342" s="294"/>
      <c r="S342" s="294"/>
      <c r="T342" s="294"/>
      <c r="U342" s="294"/>
      <c r="V342" s="294"/>
      <c r="W342" s="294"/>
      <c r="X342" s="294"/>
      <c r="Y342" s="410">
        <f>Y341</f>
        <v>0</v>
      </c>
      <c r="Z342" s="410">
        <f>Z341</f>
        <v>0</v>
      </c>
      <c r="AA342" s="410">
        <f t="shared" ref="AA342:AL342" si="159">AA341</f>
        <v>1</v>
      </c>
      <c r="AB342" s="410">
        <f t="shared" si="159"/>
        <v>0</v>
      </c>
      <c r="AC342" s="410">
        <f t="shared" si="159"/>
        <v>0</v>
      </c>
      <c r="AD342" s="410">
        <f t="shared" si="159"/>
        <v>0</v>
      </c>
      <c r="AE342" s="410">
        <f t="shared" si="159"/>
        <v>0</v>
      </c>
      <c r="AF342" s="410">
        <f t="shared" si="159"/>
        <v>0</v>
      </c>
      <c r="AG342" s="410">
        <f t="shared" si="159"/>
        <v>0</v>
      </c>
      <c r="AH342" s="410">
        <f t="shared" si="159"/>
        <v>0</v>
      </c>
      <c r="AI342" s="410">
        <f t="shared" si="159"/>
        <v>0</v>
      </c>
      <c r="AJ342" s="410">
        <f t="shared" si="159"/>
        <v>0</v>
      </c>
      <c r="AK342" s="410">
        <f t="shared" si="159"/>
        <v>0</v>
      </c>
      <c r="AL342" s="410">
        <f t="shared" si="159"/>
        <v>0</v>
      </c>
      <c r="AM342" s="296"/>
    </row>
    <row r="343" spans="1:39" ht="15" outlineLevel="1">
      <c r="B343" s="314"/>
      <c r="C343" s="304"/>
      <c r="D343" s="290"/>
      <c r="E343" s="290"/>
      <c r="F343" s="290"/>
      <c r="G343" s="290"/>
      <c r="H343" s="290"/>
      <c r="I343" s="290"/>
      <c r="J343" s="290"/>
      <c r="K343" s="290"/>
      <c r="L343" s="290"/>
      <c r="M343" s="290"/>
      <c r="N343" s="290"/>
      <c r="O343" s="290"/>
      <c r="P343" s="290"/>
      <c r="Q343" s="290"/>
      <c r="R343" s="290"/>
      <c r="S343" s="290"/>
      <c r="T343" s="290"/>
      <c r="U343" s="290"/>
      <c r="V343" s="290"/>
      <c r="W343" s="290"/>
      <c r="X343" s="290"/>
      <c r="Y343" s="421"/>
      <c r="Z343" s="411"/>
      <c r="AA343" s="411"/>
      <c r="AB343" s="411"/>
      <c r="AC343" s="411"/>
      <c r="AD343" s="411"/>
      <c r="AE343" s="411"/>
      <c r="AF343" s="411"/>
      <c r="AG343" s="411"/>
      <c r="AH343" s="411"/>
      <c r="AI343" s="411"/>
      <c r="AJ343" s="411"/>
      <c r="AK343" s="411"/>
      <c r="AL343" s="411"/>
      <c r="AM343" s="305"/>
    </row>
    <row r="344" spans="1:39" ht="15" outlineLevel="1">
      <c r="A344" s="507">
        <v>22</v>
      </c>
      <c r="B344" s="314" t="s">
        <v>9</v>
      </c>
      <c r="C344" s="290" t="s">
        <v>25</v>
      </c>
      <c r="D344" s="294"/>
      <c r="E344" s="294"/>
      <c r="F344" s="294"/>
      <c r="G344" s="294"/>
      <c r="H344" s="294"/>
      <c r="I344" s="294"/>
      <c r="J344" s="294"/>
      <c r="K344" s="294"/>
      <c r="L344" s="294"/>
      <c r="M344" s="294"/>
      <c r="N344" s="290"/>
      <c r="O344" s="294"/>
      <c r="P344" s="294"/>
      <c r="Q344" s="294"/>
      <c r="R344" s="294"/>
      <c r="S344" s="294"/>
      <c r="T344" s="294"/>
      <c r="U344" s="294"/>
      <c r="V344" s="294"/>
      <c r="W344" s="294"/>
      <c r="X344" s="294"/>
      <c r="Y344" s="409"/>
      <c r="Z344" s="414"/>
      <c r="AA344" s="501">
        <v>1</v>
      </c>
      <c r="AB344" s="414"/>
      <c r="AC344" s="414"/>
      <c r="AD344" s="414"/>
      <c r="AE344" s="414"/>
      <c r="AF344" s="414"/>
      <c r="AG344" s="414"/>
      <c r="AH344" s="414"/>
      <c r="AI344" s="414"/>
      <c r="AJ344" s="414"/>
      <c r="AK344" s="414"/>
      <c r="AL344" s="414"/>
      <c r="AM344" s="295">
        <f>SUM(Y344:AL344)</f>
        <v>1</v>
      </c>
    </row>
    <row r="345" spans="1:39" ht="15" outlineLevel="1">
      <c r="B345" s="293" t="s">
        <v>249</v>
      </c>
      <c r="C345" s="290" t="s">
        <v>163</v>
      </c>
      <c r="D345" s="294"/>
      <c r="E345" s="294"/>
      <c r="F345" s="294"/>
      <c r="G345" s="294"/>
      <c r="H345" s="294"/>
      <c r="I345" s="294"/>
      <c r="J345" s="294"/>
      <c r="K345" s="294"/>
      <c r="L345" s="294"/>
      <c r="M345" s="294"/>
      <c r="N345" s="290"/>
      <c r="O345" s="294"/>
      <c r="P345" s="294"/>
      <c r="Q345" s="294"/>
      <c r="R345" s="294"/>
      <c r="S345" s="294"/>
      <c r="T345" s="294"/>
      <c r="U345" s="294"/>
      <c r="V345" s="294"/>
      <c r="W345" s="294"/>
      <c r="X345" s="294"/>
      <c r="Y345" s="410">
        <f>Y344</f>
        <v>0</v>
      </c>
      <c r="Z345" s="410">
        <f>Z344</f>
        <v>0</v>
      </c>
      <c r="AA345" s="410">
        <f t="shared" ref="AA345:AL345" si="160">AA344</f>
        <v>1</v>
      </c>
      <c r="AB345" s="410">
        <f t="shared" si="160"/>
        <v>0</v>
      </c>
      <c r="AC345" s="410">
        <f t="shared" si="160"/>
        <v>0</v>
      </c>
      <c r="AD345" s="410">
        <f t="shared" si="160"/>
        <v>0</v>
      </c>
      <c r="AE345" s="410">
        <f t="shared" si="160"/>
        <v>0</v>
      </c>
      <c r="AF345" s="410">
        <f t="shared" si="160"/>
        <v>0</v>
      </c>
      <c r="AG345" s="410">
        <f t="shared" si="160"/>
        <v>0</v>
      </c>
      <c r="AH345" s="410">
        <f t="shared" si="160"/>
        <v>0</v>
      </c>
      <c r="AI345" s="410">
        <f t="shared" si="160"/>
        <v>0</v>
      </c>
      <c r="AJ345" s="410">
        <f t="shared" si="160"/>
        <v>0</v>
      </c>
      <c r="AK345" s="410">
        <f t="shared" si="160"/>
        <v>0</v>
      </c>
      <c r="AL345" s="410">
        <f t="shared" si="160"/>
        <v>0</v>
      </c>
      <c r="AM345" s="305"/>
    </row>
    <row r="346" spans="1:39" ht="15" outlineLevel="1">
      <c r="B346" s="314"/>
      <c r="C346" s="304"/>
      <c r="D346" s="290"/>
      <c r="E346" s="290"/>
      <c r="F346" s="290"/>
      <c r="G346" s="290"/>
      <c r="H346" s="290"/>
      <c r="I346" s="290"/>
      <c r="J346" s="290"/>
      <c r="K346" s="290"/>
      <c r="L346" s="290"/>
      <c r="M346" s="290"/>
      <c r="N346" s="290"/>
      <c r="O346" s="290"/>
      <c r="P346" s="290"/>
      <c r="Q346" s="290"/>
      <c r="R346" s="290"/>
      <c r="S346" s="290"/>
      <c r="T346" s="290"/>
      <c r="U346" s="290"/>
      <c r="V346" s="290"/>
      <c r="W346" s="290"/>
      <c r="X346" s="290"/>
      <c r="Y346" s="411"/>
      <c r="Z346" s="411"/>
      <c r="AA346" s="411"/>
      <c r="AB346" s="411"/>
      <c r="AC346" s="411"/>
      <c r="AD346" s="411"/>
      <c r="AE346" s="411"/>
      <c r="AF346" s="411"/>
      <c r="AG346" s="411"/>
      <c r="AH346" s="411"/>
      <c r="AI346" s="411"/>
      <c r="AJ346" s="411"/>
      <c r="AK346" s="411"/>
      <c r="AL346" s="411"/>
      <c r="AM346" s="305"/>
    </row>
    <row r="347" spans="1:39" ht="15.75" outlineLevel="1">
      <c r="A347" s="508"/>
      <c r="B347" s="287" t="s">
        <v>14</v>
      </c>
      <c r="C347" s="288"/>
      <c r="D347" s="289"/>
      <c r="E347" s="289"/>
      <c r="F347" s="289"/>
      <c r="G347" s="289"/>
      <c r="H347" s="289"/>
      <c r="I347" s="289"/>
      <c r="J347" s="289"/>
      <c r="K347" s="289"/>
      <c r="L347" s="289"/>
      <c r="M347" s="289"/>
      <c r="N347" s="289"/>
      <c r="O347" s="289"/>
      <c r="P347" s="288"/>
      <c r="Q347" s="288"/>
      <c r="R347" s="288"/>
      <c r="S347" s="288"/>
      <c r="T347" s="288"/>
      <c r="U347" s="288"/>
      <c r="V347" s="288"/>
      <c r="W347" s="288"/>
      <c r="X347" s="288"/>
      <c r="Y347" s="413"/>
      <c r="Z347" s="413"/>
      <c r="AA347" s="413"/>
      <c r="AB347" s="413"/>
      <c r="AC347" s="413"/>
      <c r="AD347" s="413"/>
      <c r="AE347" s="413"/>
      <c r="AF347" s="413"/>
      <c r="AG347" s="413"/>
      <c r="AH347" s="413"/>
      <c r="AI347" s="413"/>
      <c r="AJ347" s="413"/>
      <c r="AK347" s="413"/>
      <c r="AL347" s="413"/>
      <c r="AM347" s="291"/>
    </row>
    <row r="348" spans="1:39" ht="15" outlineLevel="1">
      <c r="A348" s="507">
        <v>23</v>
      </c>
      <c r="B348" s="314" t="s">
        <v>14</v>
      </c>
      <c r="C348" s="290" t="s">
        <v>25</v>
      </c>
      <c r="D348" s="294">
        <f>SUMIFS('7.  Persistence Report'!AS$27:AS$500,'7.  Persistence Report'!$D$27:$D$500,$B348,'7.  Persistence Report'!$C$27:$C$500,"&lt;&gt;Pre-2011 Programs Completed in 2011",'7.  Persistence Report'!$J$27:$J$500,"&lt;&gt;Adjustment",'7.  Persistence Report'!$H$27:$H$500,"2013")</f>
        <v>384041</v>
      </c>
      <c r="E348" s="294">
        <f>SUMIFS('7.  Persistence Report'!AT$27:AT$500,'7.  Persistence Report'!$D$27:$D$500,$B348,'7.  Persistence Report'!$C$27:$C$500,"&lt;&gt;Pre-2011 Programs Completed in 2011",'7.  Persistence Report'!$J$27:$J$500,"&lt;&gt;Adjustment",'7.  Persistence Report'!$H$27:$H$500,"2013")</f>
        <v>381518</v>
      </c>
      <c r="F348" s="294">
        <f>SUMIFS('7.  Persistence Report'!AU$27:AU$500,'7.  Persistence Report'!$D$27:$D$500,$B348,'7.  Persistence Report'!$C$27:$C$500,"&lt;&gt;Pre-2011 Programs Completed in 2011",'7.  Persistence Report'!$J$27:$J$500,"&lt;&gt;Adjustment",'7.  Persistence Report'!$H$27:$H$500,"2013")</f>
        <v>381267</v>
      </c>
      <c r="G348" s="294">
        <f>SUMIFS('7.  Persistence Report'!AV$27:AV$500,'7.  Persistence Report'!$D$27:$D$500,$B348,'7.  Persistence Report'!$C$27:$C$500,"&lt;&gt;Pre-2011 Programs Completed in 2011",'7.  Persistence Report'!$J$27:$J$500,"&lt;&gt;Adjustment",'7.  Persistence Report'!$H$27:$H$500,"2013")</f>
        <v>338439</v>
      </c>
      <c r="H348" s="294">
        <f>SUMIFS('7.  Persistence Report'!AW$27:AW$500,'7.  Persistence Report'!$D$27:$D$500,$B348,'7.  Persistence Report'!$C$27:$C$500,"&lt;&gt;Pre-2011 Programs Completed in 2011",'7.  Persistence Report'!$J$27:$J$500,"&lt;&gt;Adjustment",'7.  Persistence Report'!$H$27:$H$500,"2013")</f>
        <v>317422</v>
      </c>
      <c r="I348" s="294">
        <f>SUMIFS('7.  Persistence Report'!AX$27:AX$500,'7.  Persistence Report'!$D$27:$D$500,$B348,'7.  Persistence Report'!$C$27:$C$500,"&lt;&gt;Pre-2011 Programs Completed in 2011",'7.  Persistence Report'!$J$27:$J$500,"&lt;&gt;Adjustment",'7.  Persistence Report'!$H$27:$H$500,"2013")</f>
        <v>296928</v>
      </c>
      <c r="J348" s="294">
        <f>SUMIFS('7.  Persistence Report'!AY$27:AY$500,'7.  Persistence Report'!$D$27:$D$500,$B348,'7.  Persistence Report'!$C$27:$C$500,"&lt;&gt;Pre-2011 Programs Completed in 2011",'7.  Persistence Report'!$J$27:$J$500,"&lt;&gt;Adjustment",'7.  Persistence Report'!$H$27:$H$500,"2013")</f>
        <v>294282</v>
      </c>
      <c r="K348" s="294">
        <f>SUMIFS('7.  Persistence Report'!AZ$27:AZ$500,'7.  Persistence Report'!$D$27:$D$500,$B348,'7.  Persistence Report'!$C$27:$C$500,"&lt;&gt;Pre-2011 Programs Completed in 2011",'7.  Persistence Report'!$J$27:$J$500,"&lt;&gt;Adjustment",'7.  Persistence Report'!$H$27:$H$500,"2013")</f>
        <v>294282</v>
      </c>
      <c r="L348" s="294">
        <f>SUMIFS('7.  Persistence Report'!BA$27:BA$500,'7.  Persistence Report'!$D$27:$D$500,$B348,'7.  Persistence Report'!$C$27:$C$500,"&lt;&gt;Pre-2011 Programs Completed in 2011",'7.  Persistence Report'!$J$27:$J$500,"&lt;&gt;Adjustment",'7.  Persistence Report'!$H$27:$H$500,"2013")</f>
        <v>142029</v>
      </c>
      <c r="M348" s="294">
        <f>SUMIFS('7.  Persistence Report'!BB$27:BB$500,'7.  Persistence Report'!$D$27:$D$500,$B348,'7.  Persistence Report'!$C$27:$C$500,"&lt;&gt;Pre-2011 Programs Completed in 2011",'7.  Persistence Report'!$J$27:$J$500,"&lt;&gt;Adjustment",'7.  Persistence Report'!$H$27:$H$500,"2013")</f>
        <v>140952</v>
      </c>
      <c r="N348" s="290"/>
      <c r="O348" s="294">
        <f>SUMIFS('7.  Persistence Report'!N$27:N$500,'7.  Persistence Report'!$D$27:$D$500,$B348,'7.  Persistence Report'!$C$27:$C$500,"&lt;&gt;Pre-2011 Programs Completed in 2011",'7.  Persistence Report'!$J$27:$J$500,"&lt;&gt;Adjustment",'7.  Persistence Report'!$H$27:$H$500,"2013")</f>
        <v>32</v>
      </c>
      <c r="P348" s="294">
        <f>SUMIFS('7.  Persistence Report'!O$27:O$500,'7.  Persistence Report'!$D$27:$D$500,$B348,'7.  Persistence Report'!$C$27:$C$500,"&lt;&gt;Pre-2011 Programs Completed in 2011",'7.  Persistence Report'!$J$27:$J$500,"&lt;&gt;Adjustment",'7.  Persistence Report'!$H$27:$H$500,"2013")</f>
        <v>32</v>
      </c>
      <c r="Q348" s="294">
        <f>SUMIFS('7.  Persistence Report'!P$27:P$500,'7.  Persistence Report'!$D$27:$D$500,$B348,'7.  Persistence Report'!$C$27:$C$500,"&lt;&gt;Pre-2011 Programs Completed in 2011",'7.  Persistence Report'!$J$27:$J$500,"&lt;&gt;Adjustment",'7.  Persistence Report'!$H$27:$H$500,"2013")</f>
        <v>32</v>
      </c>
      <c r="R348" s="294">
        <f>SUMIFS('7.  Persistence Report'!Q$27:Q$500,'7.  Persistence Report'!$D$27:$D$500,$B348,'7.  Persistence Report'!$C$27:$C$500,"&lt;&gt;Pre-2011 Programs Completed in 2011",'7.  Persistence Report'!$J$27:$J$500,"&lt;&gt;Adjustment",'7.  Persistence Report'!$H$27:$H$500,"2013")</f>
        <v>29</v>
      </c>
      <c r="S348" s="294">
        <f>SUMIFS('7.  Persistence Report'!R$27:R$500,'7.  Persistence Report'!$D$27:$D$500,$B348,'7.  Persistence Report'!$C$27:$C$500,"&lt;&gt;Pre-2011 Programs Completed in 2011",'7.  Persistence Report'!$J$27:$J$500,"&lt;&gt;Adjustment",'7.  Persistence Report'!$H$27:$H$500,"2013")</f>
        <v>28</v>
      </c>
      <c r="T348" s="294">
        <f>SUMIFS('7.  Persistence Report'!S$27:S$500,'7.  Persistence Report'!$D$27:$D$500,$B348,'7.  Persistence Report'!$C$27:$C$500,"&lt;&gt;Pre-2011 Programs Completed in 2011",'7.  Persistence Report'!$J$27:$J$500,"&lt;&gt;Adjustment",'7.  Persistence Report'!$H$27:$H$500,"2013")</f>
        <v>27</v>
      </c>
      <c r="U348" s="294">
        <f>SUMIFS('7.  Persistence Report'!T$27:T$500,'7.  Persistence Report'!$D$27:$D$500,$B348,'7.  Persistence Report'!$C$27:$C$500,"&lt;&gt;Pre-2011 Programs Completed in 2011",'7.  Persistence Report'!$J$27:$J$500,"&lt;&gt;Adjustment",'7.  Persistence Report'!$H$27:$H$500,"2013")</f>
        <v>27</v>
      </c>
      <c r="V348" s="294">
        <f>SUMIFS('7.  Persistence Report'!U$27:U$500,'7.  Persistence Report'!$D$27:$D$500,$B348,'7.  Persistence Report'!$C$27:$C$500,"&lt;&gt;Pre-2011 Programs Completed in 2011",'7.  Persistence Report'!$J$27:$J$500,"&lt;&gt;Adjustment",'7.  Persistence Report'!$H$27:$H$500,"2013")</f>
        <v>27</v>
      </c>
      <c r="W348" s="294">
        <f>SUMIFS('7.  Persistence Report'!V$27:V$500,'7.  Persistence Report'!$D$27:$D$500,$B348,'7.  Persistence Report'!$C$27:$C$500,"&lt;&gt;Pre-2011 Programs Completed in 2011",'7.  Persistence Report'!$J$27:$J$500,"&lt;&gt;Adjustment",'7.  Persistence Report'!$H$27:$H$500,"2013")</f>
        <v>19</v>
      </c>
      <c r="X348" s="294">
        <f>SUMIFS('7.  Persistence Report'!W$27:W$500,'7.  Persistence Report'!$D$27:$D$500,$B348,'7.  Persistence Report'!$C$27:$C$500,"&lt;&gt;Pre-2011 Programs Completed in 2011",'7.  Persistence Report'!$J$27:$J$500,"&lt;&gt;Adjustment",'7.  Persistence Report'!$H$27:$H$500,"2013")</f>
        <v>18</v>
      </c>
      <c r="Y348" s="501">
        <v>1</v>
      </c>
      <c r="Z348" s="409"/>
      <c r="AA348" s="501"/>
      <c r="AB348" s="409"/>
      <c r="AC348" s="409"/>
      <c r="AD348" s="409"/>
      <c r="AE348" s="409"/>
      <c r="AF348" s="409"/>
      <c r="AG348" s="409"/>
      <c r="AH348" s="409"/>
      <c r="AI348" s="409"/>
      <c r="AJ348" s="409"/>
      <c r="AK348" s="409"/>
      <c r="AL348" s="409"/>
      <c r="AM348" s="295">
        <f>SUM(Y348:AL348)</f>
        <v>1</v>
      </c>
    </row>
    <row r="349" spans="1:39" ht="15" outlineLevel="1">
      <c r="B349" s="293" t="s">
        <v>249</v>
      </c>
      <c r="C349" s="290" t="s">
        <v>163</v>
      </c>
      <c r="D349" s="294">
        <f>SUMIFS('7.  Persistence Report'!AS$27:AS$500,'7.  Persistence Report'!$D$27:$D$500,$B348,'7.  Persistence Report'!$C$27:$C$500,"&lt;&gt;Pre-2011 Programs Completed in 2011",'7.  Persistence Report'!$J$27:$J$500,"Adjustment",'7.  Persistence Report'!$H$27:$H$500,"2013")</f>
        <v>258001.3847</v>
      </c>
      <c r="E349" s="294">
        <f>SUMIFS('7.  Persistence Report'!AT$27:AT$500,'7.  Persistence Report'!$D$27:$D$500,$B348,'7.  Persistence Report'!$C$27:$C$500,"&lt;&gt;Pre-2011 Programs Completed in 2011",'7.  Persistence Report'!$J$27:$J$500,"Adjustment",'7.  Persistence Report'!$H$27:$H$500,"2013")</f>
        <v>256092.5356</v>
      </c>
      <c r="F349" s="294">
        <f>SUMIFS('7.  Persistence Report'!AU$27:AU$500,'7.  Persistence Report'!$D$27:$D$500,$B348,'7.  Persistence Report'!$C$27:$C$500,"&lt;&gt;Pre-2011 Programs Completed in 2011",'7.  Persistence Report'!$J$27:$J$500,"Adjustment",'7.  Persistence Report'!$H$27:$H$500,"2013")</f>
        <v>255919.00380000001</v>
      </c>
      <c r="G349" s="294">
        <f>SUMIFS('7.  Persistence Report'!AV$27:AV$500,'7.  Persistence Report'!$D$27:$D$500,$B348,'7.  Persistence Report'!$C$27:$C$500,"&lt;&gt;Pre-2011 Programs Completed in 2011",'7.  Persistence Report'!$J$27:$J$500,"Adjustment",'7.  Persistence Report'!$H$27:$H$500,"2013")</f>
        <v>222069.83300000001</v>
      </c>
      <c r="H349" s="294">
        <f>SUMIFS('7.  Persistence Report'!AW$27:AW$500,'7.  Persistence Report'!$D$27:$D$500,$B348,'7.  Persistence Report'!$C$27:$C$500,"&lt;&gt;Pre-2011 Programs Completed in 2011",'7.  Persistence Report'!$J$27:$J$500,"Adjustment",'7.  Persistence Report'!$H$27:$H$500,"2013")</f>
        <v>205839.37450000001</v>
      </c>
      <c r="I349" s="294">
        <f>SUMIFS('7.  Persistence Report'!AX$27:AX$500,'7.  Persistence Report'!$D$27:$D$500,$B348,'7.  Persistence Report'!$C$27:$C$500,"&lt;&gt;Pre-2011 Programs Completed in 2011",'7.  Persistence Report'!$J$27:$J$500,"Adjustment",'7.  Persistence Report'!$H$27:$H$500,"2013")</f>
        <v>189608.91570000001</v>
      </c>
      <c r="J349" s="294">
        <f>SUMIFS('7.  Persistence Report'!AY$27:AY$500,'7.  Persistence Report'!$D$27:$D$500,$B348,'7.  Persistence Report'!$C$27:$C$500,"&lt;&gt;Pre-2011 Programs Completed in 2011",'7.  Persistence Report'!$J$27:$J$500,"Adjustment",'7.  Persistence Report'!$H$27:$H$500,"2013")</f>
        <v>188428.0289</v>
      </c>
      <c r="K349" s="294">
        <f>SUMIFS('7.  Persistence Report'!AZ$27:AZ$500,'7.  Persistence Report'!$D$27:$D$500,$B348,'7.  Persistence Report'!$C$27:$C$500,"&lt;&gt;Pre-2011 Programs Completed in 2011",'7.  Persistence Report'!$J$27:$J$500,"Adjustment",'7.  Persistence Report'!$H$27:$H$500,"2013")</f>
        <v>188428.0289</v>
      </c>
      <c r="L349" s="294">
        <f>SUMIFS('7.  Persistence Report'!BA$27:BA$500,'7.  Persistence Report'!$D$27:$D$500,$B348,'7.  Persistence Report'!$C$27:$C$500,"&lt;&gt;Pre-2011 Programs Completed in 2011",'7.  Persistence Report'!$J$27:$J$500,"Adjustment",'7.  Persistence Report'!$H$27:$H$500,"2013")</f>
        <v>68158.330379999999</v>
      </c>
      <c r="M349" s="294">
        <f>SUMIFS('7.  Persistence Report'!BB$27:BB$500,'7.  Persistence Report'!$D$27:$D$500,$B348,'7.  Persistence Report'!$C$27:$C$500,"&lt;&gt;Pre-2011 Programs Completed in 2011",'7.  Persistence Report'!$J$27:$J$500,"Adjustment",'7.  Persistence Report'!$H$27:$H$500,"2013")</f>
        <v>67328.830379999999</v>
      </c>
      <c r="N349" s="466"/>
      <c r="O349" s="294">
        <f>SUMIFS('7.  Persistence Report'!N$27:N$500,'7.  Persistence Report'!$D$27:$D$500,$B348,'7.  Persistence Report'!$C$27:$C$500,"&lt;&gt;Pre-2011 Programs Completed in 2011",'7.  Persistence Report'!$J$27:$J$500,"Adjustment",'7.  Persistence Report'!$H$27:$H$500,"2013")</f>
        <v>18.71940481</v>
      </c>
      <c r="P349" s="294">
        <f>SUMIFS('7.  Persistence Report'!O$27:O$500,'7.  Persistence Report'!$D$27:$D$500,$B348,'7.  Persistence Report'!$C$27:$C$500,"&lt;&gt;Pre-2011 Programs Completed in 2011",'7.  Persistence Report'!$J$27:$J$500,"Adjustment",'7.  Persistence Report'!$H$27:$H$500,"2013")</f>
        <v>18.621382820000001</v>
      </c>
      <c r="Q349" s="294">
        <f>SUMIFS('7.  Persistence Report'!P$27:P$500,'7.  Persistence Report'!$D$27:$D$500,$B348,'7.  Persistence Report'!$C$27:$C$500,"&lt;&gt;Pre-2011 Programs Completed in 2011",'7.  Persistence Report'!$J$27:$J$500,"Adjustment",'7.  Persistence Report'!$H$27:$H$500,"2013")</f>
        <v>18.612471729999999</v>
      </c>
      <c r="R349" s="294">
        <f>SUMIFS('7.  Persistence Report'!Q$27:Q$500,'7.  Persistence Report'!$D$27:$D$500,$B348,'7.  Persistence Report'!$C$27:$C$500,"&lt;&gt;Pre-2011 Programs Completed in 2011",'7.  Persistence Report'!$J$27:$J$500,"Adjustment",'7.  Persistence Report'!$H$27:$H$500,"2013")</f>
        <v>16.847570040000001</v>
      </c>
      <c r="S349" s="294">
        <f>SUMIFS('7.  Persistence Report'!R$27:R$500,'7.  Persistence Report'!$D$27:$D$500,$B348,'7.  Persistence Report'!$C$27:$C$500,"&lt;&gt;Pre-2011 Programs Completed in 2011",'7.  Persistence Report'!$J$27:$J$500,"Adjustment",'7.  Persistence Report'!$H$27:$H$500,"2013")</f>
        <v>16.00076352</v>
      </c>
      <c r="T349" s="294">
        <f>SUMIFS('7.  Persistence Report'!S$27:S$500,'7.  Persistence Report'!$D$27:$D$500,$B348,'7.  Persistence Report'!$C$27:$C$500,"&lt;&gt;Pre-2011 Programs Completed in 2011",'7.  Persistence Report'!$J$27:$J$500,"Adjustment",'7.  Persistence Report'!$H$27:$H$500,"2013")</f>
        <v>15.153956920000001</v>
      </c>
      <c r="U349" s="294">
        <f>SUMIFS('7.  Persistence Report'!T$27:T$500,'7.  Persistence Report'!$D$27:$D$500,$B348,'7.  Persistence Report'!$C$27:$C$500,"&lt;&gt;Pre-2011 Programs Completed in 2011",'7.  Persistence Report'!$J$27:$J$500,"Adjustment",'7.  Persistence Report'!$H$27:$H$500,"2013")</f>
        <v>15.092400059999999</v>
      </c>
      <c r="V349" s="294">
        <f>SUMIFS('7.  Persistence Report'!U$27:U$500,'7.  Persistence Report'!$D$27:$D$500,$B348,'7.  Persistence Report'!$C$27:$C$500,"&lt;&gt;Pre-2011 Programs Completed in 2011",'7.  Persistence Report'!$J$27:$J$500,"Adjustment",'7.  Persistence Report'!$H$27:$H$500,"2013")</f>
        <v>15.092400059999999</v>
      </c>
      <c r="W349" s="294">
        <f>SUMIFS('7.  Persistence Report'!V$27:V$500,'7.  Persistence Report'!$D$27:$D$500,$B348,'7.  Persistence Report'!$C$27:$C$500,"&lt;&gt;Pre-2011 Programs Completed in 2011",'7.  Persistence Report'!$J$27:$J$500,"Adjustment",'7.  Persistence Report'!$H$27:$H$500,"2013")</f>
        <v>8.8221494160000002</v>
      </c>
      <c r="X349" s="294">
        <f>SUMIFS('7.  Persistence Report'!W$27:W$500,'7.  Persistence Report'!$D$27:$D$500,$B348,'7.  Persistence Report'!$C$27:$C$500,"&lt;&gt;Pre-2011 Programs Completed in 2011",'7.  Persistence Report'!$J$27:$J$500,"Adjustment",'7.  Persistence Report'!$H$27:$H$500,"2013")</f>
        <v>7.9340403430000004</v>
      </c>
      <c r="Y349" s="410">
        <f>Y348</f>
        <v>1</v>
      </c>
      <c r="Z349" s="410">
        <f>Z348</f>
        <v>0</v>
      </c>
      <c r="AA349" s="410">
        <f t="shared" ref="AA349:AL349" si="161">AA348</f>
        <v>0</v>
      </c>
      <c r="AB349" s="410">
        <f t="shared" si="161"/>
        <v>0</v>
      </c>
      <c r="AC349" s="410">
        <f t="shared" si="161"/>
        <v>0</v>
      </c>
      <c r="AD349" s="410">
        <f t="shared" si="161"/>
        <v>0</v>
      </c>
      <c r="AE349" s="410">
        <f t="shared" si="161"/>
        <v>0</v>
      </c>
      <c r="AF349" s="410">
        <f t="shared" si="161"/>
        <v>0</v>
      </c>
      <c r="AG349" s="410">
        <f t="shared" si="161"/>
        <v>0</v>
      </c>
      <c r="AH349" s="410">
        <f t="shared" si="161"/>
        <v>0</v>
      </c>
      <c r="AI349" s="410">
        <f t="shared" si="161"/>
        <v>0</v>
      </c>
      <c r="AJ349" s="410">
        <f t="shared" si="161"/>
        <v>0</v>
      </c>
      <c r="AK349" s="410">
        <f t="shared" si="161"/>
        <v>0</v>
      </c>
      <c r="AL349" s="410">
        <f t="shared" si="161"/>
        <v>0</v>
      </c>
      <c r="AM349" s="296"/>
    </row>
    <row r="350" spans="1:39" ht="15" outlineLevel="1">
      <c r="B350" s="314"/>
      <c r="C350" s="304"/>
      <c r="D350" s="290"/>
      <c r="E350" s="290"/>
      <c r="F350" s="290"/>
      <c r="G350" s="290"/>
      <c r="H350" s="290"/>
      <c r="I350" s="290"/>
      <c r="J350" s="290"/>
      <c r="K350" s="290"/>
      <c r="L350" s="290"/>
      <c r="M350" s="290"/>
      <c r="N350" s="290"/>
      <c r="O350" s="290"/>
      <c r="P350" s="290"/>
      <c r="Q350" s="290"/>
      <c r="R350" s="290"/>
      <c r="S350" s="290"/>
      <c r="T350" s="290"/>
      <c r="U350" s="290"/>
      <c r="V350" s="290"/>
      <c r="W350" s="290"/>
      <c r="X350" s="290"/>
      <c r="Y350" s="411"/>
      <c r="Z350" s="411"/>
      <c r="AA350" s="411"/>
      <c r="AB350" s="411"/>
      <c r="AC350" s="411"/>
      <c r="AD350" s="411"/>
      <c r="AE350" s="411"/>
      <c r="AF350" s="411"/>
      <c r="AG350" s="411"/>
      <c r="AH350" s="411"/>
      <c r="AI350" s="411"/>
      <c r="AJ350" s="411"/>
      <c r="AK350" s="411"/>
      <c r="AL350" s="411"/>
      <c r="AM350" s="305"/>
    </row>
    <row r="351" spans="1:39" s="292" customFormat="1" ht="15.75" outlineLevel="1">
      <c r="A351" s="508"/>
      <c r="B351" s="287" t="s">
        <v>488</v>
      </c>
      <c r="C351" s="288"/>
      <c r="D351" s="289"/>
      <c r="E351" s="289"/>
      <c r="F351" s="289"/>
      <c r="G351" s="289"/>
      <c r="H351" s="289"/>
      <c r="I351" s="289"/>
      <c r="J351" s="289"/>
      <c r="K351" s="289"/>
      <c r="L351" s="289"/>
      <c r="M351" s="289"/>
      <c r="N351" s="289"/>
      <c r="O351" s="289"/>
      <c r="P351" s="288"/>
      <c r="Q351" s="288"/>
      <c r="R351" s="288"/>
      <c r="S351" s="288"/>
      <c r="T351" s="288"/>
      <c r="U351" s="288"/>
      <c r="V351" s="288"/>
      <c r="W351" s="288"/>
      <c r="X351" s="288"/>
      <c r="Y351" s="413"/>
      <c r="Z351" s="413"/>
      <c r="AA351" s="413"/>
      <c r="AB351" s="413"/>
      <c r="AC351" s="413"/>
      <c r="AD351" s="413"/>
      <c r="AE351" s="413"/>
      <c r="AF351" s="413"/>
      <c r="AG351" s="413"/>
      <c r="AH351" s="413"/>
      <c r="AI351" s="413"/>
      <c r="AJ351" s="413"/>
      <c r="AK351" s="413"/>
      <c r="AL351" s="413"/>
      <c r="AM351" s="291"/>
    </row>
    <row r="352" spans="1:39" s="282" customFormat="1" ht="15" outlineLevel="1">
      <c r="A352" s="507">
        <v>24</v>
      </c>
      <c r="B352" s="314" t="s">
        <v>14</v>
      </c>
      <c r="C352" s="290" t="s">
        <v>25</v>
      </c>
      <c r="D352" s="294"/>
      <c r="E352" s="294"/>
      <c r="F352" s="294"/>
      <c r="G352" s="294"/>
      <c r="H352" s="294"/>
      <c r="I352" s="294"/>
      <c r="J352" s="294"/>
      <c r="K352" s="294"/>
      <c r="L352" s="294"/>
      <c r="M352" s="294"/>
      <c r="N352" s="290"/>
      <c r="O352" s="294"/>
      <c r="P352" s="294"/>
      <c r="Q352" s="294"/>
      <c r="R352" s="294"/>
      <c r="S352" s="294"/>
      <c r="T352" s="294"/>
      <c r="U352" s="294"/>
      <c r="V352" s="294"/>
      <c r="W352" s="294"/>
      <c r="X352" s="294"/>
      <c r="Y352" s="409"/>
      <c r="Z352" s="409"/>
      <c r="AA352" s="409"/>
      <c r="AB352" s="409"/>
      <c r="AC352" s="409"/>
      <c r="AD352" s="409"/>
      <c r="AE352" s="409"/>
      <c r="AF352" s="409"/>
      <c r="AG352" s="409"/>
      <c r="AH352" s="409"/>
      <c r="AI352" s="409"/>
      <c r="AJ352" s="409"/>
      <c r="AK352" s="409"/>
      <c r="AL352" s="409"/>
      <c r="AM352" s="295">
        <f>SUM(Y352:AL352)</f>
        <v>0</v>
      </c>
    </row>
    <row r="353" spans="1:39" s="282" customFormat="1" ht="15" outlineLevel="1">
      <c r="A353" s="507"/>
      <c r="B353" s="314" t="s">
        <v>249</v>
      </c>
      <c r="C353" s="290" t="s">
        <v>163</v>
      </c>
      <c r="D353" s="294"/>
      <c r="E353" s="294"/>
      <c r="F353" s="294"/>
      <c r="G353" s="294"/>
      <c r="H353" s="294"/>
      <c r="I353" s="294"/>
      <c r="J353" s="294"/>
      <c r="K353" s="294"/>
      <c r="L353" s="294"/>
      <c r="M353" s="294"/>
      <c r="N353" s="466"/>
      <c r="O353" s="294"/>
      <c r="P353" s="294"/>
      <c r="Q353" s="294"/>
      <c r="R353" s="294"/>
      <c r="S353" s="294"/>
      <c r="T353" s="294"/>
      <c r="U353" s="294"/>
      <c r="V353" s="294"/>
      <c r="W353" s="294"/>
      <c r="X353" s="294"/>
      <c r="Y353" s="410">
        <f>Y352</f>
        <v>0</v>
      </c>
      <c r="Z353" s="410">
        <f>Z352</f>
        <v>0</v>
      </c>
      <c r="AA353" s="410">
        <f t="shared" ref="AA353:AL353" si="162">AA352</f>
        <v>0</v>
      </c>
      <c r="AB353" s="410">
        <f t="shared" si="162"/>
        <v>0</v>
      </c>
      <c r="AC353" s="410">
        <f t="shared" si="162"/>
        <v>0</v>
      </c>
      <c r="AD353" s="410">
        <f t="shared" si="162"/>
        <v>0</v>
      </c>
      <c r="AE353" s="410">
        <f t="shared" si="162"/>
        <v>0</v>
      </c>
      <c r="AF353" s="410">
        <f t="shared" si="162"/>
        <v>0</v>
      </c>
      <c r="AG353" s="410">
        <f t="shared" si="162"/>
        <v>0</v>
      </c>
      <c r="AH353" s="410">
        <f t="shared" si="162"/>
        <v>0</v>
      </c>
      <c r="AI353" s="410">
        <f t="shared" si="162"/>
        <v>0</v>
      </c>
      <c r="AJ353" s="410">
        <f t="shared" si="162"/>
        <v>0</v>
      </c>
      <c r="AK353" s="410">
        <f t="shared" si="162"/>
        <v>0</v>
      </c>
      <c r="AL353" s="410">
        <f t="shared" si="162"/>
        <v>0</v>
      </c>
      <c r="AM353" s="296"/>
    </row>
    <row r="354" spans="1:39" s="282" customFormat="1" ht="15" outlineLevel="1">
      <c r="A354" s="507"/>
      <c r="B354" s="314"/>
      <c r="C354" s="304"/>
      <c r="D354" s="290"/>
      <c r="E354" s="290"/>
      <c r="F354" s="290"/>
      <c r="G354" s="290"/>
      <c r="H354" s="290"/>
      <c r="I354" s="290"/>
      <c r="J354" s="290"/>
      <c r="K354" s="290"/>
      <c r="L354" s="290"/>
      <c r="M354" s="290"/>
      <c r="N354" s="290"/>
      <c r="O354" s="290"/>
      <c r="P354" s="290"/>
      <c r="Q354" s="290"/>
      <c r="R354" s="290"/>
      <c r="S354" s="290"/>
      <c r="T354" s="290"/>
      <c r="U354" s="290"/>
      <c r="V354" s="290"/>
      <c r="W354" s="290"/>
      <c r="X354" s="290"/>
      <c r="Y354" s="411"/>
      <c r="Z354" s="411"/>
      <c r="AA354" s="411"/>
      <c r="AB354" s="411"/>
      <c r="AC354" s="411"/>
      <c r="AD354" s="411"/>
      <c r="AE354" s="411"/>
      <c r="AF354" s="411"/>
      <c r="AG354" s="411"/>
      <c r="AH354" s="411"/>
      <c r="AI354" s="411"/>
      <c r="AJ354" s="411"/>
      <c r="AK354" s="411"/>
      <c r="AL354" s="411"/>
      <c r="AM354" s="305"/>
    </row>
    <row r="355" spans="1:39" s="282" customFormat="1" ht="15" outlineLevel="1">
      <c r="A355" s="507">
        <v>25</v>
      </c>
      <c r="B355" s="313" t="s">
        <v>21</v>
      </c>
      <c r="C355" s="290" t="s">
        <v>25</v>
      </c>
      <c r="D355" s="294"/>
      <c r="E355" s="294"/>
      <c r="F355" s="294"/>
      <c r="G355" s="294"/>
      <c r="H355" s="294"/>
      <c r="I355" s="294"/>
      <c r="J355" s="294"/>
      <c r="K355" s="294"/>
      <c r="L355" s="294"/>
      <c r="M355" s="294"/>
      <c r="N355" s="294">
        <v>0</v>
      </c>
      <c r="O355" s="294"/>
      <c r="P355" s="294"/>
      <c r="Q355" s="294"/>
      <c r="R355" s="294"/>
      <c r="S355" s="294"/>
      <c r="T355" s="294"/>
      <c r="U355" s="294"/>
      <c r="V355" s="294"/>
      <c r="W355" s="294"/>
      <c r="X355" s="294"/>
      <c r="Y355" s="414"/>
      <c r="Z355" s="414"/>
      <c r="AA355" s="414"/>
      <c r="AB355" s="414"/>
      <c r="AC355" s="414"/>
      <c r="AD355" s="414"/>
      <c r="AE355" s="414"/>
      <c r="AF355" s="414"/>
      <c r="AG355" s="414"/>
      <c r="AH355" s="414"/>
      <c r="AI355" s="414"/>
      <c r="AJ355" s="414"/>
      <c r="AK355" s="414"/>
      <c r="AL355" s="414"/>
      <c r="AM355" s="295">
        <f>SUM(Y355:AL355)</f>
        <v>0</v>
      </c>
    </row>
    <row r="356" spans="1:39" s="282" customFormat="1" ht="15" outlineLevel="1">
      <c r="A356" s="507"/>
      <c r="B356" s="314" t="s">
        <v>249</v>
      </c>
      <c r="C356" s="290" t="s">
        <v>163</v>
      </c>
      <c r="D356" s="294"/>
      <c r="E356" s="294"/>
      <c r="F356" s="294"/>
      <c r="G356" s="294"/>
      <c r="H356" s="294"/>
      <c r="I356" s="294"/>
      <c r="J356" s="294"/>
      <c r="K356" s="294"/>
      <c r="L356" s="294"/>
      <c r="M356" s="294"/>
      <c r="N356" s="294">
        <f>N355</f>
        <v>0</v>
      </c>
      <c r="O356" s="294"/>
      <c r="P356" s="294"/>
      <c r="Q356" s="294"/>
      <c r="R356" s="294"/>
      <c r="S356" s="294"/>
      <c r="T356" s="294"/>
      <c r="U356" s="294"/>
      <c r="V356" s="294"/>
      <c r="W356" s="294"/>
      <c r="X356" s="294"/>
      <c r="Y356" s="410">
        <f>Y355</f>
        <v>0</v>
      </c>
      <c r="Z356" s="410">
        <f>Z355</f>
        <v>0</v>
      </c>
      <c r="AA356" s="410">
        <f t="shared" ref="AA356:AL356" si="163">AA355</f>
        <v>0</v>
      </c>
      <c r="AB356" s="410">
        <f t="shared" si="163"/>
        <v>0</v>
      </c>
      <c r="AC356" s="410">
        <f t="shared" si="163"/>
        <v>0</v>
      </c>
      <c r="AD356" s="410">
        <f t="shared" si="163"/>
        <v>0</v>
      </c>
      <c r="AE356" s="410">
        <f t="shared" si="163"/>
        <v>0</v>
      </c>
      <c r="AF356" s="410">
        <f t="shared" si="163"/>
        <v>0</v>
      </c>
      <c r="AG356" s="410">
        <f t="shared" si="163"/>
        <v>0</v>
      </c>
      <c r="AH356" s="410">
        <f t="shared" si="163"/>
        <v>0</v>
      </c>
      <c r="AI356" s="410">
        <f t="shared" si="163"/>
        <v>0</v>
      </c>
      <c r="AJ356" s="410">
        <f t="shared" si="163"/>
        <v>0</v>
      </c>
      <c r="AK356" s="410">
        <f t="shared" si="163"/>
        <v>0</v>
      </c>
      <c r="AL356" s="410">
        <f t="shared" si="163"/>
        <v>0</v>
      </c>
      <c r="AM356" s="310"/>
    </row>
    <row r="357" spans="1:39" s="282" customFormat="1" ht="15" outlineLevel="1">
      <c r="A357" s="507"/>
      <c r="B357" s="313"/>
      <c r="C357" s="311"/>
      <c r="D357" s="290"/>
      <c r="E357" s="290"/>
      <c r="F357" s="290"/>
      <c r="G357" s="290"/>
      <c r="H357" s="290"/>
      <c r="I357" s="290"/>
      <c r="J357" s="290"/>
      <c r="K357" s="290"/>
      <c r="L357" s="290"/>
      <c r="M357" s="290"/>
      <c r="N357" s="290"/>
      <c r="O357" s="290"/>
      <c r="P357" s="290"/>
      <c r="Q357" s="290"/>
      <c r="R357" s="290"/>
      <c r="S357" s="290"/>
      <c r="T357" s="290"/>
      <c r="U357" s="290"/>
      <c r="V357" s="290"/>
      <c r="W357" s="290"/>
      <c r="X357" s="290"/>
      <c r="Y357" s="415"/>
      <c r="Z357" s="416"/>
      <c r="AA357" s="415"/>
      <c r="AB357" s="415"/>
      <c r="AC357" s="415"/>
      <c r="AD357" s="415"/>
      <c r="AE357" s="415"/>
      <c r="AF357" s="415"/>
      <c r="AG357" s="415"/>
      <c r="AH357" s="415"/>
      <c r="AI357" s="415"/>
      <c r="AJ357" s="415"/>
      <c r="AK357" s="415"/>
      <c r="AL357" s="415"/>
      <c r="AM357" s="312"/>
    </row>
    <row r="358" spans="1:39" ht="15.75" outlineLevel="1">
      <c r="A358" s="508"/>
      <c r="B358" s="287" t="s">
        <v>15</v>
      </c>
      <c r="C358" s="319"/>
      <c r="D358" s="289"/>
      <c r="E358" s="288"/>
      <c r="F358" s="288"/>
      <c r="G358" s="288"/>
      <c r="H358" s="288"/>
      <c r="I358" s="288"/>
      <c r="J358" s="288"/>
      <c r="K358" s="288"/>
      <c r="L358" s="288"/>
      <c r="M358" s="288"/>
      <c r="N358" s="290"/>
      <c r="O358" s="288"/>
      <c r="P358" s="288"/>
      <c r="Q358" s="288"/>
      <c r="R358" s="288"/>
      <c r="S358" s="288"/>
      <c r="T358" s="288"/>
      <c r="U358" s="288"/>
      <c r="V358" s="288"/>
      <c r="W358" s="288"/>
      <c r="X358" s="288"/>
      <c r="Y358" s="413"/>
      <c r="Z358" s="413"/>
      <c r="AA358" s="413"/>
      <c r="AB358" s="413"/>
      <c r="AC358" s="413"/>
      <c r="AD358" s="413"/>
      <c r="AE358" s="413"/>
      <c r="AF358" s="413"/>
      <c r="AG358" s="413"/>
      <c r="AH358" s="413"/>
      <c r="AI358" s="413"/>
      <c r="AJ358" s="413"/>
      <c r="AK358" s="413"/>
      <c r="AL358" s="413"/>
      <c r="AM358" s="291"/>
    </row>
    <row r="359" spans="1:39" ht="15" outlineLevel="1">
      <c r="A359" s="507">
        <v>26</v>
      </c>
      <c r="B359" s="320" t="s">
        <v>16</v>
      </c>
      <c r="C359" s="290" t="s">
        <v>25</v>
      </c>
      <c r="D359" s="294">
        <f>SUMIFS('7.  Persistence Report'!AS$27:AS$500,'7.  Persistence Report'!$D$27:$D$500,$B359,'7.  Persistence Report'!$C$27:$C$500,"Pre-2011 Programs Completed in 2011",'7.  Persistence Report'!$J$27:$J$500,"&lt;&gt;Adjustment",'7.  Persistence Report'!$H$27:$H$500,"2013")</f>
        <v>0</v>
      </c>
      <c r="E359" s="294">
        <f>SUMIFS('7.  Persistence Report'!AT$27:AT$500,'7.  Persistence Report'!$D$27:$D$500,$B359,'7.  Persistence Report'!$C$27:$C$500,"Pre-2011 Programs Completed in 2011",'7.  Persistence Report'!$J$27:$J$500,"&lt;&gt;Adjustment",'7.  Persistence Report'!$H$27:$H$500,"2013")</f>
        <v>0</v>
      </c>
      <c r="F359" s="294">
        <f>SUMIFS('7.  Persistence Report'!AU$27:AU$500,'7.  Persistence Report'!$D$27:$D$500,$B359,'7.  Persistence Report'!$C$27:$C$500,"Pre-2011 Programs Completed in 2011",'7.  Persistence Report'!$J$27:$J$500,"&lt;&gt;Adjustment",'7.  Persistence Report'!$H$27:$H$500,"2013")</f>
        <v>0</v>
      </c>
      <c r="G359" s="294">
        <f>SUMIFS('7.  Persistence Report'!AV$27:AV$500,'7.  Persistence Report'!$D$27:$D$500,$B359,'7.  Persistence Report'!$C$27:$C$500,"Pre-2011 Programs Completed in 2011",'7.  Persistence Report'!$J$27:$J$500,"&lt;&gt;Adjustment",'7.  Persistence Report'!$H$27:$H$500,"2013")</f>
        <v>0</v>
      </c>
      <c r="H359" s="294">
        <f>SUMIFS('7.  Persistence Report'!AW$27:AW$500,'7.  Persistence Report'!$D$27:$D$500,$B359,'7.  Persistence Report'!$C$27:$C$500,"Pre-2011 Programs Completed in 2011",'7.  Persistence Report'!$J$27:$J$500,"&lt;&gt;Adjustment",'7.  Persistence Report'!$H$27:$H$500,"2013")</f>
        <v>0</v>
      </c>
      <c r="I359" s="294">
        <f>SUMIFS('7.  Persistence Report'!AX$27:AX$500,'7.  Persistence Report'!$D$27:$D$500,$B359,'7.  Persistence Report'!$C$27:$C$500,"Pre-2011 Programs Completed in 2011",'7.  Persistence Report'!$J$27:$J$500,"&lt;&gt;Adjustment",'7.  Persistence Report'!$H$27:$H$500,"2013")</f>
        <v>0</v>
      </c>
      <c r="J359" s="294">
        <f>SUMIFS('7.  Persistence Report'!AY$27:AY$500,'7.  Persistence Report'!$D$27:$D$500,$B359,'7.  Persistence Report'!$C$27:$C$500,"Pre-2011 Programs Completed in 2011",'7.  Persistence Report'!$J$27:$J$500,"&lt;&gt;Adjustment",'7.  Persistence Report'!$H$27:$H$500,"2013")</f>
        <v>0</v>
      </c>
      <c r="K359" s="294">
        <f>SUMIFS('7.  Persistence Report'!AZ$27:AZ$500,'7.  Persistence Report'!$D$27:$D$500,$B359,'7.  Persistence Report'!$C$27:$C$500,"Pre-2011 Programs Completed in 2011",'7.  Persistence Report'!$J$27:$J$500,"&lt;&gt;Adjustment",'7.  Persistence Report'!$H$27:$H$500,"2013")</f>
        <v>0</v>
      </c>
      <c r="L359" s="294">
        <f>SUMIFS('7.  Persistence Report'!BA$27:BA$500,'7.  Persistence Report'!$D$27:$D$500,$B359,'7.  Persistence Report'!$C$27:$C$500,"Pre-2011 Programs Completed in 2011",'7.  Persistence Report'!$J$27:$J$500,"&lt;&gt;Adjustment",'7.  Persistence Report'!$H$27:$H$500,"2013")</f>
        <v>0</v>
      </c>
      <c r="M359" s="294">
        <f>SUMIFS('7.  Persistence Report'!BB$27:BB$500,'7.  Persistence Report'!$D$27:$D$500,$B359,'7.  Persistence Report'!$C$27:$C$500,"Pre-2011 Programs Completed in 2011",'7.  Persistence Report'!$J$27:$J$500,"&lt;&gt;Adjustment",'7.  Persistence Report'!$H$27:$H$500,"2013")</f>
        <v>0</v>
      </c>
      <c r="N359" s="294">
        <v>12</v>
      </c>
      <c r="O359" s="294">
        <f>SUMIFS('7.  Persistence Report'!N$27:N$500,'7.  Persistence Report'!$D$27:$D$500,$B359,'7.  Persistence Report'!$C$27:$C$500,"Pre-2011 Programs Completed in 2011",'7.  Persistence Report'!$J$27:$J$500,"&lt;&gt;Adjustment",'7.  Persistence Report'!$H$27:$H$500,"2013")</f>
        <v>0</v>
      </c>
      <c r="P359" s="294">
        <f>SUMIFS('7.  Persistence Report'!O$27:O$500,'7.  Persistence Report'!$D$27:$D$500,$B359,'7.  Persistence Report'!$C$27:$C$500,"Pre-2011 Programs Completed in 2011",'7.  Persistence Report'!$J$27:$J$500,"&lt;&gt;Adjustment",'7.  Persistence Report'!$H$27:$H$500,"2013")</f>
        <v>0</v>
      </c>
      <c r="Q359" s="294">
        <f>SUMIFS('7.  Persistence Report'!P$27:P$500,'7.  Persistence Report'!$D$27:$D$500,$B359,'7.  Persistence Report'!$C$27:$C$500,"Pre-2011 Programs Completed in 2011",'7.  Persistence Report'!$J$27:$J$500,"&lt;&gt;Adjustment",'7.  Persistence Report'!$H$27:$H$500,"2013")</f>
        <v>0</v>
      </c>
      <c r="R359" s="294">
        <f>SUMIFS('7.  Persistence Report'!Q$27:Q$500,'7.  Persistence Report'!$D$27:$D$500,$B359,'7.  Persistence Report'!$C$27:$C$500,"Pre-2011 Programs Completed in 2011",'7.  Persistence Report'!$J$27:$J$500,"&lt;&gt;Adjustment",'7.  Persistence Report'!$H$27:$H$500,"2013")</f>
        <v>0</v>
      </c>
      <c r="S359" s="294">
        <f>SUMIFS('7.  Persistence Report'!R$27:R$500,'7.  Persistence Report'!$D$27:$D$500,$B359,'7.  Persistence Report'!$C$27:$C$500,"Pre-2011 Programs Completed in 2011",'7.  Persistence Report'!$J$27:$J$500,"&lt;&gt;Adjustment",'7.  Persistence Report'!$H$27:$H$500,"2013")</f>
        <v>0</v>
      </c>
      <c r="T359" s="294">
        <f>SUMIFS('7.  Persistence Report'!S$27:S$500,'7.  Persistence Report'!$D$27:$D$500,$B359,'7.  Persistence Report'!$C$27:$C$500,"Pre-2011 Programs Completed in 2011",'7.  Persistence Report'!$J$27:$J$500,"&lt;&gt;Adjustment",'7.  Persistence Report'!$H$27:$H$500,"2013")</f>
        <v>0</v>
      </c>
      <c r="U359" s="294">
        <f>SUMIFS('7.  Persistence Report'!T$27:T$500,'7.  Persistence Report'!$D$27:$D$500,$B359,'7.  Persistence Report'!$C$27:$C$500,"Pre-2011 Programs Completed in 2011",'7.  Persistence Report'!$J$27:$J$500,"&lt;&gt;Adjustment",'7.  Persistence Report'!$H$27:$H$500,"2013")</f>
        <v>0</v>
      </c>
      <c r="V359" s="294">
        <f>SUMIFS('7.  Persistence Report'!U$27:U$500,'7.  Persistence Report'!$D$27:$D$500,$B359,'7.  Persistence Report'!$C$27:$C$500,"Pre-2011 Programs Completed in 2011",'7.  Persistence Report'!$J$27:$J$500,"&lt;&gt;Adjustment",'7.  Persistence Report'!$H$27:$H$500,"2013")</f>
        <v>0</v>
      </c>
      <c r="W359" s="294">
        <f>SUMIFS('7.  Persistence Report'!V$27:V$500,'7.  Persistence Report'!$D$27:$D$500,$B359,'7.  Persistence Report'!$C$27:$C$500,"Pre-2011 Programs Completed in 2011",'7.  Persistence Report'!$J$27:$J$500,"&lt;&gt;Adjustment",'7.  Persistence Report'!$H$27:$H$500,"2013")</f>
        <v>0</v>
      </c>
      <c r="X359" s="294">
        <f>SUMIFS('7.  Persistence Report'!W$27:W$500,'7.  Persistence Report'!$D$27:$D$500,$B359,'7.  Persistence Report'!$C$27:$C$500,"Pre-2011 Programs Completed in 2011",'7.  Persistence Report'!$J$27:$J$500,"&lt;&gt;Adjustment",'7.  Persistence Report'!$H$27:$H$500,"2013")</f>
        <v>0</v>
      </c>
      <c r="Y359" s="425"/>
      <c r="Z359" s="414"/>
      <c r="AA359" s="501">
        <v>1</v>
      </c>
      <c r="AB359" s="414"/>
      <c r="AC359" s="414"/>
      <c r="AD359" s="414"/>
      <c r="AE359" s="414"/>
      <c r="AF359" s="414"/>
      <c r="AG359" s="414"/>
      <c r="AH359" s="414"/>
      <c r="AI359" s="414"/>
      <c r="AJ359" s="414"/>
      <c r="AK359" s="414"/>
      <c r="AL359" s="414"/>
      <c r="AM359" s="295">
        <f>SUM(Y359:AL359)</f>
        <v>1</v>
      </c>
    </row>
    <row r="360" spans="1:39" ht="15" outlineLevel="1">
      <c r="B360" s="293" t="s">
        <v>249</v>
      </c>
      <c r="C360" s="290" t="s">
        <v>163</v>
      </c>
      <c r="D360" s="294">
        <f>SUMIFS('7.  Persistence Report'!AS$27:AS$500,'7.  Persistence Report'!$D$27:$D$500,$B359,'7.  Persistence Report'!$C$27:$C$500,"&lt;&gt;Pre-2011 Programs Completed in 2011",'7.  Persistence Report'!$J$27:$J$500,"Adjustment",'7.  Persistence Report'!$H$27:$H$500,"2013")</f>
        <v>0</v>
      </c>
      <c r="E360" s="294">
        <f>SUMIFS('7.  Persistence Report'!AT$27:AT$500,'7.  Persistence Report'!$D$27:$D$500,$B359,'7.  Persistence Report'!$C$27:$C$500,"&lt;&gt;Pre-2011 Programs Completed in 2011",'7.  Persistence Report'!$J$27:$J$500,"Adjustment",'7.  Persistence Report'!$H$27:$H$500,"2013")</f>
        <v>0</v>
      </c>
      <c r="F360" s="294">
        <f>SUMIFS('7.  Persistence Report'!AU$27:AU$500,'7.  Persistence Report'!$D$27:$D$500,$B359,'7.  Persistence Report'!$C$27:$C$500,"&lt;&gt;Pre-2011 Programs Completed in 2011",'7.  Persistence Report'!$J$27:$J$500,"Adjustment",'7.  Persistence Report'!$H$27:$H$500,"2013")</f>
        <v>0</v>
      </c>
      <c r="G360" s="294">
        <f>SUMIFS('7.  Persistence Report'!AV$27:AV$500,'7.  Persistence Report'!$D$27:$D$500,$B359,'7.  Persistence Report'!$C$27:$C$500,"&lt;&gt;Pre-2011 Programs Completed in 2011",'7.  Persistence Report'!$J$27:$J$500,"Adjustment",'7.  Persistence Report'!$H$27:$H$500,"2013")</f>
        <v>0</v>
      </c>
      <c r="H360" s="294">
        <f>SUMIFS('7.  Persistence Report'!AW$27:AW$500,'7.  Persistence Report'!$D$27:$D$500,$B359,'7.  Persistence Report'!$C$27:$C$500,"&lt;&gt;Pre-2011 Programs Completed in 2011",'7.  Persistence Report'!$J$27:$J$500,"Adjustment",'7.  Persistence Report'!$H$27:$H$500,"2013")</f>
        <v>0</v>
      </c>
      <c r="I360" s="294">
        <f>SUMIFS('7.  Persistence Report'!AX$27:AX$500,'7.  Persistence Report'!$D$27:$D$500,$B359,'7.  Persistence Report'!$C$27:$C$500,"&lt;&gt;Pre-2011 Programs Completed in 2011",'7.  Persistence Report'!$J$27:$J$500,"Adjustment",'7.  Persistence Report'!$H$27:$H$500,"2013")</f>
        <v>0</v>
      </c>
      <c r="J360" s="294">
        <f>SUMIFS('7.  Persistence Report'!AY$27:AY$500,'7.  Persistence Report'!$D$27:$D$500,$B359,'7.  Persistence Report'!$C$27:$C$500,"&lt;&gt;Pre-2011 Programs Completed in 2011",'7.  Persistence Report'!$J$27:$J$500,"Adjustment",'7.  Persistence Report'!$H$27:$H$500,"2013")</f>
        <v>0</v>
      </c>
      <c r="K360" s="294">
        <f>SUMIFS('7.  Persistence Report'!AZ$27:AZ$500,'7.  Persistence Report'!$D$27:$D$500,$B359,'7.  Persistence Report'!$C$27:$C$500,"&lt;&gt;Pre-2011 Programs Completed in 2011",'7.  Persistence Report'!$J$27:$J$500,"Adjustment",'7.  Persistence Report'!$H$27:$H$500,"2013")</f>
        <v>0</v>
      </c>
      <c r="L360" s="294">
        <f>SUMIFS('7.  Persistence Report'!BA$27:BA$500,'7.  Persistence Report'!$D$27:$D$500,$B359,'7.  Persistence Report'!$C$27:$C$500,"&lt;&gt;Pre-2011 Programs Completed in 2011",'7.  Persistence Report'!$J$27:$J$500,"Adjustment",'7.  Persistence Report'!$H$27:$H$500,"2013")</f>
        <v>0</v>
      </c>
      <c r="M360" s="294">
        <f>SUMIFS('7.  Persistence Report'!BB$27:BB$500,'7.  Persistence Report'!$D$27:$D$500,$B359,'7.  Persistence Report'!$C$27:$C$500,"&lt;&gt;Pre-2011 Programs Completed in 2011",'7.  Persistence Report'!$J$27:$J$500,"Adjustment",'7.  Persistence Report'!$H$27:$H$500,"2013")</f>
        <v>0</v>
      </c>
      <c r="N360" s="294">
        <f>N359</f>
        <v>12</v>
      </c>
      <c r="O360" s="294">
        <f>SUMIFS('7.  Persistence Report'!N$27:N$500,'7.  Persistence Report'!$D$27:$D$500,$B359,'7.  Persistence Report'!$C$27:$C$500,"Pre-2011 Programs Completed in 2011",'7.  Persistence Report'!$J$27:$J$500,"Adjustment",'7.  Persistence Report'!$H$27:$H$500,"2013")</f>
        <v>0</v>
      </c>
      <c r="P360" s="294">
        <f>SUMIFS('7.  Persistence Report'!O$27:O$500,'7.  Persistence Report'!$D$27:$D$500,$B359,'7.  Persistence Report'!$C$27:$C$500,"Pre-2011 Programs Completed in 2011",'7.  Persistence Report'!$J$27:$J$500,"Adjustment",'7.  Persistence Report'!$H$27:$H$500,"2013")</f>
        <v>0</v>
      </c>
      <c r="Q360" s="294">
        <f>SUMIFS('7.  Persistence Report'!P$27:P$500,'7.  Persistence Report'!$D$27:$D$500,$B359,'7.  Persistence Report'!$C$27:$C$500,"Pre-2011 Programs Completed in 2011",'7.  Persistence Report'!$J$27:$J$500,"Adjustment",'7.  Persistence Report'!$H$27:$H$500,"2013")</f>
        <v>0</v>
      </c>
      <c r="R360" s="294">
        <f>SUMIFS('7.  Persistence Report'!Q$27:Q$500,'7.  Persistence Report'!$D$27:$D$500,$B359,'7.  Persistence Report'!$C$27:$C$500,"Pre-2011 Programs Completed in 2011",'7.  Persistence Report'!$J$27:$J$500,"Adjustment",'7.  Persistence Report'!$H$27:$H$500,"2013")</f>
        <v>0</v>
      </c>
      <c r="S360" s="294">
        <f>SUMIFS('7.  Persistence Report'!R$27:R$500,'7.  Persistence Report'!$D$27:$D$500,$B359,'7.  Persistence Report'!$C$27:$C$500,"Pre-2011 Programs Completed in 2011",'7.  Persistence Report'!$J$27:$J$500,"Adjustment",'7.  Persistence Report'!$H$27:$H$500,"2013")</f>
        <v>0</v>
      </c>
      <c r="T360" s="294">
        <f>SUMIFS('7.  Persistence Report'!S$27:S$500,'7.  Persistence Report'!$D$27:$D$500,$B359,'7.  Persistence Report'!$C$27:$C$500,"Pre-2011 Programs Completed in 2011",'7.  Persistence Report'!$J$27:$J$500,"Adjustment",'7.  Persistence Report'!$H$27:$H$500,"2013")</f>
        <v>0</v>
      </c>
      <c r="U360" s="294">
        <f>SUMIFS('7.  Persistence Report'!T$27:T$500,'7.  Persistence Report'!$D$27:$D$500,$B359,'7.  Persistence Report'!$C$27:$C$500,"Pre-2011 Programs Completed in 2011",'7.  Persistence Report'!$J$27:$J$500,"Adjustment",'7.  Persistence Report'!$H$27:$H$500,"2013")</f>
        <v>0</v>
      </c>
      <c r="V360" s="294">
        <f>SUMIFS('7.  Persistence Report'!U$27:U$500,'7.  Persistence Report'!$D$27:$D$500,$B359,'7.  Persistence Report'!$C$27:$C$500,"Pre-2011 Programs Completed in 2011",'7.  Persistence Report'!$J$27:$J$500,"Adjustment",'7.  Persistence Report'!$H$27:$H$500,"2013")</f>
        <v>0</v>
      </c>
      <c r="W360" s="294">
        <f>SUMIFS('7.  Persistence Report'!V$27:V$500,'7.  Persistence Report'!$D$27:$D$500,$B359,'7.  Persistence Report'!$C$27:$C$500,"Pre-2011 Programs Completed in 2011",'7.  Persistence Report'!$J$27:$J$500,"Adjustment",'7.  Persistence Report'!$H$27:$H$500,"2013")</f>
        <v>0</v>
      </c>
      <c r="X360" s="294">
        <f>SUMIFS('7.  Persistence Report'!W$27:W$500,'7.  Persistence Report'!$D$27:$D$500,$B359,'7.  Persistence Report'!$C$27:$C$500,"Pre-2011 Programs Completed in 2011",'7.  Persistence Report'!$J$27:$J$500,"Adjustment",'7.  Persistence Report'!$H$27:$H$500,"2013")</f>
        <v>0</v>
      </c>
      <c r="Y360" s="410">
        <f>Y359</f>
        <v>0</v>
      </c>
      <c r="Z360" s="410">
        <f>Z359</f>
        <v>0</v>
      </c>
      <c r="AA360" s="410">
        <f t="shared" ref="AA360:AL360" si="164">AA359</f>
        <v>1</v>
      </c>
      <c r="AB360" s="410">
        <f t="shared" si="164"/>
        <v>0</v>
      </c>
      <c r="AC360" s="410">
        <f t="shared" si="164"/>
        <v>0</v>
      </c>
      <c r="AD360" s="410">
        <f t="shared" si="164"/>
        <v>0</v>
      </c>
      <c r="AE360" s="410">
        <f t="shared" si="164"/>
        <v>0</v>
      </c>
      <c r="AF360" s="410">
        <f t="shared" si="164"/>
        <v>0</v>
      </c>
      <c r="AG360" s="410">
        <f t="shared" si="164"/>
        <v>0</v>
      </c>
      <c r="AH360" s="410">
        <f t="shared" si="164"/>
        <v>0</v>
      </c>
      <c r="AI360" s="410">
        <f t="shared" si="164"/>
        <v>0</v>
      </c>
      <c r="AJ360" s="410">
        <f t="shared" si="164"/>
        <v>0</v>
      </c>
      <c r="AK360" s="410">
        <f t="shared" si="164"/>
        <v>0</v>
      </c>
      <c r="AL360" s="410">
        <f t="shared" si="164"/>
        <v>0</v>
      </c>
      <c r="AM360" s="305"/>
    </row>
    <row r="361" spans="1:39" ht="15" outlineLevel="1">
      <c r="A361" s="510"/>
      <c r="B361" s="321"/>
      <c r="C361" s="290"/>
      <c r="D361" s="290"/>
      <c r="E361" s="290"/>
      <c r="F361" s="290"/>
      <c r="G361" s="290"/>
      <c r="H361" s="290"/>
      <c r="I361" s="290"/>
      <c r="J361" s="290"/>
      <c r="K361" s="290"/>
      <c r="L361" s="290"/>
      <c r="M361" s="290"/>
      <c r="N361" s="290"/>
      <c r="O361" s="290"/>
      <c r="P361" s="290"/>
      <c r="Q361" s="290"/>
      <c r="R361" s="290"/>
      <c r="S361" s="290"/>
      <c r="T361" s="290"/>
      <c r="U361" s="290"/>
      <c r="V361" s="290"/>
      <c r="W361" s="290"/>
      <c r="X361" s="290"/>
      <c r="Y361" s="422"/>
      <c r="Z361" s="423"/>
      <c r="AA361" s="423"/>
      <c r="AB361" s="423"/>
      <c r="AC361" s="423"/>
      <c r="AD361" s="423"/>
      <c r="AE361" s="423"/>
      <c r="AF361" s="423"/>
      <c r="AG361" s="423"/>
      <c r="AH361" s="423"/>
      <c r="AI361" s="423"/>
      <c r="AJ361" s="423"/>
      <c r="AK361" s="423"/>
      <c r="AL361" s="423"/>
      <c r="AM361" s="296"/>
    </row>
    <row r="362" spans="1:39" ht="15" outlineLevel="1">
      <c r="A362" s="507">
        <v>27</v>
      </c>
      <c r="B362" s="320" t="s">
        <v>17</v>
      </c>
      <c r="C362" s="290" t="s">
        <v>25</v>
      </c>
      <c r="D362" s="294">
        <f>SUMIFS('7.  Persistence Report'!AS$27:AS$500,'7.  Persistence Report'!$D$27:$D$500,$B362,'7.  Persistence Report'!$C$27:$C$500,"Pre-2011 Programs Completed in 2011",'7.  Persistence Report'!$J$27:$J$500,"&lt;&gt;Adjustment",'7.  Persistence Report'!$H$27:$H$500,"2013")</f>
        <v>1899180</v>
      </c>
      <c r="E362" s="294">
        <f>SUMIFS('7.  Persistence Report'!AT$27:AT$500,'7.  Persistence Report'!$D$27:$D$500,$B362,'7.  Persistence Report'!$C$27:$C$500,"Pre-2011 Programs Completed in 2011",'7.  Persistence Report'!$J$27:$J$500,"&lt;&gt;Adjustment",'7.  Persistence Report'!$H$27:$H$500,"2013")</f>
        <v>1899180</v>
      </c>
      <c r="F362" s="294">
        <f>SUMIFS('7.  Persistence Report'!AU$27:AU$500,'7.  Persistence Report'!$D$27:$D$500,$B362,'7.  Persistence Report'!$C$27:$C$500,"Pre-2011 Programs Completed in 2011",'7.  Persistence Report'!$J$27:$J$500,"&lt;&gt;Adjustment",'7.  Persistence Report'!$H$27:$H$500,"2013")</f>
        <v>1899180</v>
      </c>
      <c r="G362" s="294">
        <f>SUMIFS('7.  Persistence Report'!AV$27:AV$500,'7.  Persistence Report'!$D$27:$D$500,$B362,'7.  Persistence Report'!$C$27:$C$500,"Pre-2011 Programs Completed in 2011",'7.  Persistence Report'!$J$27:$J$500,"&lt;&gt;Adjustment",'7.  Persistence Report'!$H$27:$H$500,"2013")</f>
        <v>1899180</v>
      </c>
      <c r="H362" s="294">
        <f>SUMIFS('7.  Persistence Report'!AW$27:AW$500,'7.  Persistence Report'!$D$27:$D$500,$B362,'7.  Persistence Report'!$C$27:$C$500,"Pre-2011 Programs Completed in 2011",'7.  Persistence Report'!$J$27:$J$500,"&lt;&gt;Adjustment",'7.  Persistence Report'!$H$27:$H$500,"2013")</f>
        <v>1899180</v>
      </c>
      <c r="I362" s="294">
        <f>SUMIFS('7.  Persistence Report'!AX$27:AX$500,'7.  Persistence Report'!$D$27:$D$500,$B362,'7.  Persistence Report'!$C$27:$C$500,"Pre-2011 Programs Completed in 2011",'7.  Persistence Report'!$J$27:$J$500,"&lt;&gt;Adjustment",'7.  Persistence Report'!$H$27:$H$500,"2013")</f>
        <v>1899180</v>
      </c>
      <c r="J362" s="294">
        <f>SUMIFS('7.  Persistence Report'!AY$27:AY$500,'7.  Persistence Report'!$D$27:$D$500,$B362,'7.  Persistence Report'!$C$27:$C$500,"Pre-2011 Programs Completed in 2011",'7.  Persistence Report'!$J$27:$J$500,"&lt;&gt;Adjustment",'7.  Persistence Report'!$H$27:$H$500,"2013")</f>
        <v>1899180</v>
      </c>
      <c r="K362" s="294">
        <f>SUMIFS('7.  Persistence Report'!AZ$27:AZ$500,'7.  Persistence Report'!$D$27:$D$500,$B362,'7.  Persistence Report'!$C$27:$C$500,"Pre-2011 Programs Completed in 2011",'7.  Persistence Report'!$J$27:$J$500,"&lt;&gt;Adjustment",'7.  Persistence Report'!$H$27:$H$500,"2013")</f>
        <v>1899180</v>
      </c>
      <c r="L362" s="294">
        <f>SUMIFS('7.  Persistence Report'!BA$27:BA$500,'7.  Persistence Report'!$D$27:$D$500,$B362,'7.  Persistence Report'!$C$27:$C$500,"Pre-2011 Programs Completed in 2011",'7.  Persistence Report'!$J$27:$J$500,"&lt;&gt;Adjustment",'7.  Persistence Report'!$H$27:$H$500,"2013")</f>
        <v>1899180</v>
      </c>
      <c r="M362" s="294">
        <f>SUMIFS('7.  Persistence Report'!BB$27:BB$500,'7.  Persistence Report'!$D$27:$D$500,$B362,'7.  Persistence Report'!$C$27:$C$500,"Pre-2011 Programs Completed in 2011",'7.  Persistence Report'!$J$27:$J$500,"&lt;&gt;Adjustment",'7.  Persistence Report'!$H$27:$H$500,"2013")</f>
        <v>1899180</v>
      </c>
      <c r="N362" s="294">
        <v>12</v>
      </c>
      <c r="O362" s="294">
        <f>SUMIFS('7.  Persistence Report'!N$27:N$500,'7.  Persistence Report'!$D$27:$D$500,$B362,'7.  Persistence Report'!$C$27:$C$500,"Pre-2011 Programs Completed in 2011",'7.  Persistence Report'!$J$27:$J$500,"&lt;&gt;Adjustment",'7.  Persistence Report'!$H$27:$H$500,"2013")</f>
        <v>286</v>
      </c>
      <c r="P362" s="294">
        <f>SUMIFS('7.  Persistence Report'!O$27:O$500,'7.  Persistence Report'!$D$27:$D$500,$B362,'7.  Persistence Report'!$C$27:$C$500,"Pre-2011 Programs Completed in 2011",'7.  Persistence Report'!$J$27:$J$500,"&lt;&gt;Adjustment",'7.  Persistence Report'!$H$27:$H$500,"2013")</f>
        <v>286</v>
      </c>
      <c r="Q362" s="294">
        <f>SUMIFS('7.  Persistence Report'!P$27:P$500,'7.  Persistence Report'!$D$27:$D$500,$B362,'7.  Persistence Report'!$C$27:$C$500,"Pre-2011 Programs Completed in 2011",'7.  Persistence Report'!$J$27:$J$500,"&lt;&gt;Adjustment",'7.  Persistence Report'!$H$27:$H$500,"2013")</f>
        <v>286</v>
      </c>
      <c r="R362" s="294">
        <f>SUMIFS('7.  Persistence Report'!Q$27:Q$500,'7.  Persistence Report'!$D$27:$D$500,$B362,'7.  Persistence Report'!$C$27:$C$500,"Pre-2011 Programs Completed in 2011",'7.  Persistence Report'!$J$27:$J$500,"&lt;&gt;Adjustment",'7.  Persistence Report'!$H$27:$H$500,"2013")</f>
        <v>286</v>
      </c>
      <c r="S362" s="294">
        <f>SUMIFS('7.  Persistence Report'!R$27:R$500,'7.  Persistence Report'!$D$27:$D$500,$B362,'7.  Persistence Report'!$C$27:$C$500,"Pre-2011 Programs Completed in 2011",'7.  Persistence Report'!$J$27:$J$500,"&lt;&gt;Adjustment",'7.  Persistence Report'!$H$27:$H$500,"2013")</f>
        <v>286</v>
      </c>
      <c r="T362" s="294">
        <f>SUMIFS('7.  Persistence Report'!S$27:S$500,'7.  Persistence Report'!$D$27:$D$500,$B362,'7.  Persistence Report'!$C$27:$C$500,"Pre-2011 Programs Completed in 2011",'7.  Persistence Report'!$J$27:$J$500,"&lt;&gt;Adjustment",'7.  Persistence Report'!$H$27:$H$500,"2013")</f>
        <v>286</v>
      </c>
      <c r="U362" s="294">
        <f>SUMIFS('7.  Persistence Report'!T$27:T$500,'7.  Persistence Report'!$D$27:$D$500,$B362,'7.  Persistence Report'!$C$27:$C$500,"Pre-2011 Programs Completed in 2011",'7.  Persistence Report'!$J$27:$J$500,"&lt;&gt;Adjustment",'7.  Persistence Report'!$H$27:$H$500,"2013")</f>
        <v>286</v>
      </c>
      <c r="V362" s="294">
        <f>SUMIFS('7.  Persistence Report'!U$27:U$500,'7.  Persistence Report'!$D$27:$D$500,$B362,'7.  Persistence Report'!$C$27:$C$500,"Pre-2011 Programs Completed in 2011",'7.  Persistence Report'!$J$27:$J$500,"&lt;&gt;Adjustment",'7.  Persistence Report'!$H$27:$H$500,"2013")</f>
        <v>286</v>
      </c>
      <c r="W362" s="294">
        <f>SUMIFS('7.  Persistence Report'!V$27:V$500,'7.  Persistence Report'!$D$27:$D$500,$B362,'7.  Persistence Report'!$C$27:$C$500,"Pre-2011 Programs Completed in 2011",'7.  Persistence Report'!$J$27:$J$500,"&lt;&gt;Adjustment",'7.  Persistence Report'!$H$27:$H$500,"2013")</f>
        <v>286</v>
      </c>
      <c r="X362" s="294">
        <f>SUMIFS('7.  Persistence Report'!W$27:W$500,'7.  Persistence Report'!$D$27:$D$500,$B362,'7.  Persistence Report'!$C$27:$C$500,"Pre-2011 Programs Completed in 2011",'7.  Persistence Report'!$J$27:$J$500,"&lt;&gt;Adjustment",'7.  Persistence Report'!$H$27:$H$500,"2013")</f>
        <v>286</v>
      </c>
      <c r="Y362" s="425"/>
      <c r="Z362" s="414"/>
      <c r="AA362" s="501">
        <v>1</v>
      </c>
      <c r="AB362" s="414"/>
      <c r="AC362" s="414"/>
      <c r="AD362" s="414"/>
      <c r="AE362" s="414"/>
      <c r="AF362" s="414"/>
      <c r="AG362" s="414"/>
      <c r="AH362" s="414"/>
      <c r="AI362" s="414"/>
      <c r="AJ362" s="414"/>
      <c r="AK362" s="414"/>
      <c r="AL362" s="414"/>
      <c r="AM362" s="295">
        <f>SUM(Y362:AL362)</f>
        <v>1</v>
      </c>
    </row>
    <row r="363" spans="1:39" ht="15" outlineLevel="1">
      <c r="B363" s="293" t="s">
        <v>249</v>
      </c>
      <c r="C363" s="290" t="s">
        <v>163</v>
      </c>
      <c r="D363" s="294">
        <f>SUMIFS('7.  Persistence Report'!AS$27:AS$500,'7.  Persistence Report'!$D$27:$D$500,$B362,'7.  Persistence Report'!$C$27:$C$500,"&lt;&gt;Pre-2011 Programs Completed in 2011",'7.  Persistence Report'!$J$27:$J$500,"Adjustment",'7.  Persistence Report'!$H$27:$H$500,"2013")</f>
        <v>0</v>
      </c>
      <c r="E363" s="294">
        <f>SUMIFS('7.  Persistence Report'!AT$27:AT$500,'7.  Persistence Report'!$D$27:$D$500,$B362,'7.  Persistence Report'!$C$27:$C$500,"&lt;&gt;Pre-2011 Programs Completed in 2011",'7.  Persistence Report'!$J$27:$J$500,"Adjustment",'7.  Persistence Report'!$H$27:$H$500,"2013")</f>
        <v>0</v>
      </c>
      <c r="F363" s="294">
        <f>SUMIFS('7.  Persistence Report'!AU$27:AU$500,'7.  Persistence Report'!$D$27:$D$500,$B362,'7.  Persistence Report'!$C$27:$C$500,"&lt;&gt;Pre-2011 Programs Completed in 2011",'7.  Persistence Report'!$J$27:$J$500,"Adjustment",'7.  Persistence Report'!$H$27:$H$500,"2013")</f>
        <v>0</v>
      </c>
      <c r="G363" s="294">
        <f>SUMIFS('7.  Persistence Report'!AV$27:AV$500,'7.  Persistence Report'!$D$27:$D$500,$B362,'7.  Persistence Report'!$C$27:$C$500,"&lt;&gt;Pre-2011 Programs Completed in 2011",'7.  Persistence Report'!$J$27:$J$500,"Adjustment",'7.  Persistence Report'!$H$27:$H$500,"2013")</f>
        <v>0</v>
      </c>
      <c r="H363" s="294">
        <f>SUMIFS('7.  Persistence Report'!AW$27:AW$500,'7.  Persistence Report'!$D$27:$D$500,$B362,'7.  Persistence Report'!$C$27:$C$500,"&lt;&gt;Pre-2011 Programs Completed in 2011",'7.  Persistence Report'!$J$27:$J$500,"Adjustment",'7.  Persistence Report'!$H$27:$H$500,"2013")</f>
        <v>0</v>
      </c>
      <c r="I363" s="294">
        <f>SUMIFS('7.  Persistence Report'!AX$27:AX$500,'7.  Persistence Report'!$D$27:$D$500,$B362,'7.  Persistence Report'!$C$27:$C$500,"&lt;&gt;Pre-2011 Programs Completed in 2011",'7.  Persistence Report'!$J$27:$J$500,"Adjustment",'7.  Persistence Report'!$H$27:$H$500,"2013")</f>
        <v>0</v>
      </c>
      <c r="J363" s="294">
        <f>SUMIFS('7.  Persistence Report'!AY$27:AY$500,'7.  Persistence Report'!$D$27:$D$500,$B362,'7.  Persistence Report'!$C$27:$C$500,"&lt;&gt;Pre-2011 Programs Completed in 2011",'7.  Persistence Report'!$J$27:$J$500,"Adjustment",'7.  Persistence Report'!$H$27:$H$500,"2013")</f>
        <v>0</v>
      </c>
      <c r="K363" s="294">
        <f>SUMIFS('7.  Persistence Report'!AZ$27:AZ$500,'7.  Persistence Report'!$D$27:$D$500,$B362,'7.  Persistence Report'!$C$27:$C$500,"&lt;&gt;Pre-2011 Programs Completed in 2011",'7.  Persistence Report'!$J$27:$J$500,"Adjustment",'7.  Persistence Report'!$H$27:$H$500,"2013")</f>
        <v>0</v>
      </c>
      <c r="L363" s="294">
        <f>SUMIFS('7.  Persistence Report'!BA$27:BA$500,'7.  Persistence Report'!$D$27:$D$500,$B362,'7.  Persistence Report'!$C$27:$C$500,"&lt;&gt;Pre-2011 Programs Completed in 2011",'7.  Persistence Report'!$J$27:$J$500,"Adjustment",'7.  Persistence Report'!$H$27:$H$500,"2013")</f>
        <v>0</v>
      </c>
      <c r="M363" s="294">
        <f>SUMIFS('7.  Persistence Report'!BB$27:BB$500,'7.  Persistence Report'!$D$27:$D$500,$B362,'7.  Persistence Report'!$C$27:$C$500,"&lt;&gt;Pre-2011 Programs Completed in 2011",'7.  Persistence Report'!$J$27:$J$500,"Adjustment",'7.  Persistence Report'!$H$27:$H$500,"2013")</f>
        <v>0</v>
      </c>
      <c r="N363" s="294">
        <f>N362</f>
        <v>12</v>
      </c>
      <c r="O363" s="294">
        <f>SUMIFS('7.  Persistence Report'!N$27:N$500,'7.  Persistence Report'!$D$27:$D$500,$B362,'7.  Persistence Report'!$C$27:$C$500,"Pre-2011 Programs Completed in 2011",'7.  Persistence Report'!$J$27:$J$500,"Adjustment",'7.  Persistence Report'!$H$27:$H$500,"2013")</f>
        <v>-143</v>
      </c>
      <c r="P363" s="294">
        <f>SUMIFS('7.  Persistence Report'!O$27:O$500,'7.  Persistence Report'!$D$27:$D$500,$B362,'7.  Persistence Report'!$C$27:$C$500,"Pre-2011 Programs Completed in 2011",'7.  Persistence Report'!$J$27:$J$500,"Adjustment",'7.  Persistence Report'!$H$27:$H$500,"2013")</f>
        <v>-143</v>
      </c>
      <c r="Q363" s="294">
        <f>SUMIFS('7.  Persistence Report'!P$27:P$500,'7.  Persistence Report'!$D$27:$D$500,$B362,'7.  Persistence Report'!$C$27:$C$500,"Pre-2011 Programs Completed in 2011",'7.  Persistence Report'!$J$27:$J$500,"Adjustment",'7.  Persistence Report'!$H$27:$H$500,"2013")</f>
        <v>-143</v>
      </c>
      <c r="R363" s="294">
        <f>SUMIFS('7.  Persistence Report'!Q$27:Q$500,'7.  Persistence Report'!$D$27:$D$500,$B362,'7.  Persistence Report'!$C$27:$C$500,"Pre-2011 Programs Completed in 2011",'7.  Persistence Report'!$J$27:$J$500,"Adjustment",'7.  Persistence Report'!$H$27:$H$500,"2013")</f>
        <v>-143</v>
      </c>
      <c r="S363" s="294">
        <f>SUMIFS('7.  Persistence Report'!R$27:R$500,'7.  Persistence Report'!$D$27:$D$500,$B362,'7.  Persistence Report'!$C$27:$C$500,"Pre-2011 Programs Completed in 2011",'7.  Persistence Report'!$J$27:$J$500,"Adjustment",'7.  Persistence Report'!$H$27:$H$500,"2013")</f>
        <v>-143</v>
      </c>
      <c r="T363" s="294">
        <f>SUMIFS('7.  Persistence Report'!S$27:S$500,'7.  Persistence Report'!$D$27:$D$500,$B362,'7.  Persistence Report'!$C$27:$C$500,"Pre-2011 Programs Completed in 2011",'7.  Persistence Report'!$J$27:$J$500,"Adjustment",'7.  Persistence Report'!$H$27:$H$500,"2013")</f>
        <v>-143</v>
      </c>
      <c r="U363" s="294">
        <f>SUMIFS('7.  Persistence Report'!T$27:T$500,'7.  Persistence Report'!$D$27:$D$500,$B362,'7.  Persistence Report'!$C$27:$C$500,"Pre-2011 Programs Completed in 2011",'7.  Persistence Report'!$J$27:$J$500,"Adjustment",'7.  Persistence Report'!$H$27:$H$500,"2013")</f>
        <v>-143</v>
      </c>
      <c r="V363" s="294">
        <f>SUMIFS('7.  Persistence Report'!U$27:U$500,'7.  Persistence Report'!$D$27:$D$500,$B362,'7.  Persistence Report'!$C$27:$C$500,"Pre-2011 Programs Completed in 2011",'7.  Persistence Report'!$J$27:$J$500,"Adjustment",'7.  Persistence Report'!$H$27:$H$500,"2013")</f>
        <v>-143</v>
      </c>
      <c r="W363" s="294">
        <f>SUMIFS('7.  Persistence Report'!V$27:V$500,'7.  Persistence Report'!$D$27:$D$500,$B362,'7.  Persistence Report'!$C$27:$C$500,"Pre-2011 Programs Completed in 2011",'7.  Persistence Report'!$J$27:$J$500,"Adjustment",'7.  Persistence Report'!$H$27:$H$500,"2013")</f>
        <v>-143</v>
      </c>
      <c r="X363" s="294">
        <f>SUMIFS('7.  Persistence Report'!W$27:W$500,'7.  Persistence Report'!$D$27:$D$500,$B362,'7.  Persistence Report'!$C$27:$C$500,"Pre-2011 Programs Completed in 2011",'7.  Persistence Report'!$J$27:$J$500,"Adjustment",'7.  Persistence Report'!$H$27:$H$500,"2013")</f>
        <v>-143</v>
      </c>
      <c r="Y363" s="410">
        <f>Y362</f>
        <v>0</v>
      </c>
      <c r="Z363" s="410">
        <f>Z362</f>
        <v>0</v>
      </c>
      <c r="AA363" s="410">
        <f t="shared" ref="AA363:AL363" si="165">AA362</f>
        <v>1</v>
      </c>
      <c r="AB363" s="410">
        <f t="shared" si="165"/>
        <v>0</v>
      </c>
      <c r="AC363" s="410">
        <f t="shared" si="165"/>
        <v>0</v>
      </c>
      <c r="AD363" s="410">
        <f t="shared" si="165"/>
        <v>0</v>
      </c>
      <c r="AE363" s="410">
        <f t="shared" si="165"/>
        <v>0</v>
      </c>
      <c r="AF363" s="410">
        <f t="shared" si="165"/>
        <v>0</v>
      </c>
      <c r="AG363" s="410">
        <f t="shared" si="165"/>
        <v>0</v>
      </c>
      <c r="AH363" s="410">
        <f t="shared" si="165"/>
        <v>0</v>
      </c>
      <c r="AI363" s="410">
        <f t="shared" si="165"/>
        <v>0</v>
      </c>
      <c r="AJ363" s="410">
        <f t="shared" si="165"/>
        <v>0</v>
      </c>
      <c r="AK363" s="410">
        <f t="shared" si="165"/>
        <v>0</v>
      </c>
      <c r="AL363" s="410">
        <f t="shared" si="165"/>
        <v>0</v>
      </c>
      <c r="AM363" s="305"/>
    </row>
    <row r="364" spans="1:39" ht="15.75" outlineLevel="1">
      <c r="A364" s="510"/>
      <c r="B364" s="322"/>
      <c r="C364" s="299"/>
      <c r="D364" s="290"/>
      <c r="E364" s="290"/>
      <c r="F364" s="290"/>
      <c r="G364" s="290"/>
      <c r="H364" s="290"/>
      <c r="I364" s="290"/>
      <c r="J364" s="290"/>
      <c r="K364" s="290"/>
      <c r="L364" s="290"/>
      <c r="M364" s="290"/>
      <c r="N364" s="299"/>
      <c r="O364" s="290"/>
      <c r="P364" s="290"/>
      <c r="Q364" s="290"/>
      <c r="R364" s="290"/>
      <c r="S364" s="290"/>
      <c r="T364" s="290"/>
      <c r="U364" s="290"/>
      <c r="V364" s="290"/>
      <c r="W364" s="290"/>
      <c r="X364" s="290"/>
      <c r="Y364" s="411"/>
      <c r="Z364" s="411"/>
      <c r="AA364" s="411"/>
      <c r="AB364" s="411"/>
      <c r="AC364" s="411"/>
      <c r="AD364" s="411"/>
      <c r="AE364" s="411"/>
      <c r="AF364" s="411"/>
      <c r="AG364" s="411"/>
      <c r="AH364" s="411"/>
      <c r="AI364" s="411"/>
      <c r="AJ364" s="411"/>
      <c r="AK364" s="411"/>
      <c r="AL364" s="411"/>
      <c r="AM364" s="305"/>
    </row>
    <row r="365" spans="1:39" ht="15" outlineLevel="1">
      <c r="A365" s="507">
        <v>28</v>
      </c>
      <c r="B365" s="320" t="s">
        <v>18</v>
      </c>
      <c r="C365" s="290" t="s">
        <v>25</v>
      </c>
      <c r="D365" s="294">
        <f>SUMIFS('7.  Persistence Report'!AS$27:AS$500,'7.  Persistence Report'!$D$27:$D$500,$B365,'7.  Persistence Report'!$C$27:$C$500,"Pre-2011 Programs Completed in 2011",'7.  Persistence Report'!$J$27:$J$500,"&lt;&gt;Adjustment",'7.  Persistence Report'!$H$27:$H$500,"2013")</f>
        <v>0</v>
      </c>
      <c r="E365" s="294">
        <f>SUMIFS('7.  Persistence Report'!AT$27:AT$500,'7.  Persistence Report'!$D$27:$D$500,$B365,'7.  Persistence Report'!$C$27:$C$500,"Pre-2011 Programs Completed in 2011",'7.  Persistence Report'!$J$27:$J$500,"&lt;&gt;Adjustment",'7.  Persistence Report'!$H$27:$H$500,"2013")</f>
        <v>0</v>
      </c>
      <c r="F365" s="294">
        <f>SUMIFS('7.  Persistence Report'!AU$27:AU$500,'7.  Persistence Report'!$D$27:$D$500,$B365,'7.  Persistence Report'!$C$27:$C$500,"Pre-2011 Programs Completed in 2011",'7.  Persistence Report'!$J$27:$J$500,"&lt;&gt;Adjustment",'7.  Persistence Report'!$H$27:$H$500,"2013")</f>
        <v>0</v>
      </c>
      <c r="G365" s="294">
        <f>SUMIFS('7.  Persistence Report'!AV$27:AV$500,'7.  Persistence Report'!$D$27:$D$500,$B365,'7.  Persistence Report'!$C$27:$C$500,"Pre-2011 Programs Completed in 2011",'7.  Persistence Report'!$J$27:$J$500,"&lt;&gt;Adjustment",'7.  Persistence Report'!$H$27:$H$500,"2013")</f>
        <v>0</v>
      </c>
      <c r="H365" s="294">
        <f>SUMIFS('7.  Persistence Report'!AW$27:AW$500,'7.  Persistence Report'!$D$27:$D$500,$B365,'7.  Persistence Report'!$C$27:$C$500,"Pre-2011 Programs Completed in 2011",'7.  Persistence Report'!$J$27:$J$500,"&lt;&gt;Adjustment",'7.  Persistence Report'!$H$27:$H$500,"2013")</f>
        <v>0</v>
      </c>
      <c r="I365" s="294">
        <f>SUMIFS('7.  Persistence Report'!AX$27:AX$500,'7.  Persistence Report'!$D$27:$D$500,$B365,'7.  Persistence Report'!$C$27:$C$500,"Pre-2011 Programs Completed in 2011",'7.  Persistence Report'!$J$27:$J$500,"&lt;&gt;Adjustment",'7.  Persistence Report'!$H$27:$H$500,"2013")</f>
        <v>0</v>
      </c>
      <c r="J365" s="294">
        <f>SUMIFS('7.  Persistence Report'!AY$27:AY$500,'7.  Persistence Report'!$D$27:$D$500,$B365,'7.  Persistence Report'!$C$27:$C$500,"Pre-2011 Programs Completed in 2011",'7.  Persistence Report'!$J$27:$J$500,"&lt;&gt;Adjustment",'7.  Persistence Report'!$H$27:$H$500,"2013")</f>
        <v>0</v>
      </c>
      <c r="K365" s="294">
        <f>SUMIFS('7.  Persistence Report'!AZ$27:AZ$500,'7.  Persistence Report'!$D$27:$D$500,$B365,'7.  Persistence Report'!$C$27:$C$500,"Pre-2011 Programs Completed in 2011",'7.  Persistence Report'!$J$27:$J$500,"&lt;&gt;Adjustment",'7.  Persistence Report'!$H$27:$H$500,"2013")</f>
        <v>0</v>
      </c>
      <c r="L365" s="294">
        <f>SUMIFS('7.  Persistence Report'!BA$27:BA$500,'7.  Persistence Report'!$D$27:$D$500,$B365,'7.  Persistence Report'!$C$27:$C$500,"Pre-2011 Programs Completed in 2011",'7.  Persistence Report'!$J$27:$J$500,"&lt;&gt;Adjustment",'7.  Persistence Report'!$H$27:$H$500,"2013")</f>
        <v>0</v>
      </c>
      <c r="M365" s="294">
        <f>SUMIFS('7.  Persistence Report'!BB$27:BB$500,'7.  Persistence Report'!$D$27:$D$500,$B365,'7.  Persistence Report'!$C$27:$C$500,"Pre-2011 Programs Completed in 2011",'7.  Persistence Report'!$J$27:$J$500,"&lt;&gt;Adjustment",'7.  Persistence Report'!$H$27:$H$500,"2013")</f>
        <v>0</v>
      </c>
      <c r="N365" s="294">
        <v>0</v>
      </c>
      <c r="O365" s="294">
        <f>SUMIFS('7.  Persistence Report'!N$27:N$500,'7.  Persistence Report'!$D$27:$D$500,$B365,'7.  Persistence Report'!$C$27:$C$500,"Pre-2011 Programs Completed in 2011",'7.  Persistence Report'!$J$27:$J$500,"&lt;&gt;Adjustment",'7.  Persistence Report'!$H$27:$H$500,"2013")</f>
        <v>0</v>
      </c>
      <c r="P365" s="294">
        <f>SUMIFS('7.  Persistence Report'!O$27:O$500,'7.  Persistence Report'!$D$27:$D$500,$B365,'7.  Persistence Report'!$C$27:$C$500,"Pre-2011 Programs Completed in 2011",'7.  Persistence Report'!$J$27:$J$500,"&lt;&gt;Adjustment",'7.  Persistence Report'!$H$27:$H$500,"2013")</f>
        <v>0</v>
      </c>
      <c r="Q365" s="294">
        <f>SUMIFS('7.  Persistence Report'!P$27:P$500,'7.  Persistence Report'!$D$27:$D$500,$B365,'7.  Persistence Report'!$C$27:$C$500,"Pre-2011 Programs Completed in 2011",'7.  Persistence Report'!$J$27:$J$500,"&lt;&gt;Adjustment",'7.  Persistence Report'!$H$27:$H$500,"2013")</f>
        <v>0</v>
      </c>
      <c r="R365" s="294">
        <f>SUMIFS('7.  Persistence Report'!Q$27:Q$500,'7.  Persistence Report'!$D$27:$D$500,$B365,'7.  Persistence Report'!$C$27:$C$500,"Pre-2011 Programs Completed in 2011",'7.  Persistence Report'!$J$27:$J$500,"&lt;&gt;Adjustment",'7.  Persistence Report'!$H$27:$H$500,"2013")</f>
        <v>0</v>
      </c>
      <c r="S365" s="294">
        <f>SUMIFS('7.  Persistence Report'!R$27:R$500,'7.  Persistence Report'!$D$27:$D$500,$B365,'7.  Persistence Report'!$C$27:$C$500,"Pre-2011 Programs Completed in 2011",'7.  Persistence Report'!$J$27:$J$500,"&lt;&gt;Adjustment",'7.  Persistence Report'!$H$27:$H$500,"2013")</f>
        <v>0</v>
      </c>
      <c r="T365" s="294">
        <f>SUMIFS('7.  Persistence Report'!S$27:S$500,'7.  Persistence Report'!$D$27:$D$500,$B365,'7.  Persistence Report'!$C$27:$C$500,"Pre-2011 Programs Completed in 2011",'7.  Persistence Report'!$J$27:$J$500,"&lt;&gt;Adjustment",'7.  Persistence Report'!$H$27:$H$500,"2013")</f>
        <v>0</v>
      </c>
      <c r="U365" s="294">
        <f>SUMIFS('7.  Persistence Report'!T$27:T$500,'7.  Persistence Report'!$D$27:$D$500,$B365,'7.  Persistence Report'!$C$27:$C$500,"Pre-2011 Programs Completed in 2011",'7.  Persistence Report'!$J$27:$J$500,"&lt;&gt;Adjustment",'7.  Persistence Report'!$H$27:$H$500,"2013")</f>
        <v>0</v>
      </c>
      <c r="V365" s="294">
        <f>SUMIFS('7.  Persistence Report'!U$27:U$500,'7.  Persistence Report'!$D$27:$D$500,$B365,'7.  Persistence Report'!$C$27:$C$500,"Pre-2011 Programs Completed in 2011",'7.  Persistence Report'!$J$27:$J$500,"&lt;&gt;Adjustment",'7.  Persistence Report'!$H$27:$H$500,"2013")</f>
        <v>0</v>
      </c>
      <c r="W365" s="294">
        <f>SUMIFS('7.  Persistence Report'!V$27:V$500,'7.  Persistence Report'!$D$27:$D$500,$B365,'7.  Persistence Report'!$C$27:$C$500,"Pre-2011 Programs Completed in 2011",'7.  Persistence Report'!$J$27:$J$500,"&lt;&gt;Adjustment",'7.  Persistence Report'!$H$27:$H$500,"2013")</f>
        <v>0</v>
      </c>
      <c r="X365" s="294">
        <f>SUMIFS('7.  Persistence Report'!W$27:W$500,'7.  Persistence Report'!$D$27:$D$500,$B365,'7.  Persistence Report'!$C$27:$C$500,"Pre-2011 Programs Completed in 2011",'7.  Persistence Report'!$J$27:$J$500,"&lt;&gt;Adjustment",'7.  Persistence Report'!$H$27:$H$500,"2013")</f>
        <v>0</v>
      </c>
      <c r="Y365" s="425"/>
      <c r="Z365" s="414"/>
      <c r="AA365" s="501">
        <v>1</v>
      </c>
      <c r="AB365" s="414"/>
      <c r="AC365" s="414"/>
      <c r="AD365" s="414"/>
      <c r="AE365" s="414"/>
      <c r="AF365" s="414"/>
      <c r="AG365" s="414"/>
      <c r="AH365" s="414"/>
      <c r="AI365" s="414"/>
      <c r="AJ365" s="414"/>
      <c r="AK365" s="414"/>
      <c r="AL365" s="414"/>
      <c r="AM365" s="295">
        <f>SUM(Y365:AL365)</f>
        <v>1</v>
      </c>
    </row>
    <row r="366" spans="1:39" ht="15" outlineLevel="1">
      <c r="B366" s="293" t="s">
        <v>249</v>
      </c>
      <c r="C366" s="290" t="s">
        <v>163</v>
      </c>
      <c r="D366" s="294">
        <f>SUMIFS('7.  Persistence Report'!AS$27:AS$500,'7.  Persistence Report'!$D$27:$D$500,$B365,'7.  Persistence Report'!$C$27:$C$500,"&lt;&gt;Pre-2011 Programs Completed in 2011",'7.  Persistence Report'!$J$27:$J$500,"Adjustment",'7.  Persistence Report'!$H$27:$H$500,"2013")</f>
        <v>0</v>
      </c>
      <c r="E366" s="294">
        <f>SUMIFS('7.  Persistence Report'!AT$27:AT$500,'7.  Persistence Report'!$D$27:$D$500,$B365,'7.  Persistence Report'!$C$27:$C$500,"&lt;&gt;Pre-2011 Programs Completed in 2011",'7.  Persistence Report'!$J$27:$J$500,"Adjustment",'7.  Persistence Report'!$H$27:$H$500,"2013")</f>
        <v>0</v>
      </c>
      <c r="F366" s="294">
        <f>SUMIFS('7.  Persistence Report'!AU$27:AU$500,'7.  Persistence Report'!$D$27:$D$500,$B365,'7.  Persistence Report'!$C$27:$C$500,"&lt;&gt;Pre-2011 Programs Completed in 2011",'7.  Persistence Report'!$J$27:$J$500,"Adjustment",'7.  Persistence Report'!$H$27:$H$500,"2013")</f>
        <v>0</v>
      </c>
      <c r="G366" s="294">
        <f>SUMIFS('7.  Persistence Report'!AV$27:AV$500,'7.  Persistence Report'!$D$27:$D$500,$B365,'7.  Persistence Report'!$C$27:$C$500,"&lt;&gt;Pre-2011 Programs Completed in 2011",'7.  Persistence Report'!$J$27:$J$500,"Adjustment",'7.  Persistence Report'!$H$27:$H$500,"2013")</f>
        <v>0</v>
      </c>
      <c r="H366" s="294">
        <f>SUMIFS('7.  Persistence Report'!AW$27:AW$500,'7.  Persistence Report'!$D$27:$D$500,$B365,'7.  Persistence Report'!$C$27:$C$500,"&lt;&gt;Pre-2011 Programs Completed in 2011",'7.  Persistence Report'!$J$27:$J$500,"Adjustment",'7.  Persistence Report'!$H$27:$H$500,"2013")</f>
        <v>0</v>
      </c>
      <c r="I366" s="294">
        <f>SUMIFS('7.  Persistence Report'!AX$27:AX$500,'7.  Persistence Report'!$D$27:$D$500,$B365,'7.  Persistence Report'!$C$27:$C$500,"&lt;&gt;Pre-2011 Programs Completed in 2011",'7.  Persistence Report'!$J$27:$J$500,"Adjustment",'7.  Persistence Report'!$H$27:$H$500,"2013")</f>
        <v>0</v>
      </c>
      <c r="J366" s="294">
        <f>SUMIFS('7.  Persistence Report'!AY$27:AY$500,'7.  Persistence Report'!$D$27:$D$500,$B365,'7.  Persistence Report'!$C$27:$C$500,"&lt;&gt;Pre-2011 Programs Completed in 2011",'7.  Persistence Report'!$J$27:$J$500,"Adjustment",'7.  Persistence Report'!$H$27:$H$500,"2013")</f>
        <v>0</v>
      </c>
      <c r="K366" s="294">
        <f>SUMIFS('7.  Persistence Report'!AZ$27:AZ$500,'7.  Persistence Report'!$D$27:$D$500,$B365,'7.  Persistence Report'!$C$27:$C$500,"&lt;&gt;Pre-2011 Programs Completed in 2011",'7.  Persistence Report'!$J$27:$J$500,"Adjustment",'7.  Persistence Report'!$H$27:$H$500,"2013")</f>
        <v>0</v>
      </c>
      <c r="L366" s="294">
        <f>SUMIFS('7.  Persistence Report'!BA$27:BA$500,'7.  Persistence Report'!$D$27:$D$500,$B365,'7.  Persistence Report'!$C$27:$C$500,"&lt;&gt;Pre-2011 Programs Completed in 2011",'7.  Persistence Report'!$J$27:$J$500,"Adjustment",'7.  Persistence Report'!$H$27:$H$500,"2013")</f>
        <v>0</v>
      </c>
      <c r="M366" s="294">
        <f>SUMIFS('7.  Persistence Report'!BB$27:BB$500,'7.  Persistence Report'!$D$27:$D$500,$B365,'7.  Persistence Report'!$C$27:$C$500,"&lt;&gt;Pre-2011 Programs Completed in 2011",'7.  Persistence Report'!$J$27:$J$500,"Adjustment",'7.  Persistence Report'!$H$27:$H$500,"2013")</f>
        <v>0</v>
      </c>
      <c r="N366" s="294">
        <f>N365</f>
        <v>0</v>
      </c>
      <c r="O366" s="294">
        <f>SUMIFS('7.  Persistence Report'!N$27:N$500,'7.  Persistence Report'!$D$27:$D$500,$B365,'7.  Persistence Report'!$C$27:$C$500,"Pre-2011 Programs Completed in 2011",'7.  Persistence Report'!$J$27:$J$500,"Adjustment",'7.  Persistence Report'!$H$27:$H$500,"2013")</f>
        <v>0</v>
      </c>
      <c r="P366" s="294">
        <f>SUMIFS('7.  Persistence Report'!O$27:O$500,'7.  Persistence Report'!$D$27:$D$500,$B365,'7.  Persistence Report'!$C$27:$C$500,"Pre-2011 Programs Completed in 2011",'7.  Persistence Report'!$J$27:$J$500,"Adjustment",'7.  Persistence Report'!$H$27:$H$500,"2013")</f>
        <v>0</v>
      </c>
      <c r="Q366" s="294">
        <f>SUMIFS('7.  Persistence Report'!P$27:P$500,'7.  Persistence Report'!$D$27:$D$500,$B365,'7.  Persistence Report'!$C$27:$C$500,"Pre-2011 Programs Completed in 2011",'7.  Persistence Report'!$J$27:$J$500,"Adjustment",'7.  Persistence Report'!$H$27:$H$500,"2013")</f>
        <v>0</v>
      </c>
      <c r="R366" s="294">
        <f>SUMIFS('7.  Persistence Report'!Q$27:Q$500,'7.  Persistence Report'!$D$27:$D$500,$B365,'7.  Persistence Report'!$C$27:$C$500,"Pre-2011 Programs Completed in 2011",'7.  Persistence Report'!$J$27:$J$500,"Adjustment",'7.  Persistence Report'!$H$27:$H$500,"2013")</f>
        <v>0</v>
      </c>
      <c r="S366" s="294">
        <f>SUMIFS('7.  Persistence Report'!R$27:R$500,'7.  Persistence Report'!$D$27:$D$500,$B365,'7.  Persistence Report'!$C$27:$C$500,"Pre-2011 Programs Completed in 2011",'7.  Persistence Report'!$J$27:$J$500,"Adjustment",'7.  Persistence Report'!$H$27:$H$500,"2013")</f>
        <v>0</v>
      </c>
      <c r="T366" s="294">
        <f>SUMIFS('7.  Persistence Report'!S$27:S$500,'7.  Persistence Report'!$D$27:$D$500,$B365,'7.  Persistence Report'!$C$27:$C$500,"Pre-2011 Programs Completed in 2011",'7.  Persistence Report'!$J$27:$J$500,"Adjustment",'7.  Persistence Report'!$H$27:$H$500,"2013")</f>
        <v>0</v>
      </c>
      <c r="U366" s="294">
        <f>SUMIFS('7.  Persistence Report'!T$27:T$500,'7.  Persistence Report'!$D$27:$D$500,$B365,'7.  Persistence Report'!$C$27:$C$500,"Pre-2011 Programs Completed in 2011",'7.  Persistence Report'!$J$27:$J$500,"Adjustment",'7.  Persistence Report'!$H$27:$H$500,"2013")</f>
        <v>0</v>
      </c>
      <c r="V366" s="294">
        <f>SUMIFS('7.  Persistence Report'!U$27:U$500,'7.  Persistence Report'!$D$27:$D$500,$B365,'7.  Persistence Report'!$C$27:$C$500,"Pre-2011 Programs Completed in 2011",'7.  Persistence Report'!$J$27:$J$500,"Adjustment",'7.  Persistence Report'!$H$27:$H$500,"2013")</f>
        <v>0</v>
      </c>
      <c r="W366" s="294">
        <f>SUMIFS('7.  Persistence Report'!V$27:V$500,'7.  Persistence Report'!$D$27:$D$500,$B365,'7.  Persistence Report'!$C$27:$C$500,"Pre-2011 Programs Completed in 2011",'7.  Persistence Report'!$J$27:$J$500,"Adjustment",'7.  Persistence Report'!$H$27:$H$500,"2013")</f>
        <v>0</v>
      </c>
      <c r="X366" s="294">
        <f>SUMIFS('7.  Persistence Report'!W$27:W$500,'7.  Persistence Report'!$D$27:$D$500,$B365,'7.  Persistence Report'!$C$27:$C$500,"Pre-2011 Programs Completed in 2011",'7.  Persistence Report'!$J$27:$J$500,"Adjustment",'7.  Persistence Report'!$H$27:$H$500,"2013")</f>
        <v>0</v>
      </c>
      <c r="Y366" s="410">
        <f>Y365</f>
        <v>0</v>
      </c>
      <c r="Z366" s="410">
        <f>Z365</f>
        <v>0</v>
      </c>
      <c r="AA366" s="410">
        <f t="shared" ref="AA366:AL366" si="166">AA365</f>
        <v>1</v>
      </c>
      <c r="AB366" s="410">
        <f t="shared" si="166"/>
        <v>0</v>
      </c>
      <c r="AC366" s="410">
        <f t="shared" si="166"/>
        <v>0</v>
      </c>
      <c r="AD366" s="410">
        <f t="shared" si="166"/>
        <v>0</v>
      </c>
      <c r="AE366" s="410">
        <f t="shared" si="166"/>
        <v>0</v>
      </c>
      <c r="AF366" s="410">
        <f t="shared" si="166"/>
        <v>0</v>
      </c>
      <c r="AG366" s="410">
        <f t="shared" si="166"/>
        <v>0</v>
      </c>
      <c r="AH366" s="410">
        <f t="shared" si="166"/>
        <v>0</v>
      </c>
      <c r="AI366" s="410">
        <f t="shared" si="166"/>
        <v>0</v>
      </c>
      <c r="AJ366" s="410">
        <f t="shared" si="166"/>
        <v>0</v>
      </c>
      <c r="AK366" s="410">
        <f t="shared" si="166"/>
        <v>0</v>
      </c>
      <c r="AL366" s="410">
        <f t="shared" si="166"/>
        <v>0</v>
      </c>
      <c r="AM366" s="296"/>
    </row>
    <row r="367" spans="1:39" ht="15" outlineLevel="1">
      <c r="A367" s="510"/>
      <c r="B367" s="321"/>
      <c r="C367" s="290"/>
      <c r="D367" s="290"/>
      <c r="E367" s="290"/>
      <c r="F367" s="290"/>
      <c r="G367" s="290"/>
      <c r="H367" s="290"/>
      <c r="I367" s="290"/>
      <c r="J367" s="290"/>
      <c r="K367" s="290"/>
      <c r="L367" s="290"/>
      <c r="M367" s="290"/>
      <c r="N367" s="290"/>
      <c r="O367" s="290"/>
      <c r="P367" s="290"/>
      <c r="Q367" s="290"/>
      <c r="R367" s="290"/>
      <c r="S367" s="290"/>
      <c r="T367" s="290"/>
      <c r="U367" s="290"/>
      <c r="V367" s="290"/>
      <c r="W367" s="290"/>
      <c r="X367" s="290"/>
      <c r="Y367" s="411"/>
      <c r="Z367" s="411"/>
      <c r="AA367" s="411"/>
      <c r="AB367" s="411"/>
      <c r="AC367" s="411"/>
      <c r="AD367" s="411"/>
      <c r="AE367" s="411"/>
      <c r="AF367" s="411"/>
      <c r="AG367" s="411"/>
      <c r="AH367" s="411"/>
      <c r="AI367" s="411"/>
      <c r="AJ367" s="411"/>
      <c r="AK367" s="411"/>
      <c r="AL367" s="411"/>
      <c r="AM367" s="305"/>
    </row>
    <row r="368" spans="1:39" ht="15" outlineLevel="1">
      <c r="A368" s="507">
        <v>29</v>
      </c>
      <c r="B368" s="323" t="s">
        <v>19</v>
      </c>
      <c r="C368" s="290" t="s">
        <v>25</v>
      </c>
      <c r="D368" s="294">
        <f>SUMIFS('7.  Persistence Report'!AS$27:AS$500,'7.  Persistence Report'!$D$27:$D$500,$B368,'7.  Persistence Report'!$C$27:$C$500,"Pre-2011 Programs Completed in 2011",'7.  Persistence Report'!$J$27:$J$500,"&lt;&gt;Adjustment",'7.  Persistence Report'!$H$27:$H$500,"2013")</f>
        <v>0</v>
      </c>
      <c r="E368" s="294">
        <f>SUMIFS('7.  Persistence Report'!AT$27:AT$500,'7.  Persistence Report'!$D$27:$D$500,$B368,'7.  Persistence Report'!$C$27:$C$500,"Pre-2011 Programs Completed in 2011",'7.  Persistence Report'!$J$27:$J$500,"&lt;&gt;Adjustment",'7.  Persistence Report'!$H$27:$H$500,"2013")</f>
        <v>0</v>
      </c>
      <c r="F368" s="294">
        <f>SUMIFS('7.  Persistence Report'!AU$27:AU$500,'7.  Persistence Report'!$D$27:$D$500,$B368,'7.  Persistence Report'!$C$27:$C$500,"Pre-2011 Programs Completed in 2011",'7.  Persistence Report'!$J$27:$J$500,"&lt;&gt;Adjustment",'7.  Persistence Report'!$H$27:$H$500,"2013")</f>
        <v>0</v>
      </c>
      <c r="G368" s="294">
        <f>SUMIFS('7.  Persistence Report'!AV$27:AV$500,'7.  Persistence Report'!$D$27:$D$500,$B368,'7.  Persistence Report'!$C$27:$C$500,"Pre-2011 Programs Completed in 2011",'7.  Persistence Report'!$J$27:$J$500,"&lt;&gt;Adjustment",'7.  Persistence Report'!$H$27:$H$500,"2013")</f>
        <v>0</v>
      </c>
      <c r="H368" s="294">
        <f>SUMIFS('7.  Persistence Report'!AW$27:AW$500,'7.  Persistence Report'!$D$27:$D$500,$B368,'7.  Persistence Report'!$C$27:$C$500,"Pre-2011 Programs Completed in 2011",'7.  Persistence Report'!$J$27:$J$500,"&lt;&gt;Adjustment",'7.  Persistence Report'!$H$27:$H$500,"2013")</f>
        <v>0</v>
      </c>
      <c r="I368" s="294">
        <f>SUMIFS('7.  Persistence Report'!AX$27:AX$500,'7.  Persistence Report'!$D$27:$D$500,$B368,'7.  Persistence Report'!$C$27:$C$500,"Pre-2011 Programs Completed in 2011",'7.  Persistence Report'!$J$27:$J$500,"&lt;&gt;Adjustment",'7.  Persistence Report'!$H$27:$H$500,"2013")</f>
        <v>0</v>
      </c>
      <c r="J368" s="294">
        <f>SUMIFS('7.  Persistence Report'!AY$27:AY$500,'7.  Persistence Report'!$D$27:$D$500,$B368,'7.  Persistence Report'!$C$27:$C$500,"Pre-2011 Programs Completed in 2011",'7.  Persistence Report'!$J$27:$J$500,"&lt;&gt;Adjustment",'7.  Persistence Report'!$H$27:$H$500,"2013")</f>
        <v>0</v>
      </c>
      <c r="K368" s="294">
        <f>SUMIFS('7.  Persistence Report'!AZ$27:AZ$500,'7.  Persistence Report'!$D$27:$D$500,$B368,'7.  Persistence Report'!$C$27:$C$500,"Pre-2011 Programs Completed in 2011",'7.  Persistence Report'!$J$27:$J$500,"&lt;&gt;Adjustment",'7.  Persistence Report'!$H$27:$H$500,"2013")</f>
        <v>0</v>
      </c>
      <c r="L368" s="294">
        <f>SUMIFS('7.  Persistence Report'!BA$27:BA$500,'7.  Persistence Report'!$D$27:$D$500,$B368,'7.  Persistence Report'!$C$27:$C$500,"Pre-2011 Programs Completed in 2011",'7.  Persistence Report'!$J$27:$J$500,"&lt;&gt;Adjustment",'7.  Persistence Report'!$H$27:$H$500,"2013")</f>
        <v>0</v>
      </c>
      <c r="M368" s="294">
        <f>SUMIFS('7.  Persistence Report'!BB$27:BB$500,'7.  Persistence Report'!$D$27:$D$500,$B368,'7.  Persistence Report'!$C$27:$C$500,"Pre-2011 Programs Completed in 2011",'7.  Persistence Report'!$J$27:$J$500,"&lt;&gt;Adjustment",'7.  Persistence Report'!$H$27:$H$500,"2013")</f>
        <v>0</v>
      </c>
      <c r="N368" s="294">
        <v>0</v>
      </c>
      <c r="O368" s="294">
        <f>SUMIFS('7.  Persistence Report'!N$27:N$500,'7.  Persistence Report'!$D$27:$D$500,$B368,'7.  Persistence Report'!$C$27:$C$500,"Pre-2011 Programs Completed in 2011",'7.  Persistence Report'!$J$27:$J$500,"&lt;&gt;Adjustment",'7.  Persistence Report'!$H$27:$H$500,"2013")</f>
        <v>0</v>
      </c>
      <c r="P368" s="294">
        <f>SUMIFS('7.  Persistence Report'!O$27:O$500,'7.  Persistence Report'!$D$27:$D$500,$B368,'7.  Persistence Report'!$C$27:$C$500,"Pre-2011 Programs Completed in 2011",'7.  Persistence Report'!$J$27:$J$500,"&lt;&gt;Adjustment",'7.  Persistence Report'!$H$27:$H$500,"2013")</f>
        <v>0</v>
      </c>
      <c r="Q368" s="294">
        <f>SUMIFS('7.  Persistence Report'!P$27:P$500,'7.  Persistence Report'!$D$27:$D$500,$B368,'7.  Persistence Report'!$C$27:$C$500,"Pre-2011 Programs Completed in 2011",'7.  Persistence Report'!$J$27:$J$500,"&lt;&gt;Adjustment",'7.  Persistence Report'!$H$27:$H$500,"2013")</f>
        <v>0</v>
      </c>
      <c r="R368" s="294">
        <f>SUMIFS('7.  Persistence Report'!Q$27:Q$500,'7.  Persistence Report'!$D$27:$D$500,$B368,'7.  Persistence Report'!$C$27:$C$500,"Pre-2011 Programs Completed in 2011",'7.  Persistence Report'!$J$27:$J$500,"&lt;&gt;Adjustment",'7.  Persistence Report'!$H$27:$H$500,"2013")</f>
        <v>0</v>
      </c>
      <c r="S368" s="294">
        <f>SUMIFS('7.  Persistence Report'!R$27:R$500,'7.  Persistence Report'!$D$27:$D$500,$B368,'7.  Persistence Report'!$C$27:$C$500,"Pre-2011 Programs Completed in 2011",'7.  Persistence Report'!$J$27:$J$500,"&lt;&gt;Adjustment",'7.  Persistence Report'!$H$27:$H$500,"2013")</f>
        <v>0</v>
      </c>
      <c r="T368" s="294">
        <f>SUMIFS('7.  Persistence Report'!S$27:S$500,'7.  Persistence Report'!$D$27:$D$500,$B368,'7.  Persistence Report'!$C$27:$C$500,"Pre-2011 Programs Completed in 2011",'7.  Persistence Report'!$J$27:$J$500,"&lt;&gt;Adjustment",'7.  Persistence Report'!$H$27:$H$500,"2013")</f>
        <v>0</v>
      </c>
      <c r="U368" s="294">
        <f>SUMIFS('7.  Persistence Report'!T$27:T$500,'7.  Persistence Report'!$D$27:$D$500,$B368,'7.  Persistence Report'!$C$27:$C$500,"Pre-2011 Programs Completed in 2011",'7.  Persistence Report'!$J$27:$J$500,"&lt;&gt;Adjustment",'7.  Persistence Report'!$H$27:$H$500,"2013")</f>
        <v>0</v>
      </c>
      <c r="V368" s="294">
        <f>SUMIFS('7.  Persistence Report'!U$27:U$500,'7.  Persistence Report'!$D$27:$D$500,$B368,'7.  Persistence Report'!$C$27:$C$500,"Pre-2011 Programs Completed in 2011",'7.  Persistence Report'!$J$27:$J$500,"&lt;&gt;Adjustment",'7.  Persistence Report'!$H$27:$H$500,"2013")</f>
        <v>0</v>
      </c>
      <c r="W368" s="294">
        <f>SUMIFS('7.  Persistence Report'!V$27:V$500,'7.  Persistence Report'!$D$27:$D$500,$B368,'7.  Persistence Report'!$C$27:$C$500,"Pre-2011 Programs Completed in 2011",'7.  Persistence Report'!$J$27:$J$500,"&lt;&gt;Adjustment",'7.  Persistence Report'!$H$27:$H$500,"2013")</f>
        <v>0</v>
      </c>
      <c r="X368" s="294">
        <f>SUMIFS('7.  Persistence Report'!W$27:W$500,'7.  Persistence Report'!$D$27:$D$500,$B368,'7.  Persistence Report'!$C$27:$C$500,"Pre-2011 Programs Completed in 2011",'7.  Persistence Report'!$J$27:$J$500,"&lt;&gt;Adjustment",'7.  Persistence Report'!$H$27:$H$500,"2013")</f>
        <v>0</v>
      </c>
      <c r="Y368" s="425"/>
      <c r="Z368" s="414"/>
      <c r="AA368" s="501">
        <v>1</v>
      </c>
      <c r="AB368" s="414"/>
      <c r="AC368" s="414"/>
      <c r="AD368" s="414"/>
      <c r="AE368" s="414"/>
      <c r="AF368" s="414"/>
      <c r="AG368" s="414"/>
      <c r="AH368" s="414"/>
      <c r="AI368" s="414"/>
      <c r="AJ368" s="414"/>
      <c r="AK368" s="414"/>
      <c r="AL368" s="414"/>
      <c r="AM368" s="295">
        <f>SUM(Y368:AL368)</f>
        <v>1</v>
      </c>
    </row>
    <row r="369" spans="1:39" ht="15" outlineLevel="1">
      <c r="B369" s="323" t="s">
        <v>249</v>
      </c>
      <c r="C369" s="290" t="s">
        <v>163</v>
      </c>
      <c r="D369" s="294">
        <f>SUMIFS('7.  Persistence Report'!AS$27:AS$500,'7.  Persistence Report'!$D$27:$D$500,$B368,'7.  Persistence Report'!$C$27:$C$500,"&lt;&gt;Pre-2011 Programs Completed in 2011",'7.  Persistence Report'!$J$27:$J$500,"Adjustment",'7.  Persistence Report'!$H$27:$H$500,"2013")</f>
        <v>0</v>
      </c>
      <c r="E369" s="294">
        <f>SUMIFS('7.  Persistence Report'!AT$27:AT$500,'7.  Persistence Report'!$D$27:$D$500,$B368,'7.  Persistence Report'!$C$27:$C$500,"&lt;&gt;Pre-2011 Programs Completed in 2011",'7.  Persistence Report'!$J$27:$J$500,"Adjustment",'7.  Persistence Report'!$H$27:$H$500,"2013")</f>
        <v>0</v>
      </c>
      <c r="F369" s="294">
        <f>SUMIFS('7.  Persistence Report'!AU$27:AU$500,'7.  Persistence Report'!$D$27:$D$500,$B368,'7.  Persistence Report'!$C$27:$C$500,"&lt;&gt;Pre-2011 Programs Completed in 2011",'7.  Persistence Report'!$J$27:$J$500,"Adjustment",'7.  Persistence Report'!$H$27:$H$500,"2013")</f>
        <v>0</v>
      </c>
      <c r="G369" s="294">
        <f>SUMIFS('7.  Persistence Report'!AV$27:AV$500,'7.  Persistence Report'!$D$27:$D$500,$B368,'7.  Persistence Report'!$C$27:$C$500,"&lt;&gt;Pre-2011 Programs Completed in 2011",'7.  Persistence Report'!$J$27:$J$500,"Adjustment",'7.  Persistence Report'!$H$27:$H$500,"2013")</f>
        <v>0</v>
      </c>
      <c r="H369" s="294">
        <f>SUMIFS('7.  Persistence Report'!AW$27:AW$500,'7.  Persistence Report'!$D$27:$D$500,$B368,'7.  Persistence Report'!$C$27:$C$500,"&lt;&gt;Pre-2011 Programs Completed in 2011",'7.  Persistence Report'!$J$27:$J$500,"Adjustment",'7.  Persistence Report'!$H$27:$H$500,"2013")</f>
        <v>0</v>
      </c>
      <c r="I369" s="294">
        <f>SUMIFS('7.  Persistence Report'!AX$27:AX$500,'7.  Persistence Report'!$D$27:$D$500,$B368,'7.  Persistence Report'!$C$27:$C$500,"&lt;&gt;Pre-2011 Programs Completed in 2011",'7.  Persistence Report'!$J$27:$J$500,"Adjustment",'7.  Persistence Report'!$H$27:$H$500,"2013")</f>
        <v>0</v>
      </c>
      <c r="J369" s="294">
        <f>SUMIFS('7.  Persistence Report'!AY$27:AY$500,'7.  Persistence Report'!$D$27:$D$500,$B368,'7.  Persistence Report'!$C$27:$C$500,"&lt;&gt;Pre-2011 Programs Completed in 2011",'7.  Persistence Report'!$J$27:$J$500,"Adjustment",'7.  Persistence Report'!$H$27:$H$500,"2013")</f>
        <v>0</v>
      </c>
      <c r="K369" s="294">
        <f>SUMIFS('7.  Persistence Report'!AZ$27:AZ$500,'7.  Persistence Report'!$D$27:$D$500,$B368,'7.  Persistence Report'!$C$27:$C$500,"&lt;&gt;Pre-2011 Programs Completed in 2011",'7.  Persistence Report'!$J$27:$J$500,"Adjustment",'7.  Persistence Report'!$H$27:$H$500,"2013")</f>
        <v>0</v>
      </c>
      <c r="L369" s="294">
        <f>SUMIFS('7.  Persistence Report'!BA$27:BA$500,'7.  Persistence Report'!$D$27:$D$500,$B368,'7.  Persistence Report'!$C$27:$C$500,"&lt;&gt;Pre-2011 Programs Completed in 2011",'7.  Persistence Report'!$J$27:$J$500,"Adjustment",'7.  Persistence Report'!$H$27:$H$500,"2013")</f>
        <v>0</v>
      </c>
      <c r="M369" s="294">
        <f>SUMIFS('7.  Persistence Report'!BB$27:BB$500,'7.  Persistence Report'!$D$27:$D$500,$B368,'7.  Persistence Report'!$C$27:$C$500,"&lt;&gt;Pre-2011 Programs Completed in 2011",'7.  Persistence Report'!$J$27:$J$500,"Adjustment",'7.  Persistence Report'!$H$27:$H$500,"2013")</f>
        <v>0</v>
      </c>
      <c r="N369" s="294">
        <f>N368</f>
        <v>0</v>
      </c>
      <c r="O369" s="294">
        <f>SUMIFS('7.  Persistence Report'!N$27:N$500,'7.  Persistence Report'!$D$27:$D$500,$B368,'7.  Persistence Report'!$C$27:$C$500,"Pre-2011 Programs Completed in 2011",'7.  Persistence Report'!$J$27:$J$500,"Adjustment",'7.  Persistence Report'!$H$27:$H$500,"2013")</f>
        <v>0</v>
      </c>
      <c r="P369" s="294">
        <f>SUMIFS('7.  Persistence Report'!O$27:O$500,'7.  Persistence Report'!$D$27:$D$500,$B368,'7.  Persistence Report'!$C$27:$C$500,"Pre-2011 Programs Completed in 2011",'7.  Persistence Report'!$J$27:$J$500,"Adjustment",'7.  Persistence Report'!$H$27:$H$500,"2013")</f>
        <v>0</v>
      </c>
      <c r="Q369" s="294">
        <f>SUMIFS('7.  Persistence Report'!P$27:P$500,'7.  Persistence Report'!$D$27:$D$500,$B368,'7.  Persistence Report'!$C$27:$C$500,"Pre-2011 Programs Completed in 2011",'7.  Persistence Report'!$J$27:$J$500,"Adjustment",'7.  Persistence Report'!$H$27:$H$500,"2013")</f>
        <v>0</v>
      </c>
      <c r="R369" s="294">
        <f>SUMIFS('7.  Persistence Report'!Q$27:Q$500,'7.  Persistence Report'!$D$27:$D$500,$B368,'7.  Persistence Report'!$C$27:$C$500,"Pre-2011 Programs Completed in 2011",'7.  Persistence Report'!$J$27:$J$500,"Adjustment",'7.  Persistence Report'!$H$27:$H$500,"2013")</f>
        <v>0</v>
      </c>
      <c r="S369" s="294">
        <f>SUMIFS('7.  Persistence Report'!R$27:R$500,'7.  Persistence Report'!$D$27:$D$500,$B368,'7.  Persistence Report'!$C$27:$C$500,"Pre-2011 Programs Completed in 2011",'7.  Persistence Report'!$J$27:$J$500,"Adjustment",'7.  Persistence Report'!$H$27:$H$500,"2013")</f>
        <v>0</v>
      </c>
      <c r="T369" s="294">
        <f>SUMIFS('7.  Persistence Report'!S$27:S$500,'7.  Persistence Report'!$D$27:$D$500,$B368,'7.  Persistence Report'!$C$27:$C$500,"Pre-2011 Programs Completed in 2011",'7.  Persistence Report'!$J$27:$J$500,"Adjustment",'7.  Persistence Report'!$H$27:$H$500,"2013")</f>
        <v>0</v>
      </c>
      <c r="U369" s="294">
        <f>SUMIFS('7.  Persistence Report'!T$27:T$500,'7.  Persistence Report'!$D$27:$D$500,$B368,'7.  Persistence Report'!$C$27:$C$500,"Pre-2011 Programs Completed in 2011",'7.  Persistence Report'!$J$27:$J$500,"Adjustment",'7.  Persistence Report'!$H$27:$H$500,"2013")</f>
        <v>0</v>
      </c>
      <c r="V369" s="294">
        <f>SUMIFS('7.  Persistence Report'!U$27:U$500,'7.  Persistence Report'!$D$27:$D$500,$B368,'7.  Persistence Report'!$C$27:$C$500,"Pre-2011 Programs Completed in 2011",'7.  Persistence Report'!$J$27:$J$500,"Adjustment",'7.  Persistence Report'!$H$27:$H$500,"2013")</f>
        <v>0</v>
      </c>
      <c r="W369" s="294">
        <f>SUMIFS('7.  Persistence Report'!V$27:V$500,'7.  Persistence Report'!$D$27:$D$500,$B368,'7.  Persistence Report'!$C$27:$C$500,"Pre-2011 Programs Completed in 2011",'7.  Persistence Report'!$J$27:$J$500,"Adjustment",'7.  Persistence Report'!$H$27:$H$500,"2013")</f>
        <v>0</v>
      </c>
      <c r="X369" s="294">
        <f>SUMIFS('7.  Persistence Report'!W$27:W$500,'7.  Persistence Report'!$D$27:$D$500,$B368,'7.  Persistence Report'!$C$27:$C$500,"Pre-2011 Programs Completed in 2011",'7.  Persistence Report'!$J$27:$J$500,"Adjustment",'7.  Persistence Report'!$H$27:$H$500,"2013")</f>
        <v>0</v>
      </c>
      <c r="Y369" s="410">
        <f>Y368</f>
        <v>0</v>
      </c>
      <c r="Z369" s="410">
        <f t="shared" ref="Z369:AL369" si="167">Z368</f>
        <v>0</v>
      </c>
      <c r="AA369" s="410">
        <f t="shared" si="167"/>
        <v>1</v>
      </c>
      <c r="AB369" s="410">
        <f t="shared" si="167"/>
        <v>0</v>
      </c>
      <c r="AC369" s="410">
        <f t="shared" si="167"/>
        <v>0</v>
      </c>
      <c r="AD369" s="410">
        <f t="shared" si="167"/>
        <v>0</v>
      </c>
      <c r="AE369" s="410">
        <f t="shared" si="167"/>
        <v>0</v>
      </c>
      <c r="AF369" s="410">
        <f t="shared" si="167"/>
        <v>0</v>
      </c>
      <c r="AG369" s="410">
        <f t="shared" si="167"/>
        <v>0</v>
      </c>
      <c r="AH369" s="410">
        <f t="shared" si="167"/>
        <v>0</v>
      </c>
      <c r="AI369" s="410">
        <f t="shared" si="167"/>
        <v>0</v>
      </c>
      <c r="AJ369" s="410">
        <f t="shared" si="167"/>
        <v>0</v>
      </c>
      <c r="AK369" s="410">
        <f t="shared" si="167"/>
        <v>0</v>
      </c>
      <c r="AL369" s="410">
        <f t="shared" si="167"/>
        <v>0</v>
      </c>
      <c r="AM369" s="296"/>
    </row>
    <row r="370" spans="1:39" ht="15" outlineLevel="1">
      <c r="B370" s="323"/>
      <c r="C370" s="290"/>
      <c r="D370" s="290"/>
      <c r="E370" s="290"/>
      <c r="F370" s="290"/>
      <c r="G370" s="290"/>
      <c r="H370" s="290"/>
      <c r="I370" s="290"/>
      <c r="J370" s="290"/>
      <c r="K370" s="290"/>
      <c r="L370" s="290"/>
      <c r="M370" s="290"/>
      <c r="N370" s="290"/>
      <c r="O370" s="290"/>
      <c r="P370" s="290"/>
      <c r="Q370" s="290"/>
      <c r="R370" s="290"/>
      <c r="S370" s="290"/>
      <c r="T370" s="290"/>
      <c r="U370" s="290"/>
      <c r="V370" s="290"/>
      <c r="W370" s="290"/>
      <c r="X370" s="290"/>
      <c r="Y370" s="422"/>
      <c r="Z370" s="422"/>
      <c r="AA370" s="422"/>
      <c r="AB370" s="422"/>
      <c r="AC370" s="422"/>
      <c r="AD370" s="422"/>
      <c r="AE370" s="422"/>
      <c r="AF370" s="422"/>
      <c r="AG370" s="422"/>
      <c r="AH370" s="422"/>
      <c r="AI370" s="422"/>
      <c r="AJ370" s="422"/>
      <c r="AK370" s="422"/>
      <c r="AL370" s="422"/>
      <c r="AM370" s="312"/>
    </row>
    <row r="371" spans="1:39" s="282" customFormat="1" ht="15" outlineLevel="1">
      <c r="A371" s="507">
        <v>30</v>
      </c>
      <c r="B371" s="323" t="s">
        <v>489</v>
      </c>
      <c r="C371" s="290" t="s">
        <v>25</v>
      </c>
      <c r="D371" s="294">
        <f>SUMIFS('7.  Persistence Report'!AS$27:AS$500,'7.  Persistence Report'!$D$27:$D$500,$B371,'7.  Persistence Report'!$C$27:$C$500,"Pre-2011 Programs Completed in 2011",'7.  Persistence Report'!$J$27:$J$500,"&lt;&gt;Adjustment",'7.  Persistence Report'!$H$27:$H$500,"2013")</f>
        <v>0</v>
      </c>
      <c r="E371" s="294">
        <f>SUMIFS('7.  Persistence Report'!AT$27:AT$500,'7.  Persistence Report'!$D$27:$D$500,$B371,'7.  Persistence Report'!$C$27:$C$500,"Pre-2011 Programs Completed in 2011",'7.  Persistence Report'!$J$27:$J$500,"&lt;&gt;Adjustment",'7.  Persistence Report'!$H$27:$H$500,"2013")</f>
        <v>0</v>
      </c>
      <c r="F371" s="294">
        <f>SUMIFS('7.  Persistence Report'!AU$27:AU$500,'7.  Persistence Report'!$D$27:$D$500,$B371,'7.  Persistence Report'!$C$27:$C$500,"Pre-2011 Programs Completed in 2011",'7.  Persistence Report'!$J$27:$J$500,"&lt;&gt;Adjustment",'7.  Persistence Report'!$H$27:$H$500,"2013")</f>
        <v>0</v>
      </c>
      <c r="G371" s="294">
        <f>SUMIFS('7.  Persistence Report'!AV$27:AV$500,'7.  Persistence Report'!$D$27:$D$500,$B371,'7.  Persistence Report'!$C$27:$C$500,"Pre-2011 Programs Completed in 2011",'7.  Persistence Report'!$J$27:$J$500,"&lt;&gt;Adjustment",'7.  Persistence Report'!$H$27:$H$500,"2013")</f>
        <v>0</v>
      </c>
      <c r="H371" s="294">
        <f>SUMIFS('7.  Persistence Report'!AW$27:AW$500,'7.  Persistence Report'!$D$27:$D$500,$B371,'7.  Persistence Report'!$C$27:$C$500,"Pre-2011 Programs Completed in 2011",'7.  Persistence Report'!$J$27:$J$500,"&lt;&gt;Adjustment",'7.  Persistence Report'!$H$27:$H$500,"2013")</f>
        <v>0</v>
      </c>
      <c r="I371" s="294">
        <f>SUMIFS('7.  Persistence Report'!AX$27:AX$500,'7.  Persistence Report'!$D$27:$D$500,$B371,'7.  Persistence Report'!$C$27:$C$500,"Pre-2011 Programs Completed in 2011",'7.  Persistence Report'!$J$27:$J$500,"&lt;&gt;Adjustment",'7.  Persistence Report'!$H$27:$H$500,"2013")</f>
        <v>0</v>
      </c>
      <c r="J371" s="294">
        <f>SUMIFS('7.  Persistence Report'!AY$27:AY$500,'7.  Persistence Report'!$D$27:$D$500,$B371,'7.  Persistence Report'!$C$27:$C$500,"Pre-2011 Programs Completed in 2011",'7.  Persistence Report'!$J$27:$J$500,"&lt;&gt;Adjustment",'7.  Persistence Report'!$H$27:$H$500,"2013")</f>
        <v>0</v>
      </c>
      <c r="K371" s="294">
        <f>SUMIFS('7.  Persistence Report'!AZ$27:AZ$500,'7.  Persistence Report'!$D$27:$D$500,$B371,'7.  Persistence Report'!$C$27:$C$500,"Pre-2011 Programs Completed in 2011",'7.  Persistence Report'!$J$27:$J$500,"&lt;&gt;Adjustment",'7.  Persistence Report'!$H$27:$H$500,"2013")</f>
        <v>0</v>
      </c>
      <c r="L371" s="294">
        <f>SUMIFS('7.  Persistence Report'!BA$27:BA$500,'7.  Persistence Report'!$D$27:$D$500,$B371,'7.  Persistence Report'!$C$27:$C$500,"Pre-2011 Programs Completed in 2011",'7.  Persistence Report'!$J$27:$J$500,"&lt;&gt;Adjustment",'7.  Persistence Report'!$H$27:$H$500,"2013")</f>
        <v>0</v>
      </c>
      <c r="M371" s="294">
        <f>SUMIFS('7.  Persistence Report'!BB$27:BB$500,'7.  Persistence Report'!$D$27:$D$500,$B371,'7.  Persistence Report'!$C$27:$C$500,"Pre-2011 Programs Completed in 2011",'7.  Persistence Report'!$J$27:$J$500,"&lt;&gt;Adjustment",'7.  Persistence Report'!$H$27:$H$500,"2013")</f>
        <v>0</v>
      </c>
      <c r="N371" s="294">
        <v>0</v>
      </c>
      <c r="O371" s="294">
        <f>SUMIFS('7.  Persistence Report'!N$27:N$500,'7.  Persistence Report'!$D$27:$D$500,$B371,'7.  Persistence Report'!$C$27:$C$500,"Pre-2011 Programs Completed in 2011",'7.  Persistence Report'!$J$27:$J$500,"&lt;&gt;Adjustment",'7.  Persistence Report'!$H$27:$H$500,"2013")</f>
        <v>0</v>
      </c>
      <c r="P371" s="294">
        <f>SUMIFS('7.  Persistence Report'!O$27:O$500,'7.  Persistence Report'!$D$27:$D$500,$B371,'7.  Persistence Report'!$C$27:$C$500,"Pre-2011 Programs Completed in 2011",'7.  Persistence Report'!$J$27:$J$500,"&lt;&gt;Adjustment",'7.  Persistence Report'!$H$27:$H$500,"2013")</f>
        <v>0</v>
      </c>
      <c r="Q371" s="294">
        <f>SUMIFS('7.  Persistence Report'!P$27:P$500,'7.  Persistence Report'!$D$27:$D$500,$B371,'7.  Persistence Report'!$C$27:$C$500,"Pre-2011 Programs Completed in 2011",'7.  Persistence Report'!$J$27:$J$500,"&lt;&gt;Adjustment",'7.  Persistence Report'!$H$27:$H$500,"2013")</f>
        <v>0</v>
      </c>
      <c r="R371" s="294">
        <f>SUMIFS('7.  Persistence Report'!Q$27:Q$500,'7.  Persistence Report'!$D$27:$D$500,$B371,'7.  Persistence Report'!$C$27:$C$500,"Pre-2011 Programs Completed in 2011",'7.  Persistence Report'!$J$27:$J$500,"&lt;&gt;Adjustment",'7.  Persistence Report'!$H$27:$H$500,"2013")</f>
        <v>0</v>
      </c>
      <c r="S371" s="294">
        <f>SUMIFS('7.  Persistence Report'!R$27:R$500,'7.  Persistence Report'!$D$27:$D$500,$B371,'7.  Persistence Report'!$C$27:$C$500,"Pre-2011 Programs Completed in 2011",'7.  Persistence Report'!$J$27:$J$500,"&lt;&gt;Adjustment",'7.  Persistence Report'!$H$27:$H$500,"2013")</f>
        <v>0</v>
      </c>
      <c r="T371" s="294">
        <f>SUMIFS('7.  Persistence Report'!S$27:S$500,'7.  Persistence Report'!$D$27:$D$500,$B371,'7.  Persistence Report'!$C$27:$C$500,"Pre-2011 Programs Completed in 2011",'7.  Persistence Report'!$J$27:$J$500,"&lt;&gt;Adjustment",'7.  Persistence Report'!$H$27:$H$500,"2013")</f>
        <v>0</v>
      </c>
      <c r="U371" s="294">
        <f>SUMIFS('7.  Persistence Report'!T$27:T$500,'7.  Persistence Report'!$D$27:$D$500,$B371,'7.  Persistence Report'!$C$27:$C$500,"Pre-2011 Programs Completed in 2011",'7.  Persistence Report'!$J$27:$J$500,"&lt;&gt;Adjustment",'7.  Persistence Report'!$H$27:$H$500,"2013")</f>
        <v>0</v>
      </c>
      <c r="V371" s="294">
        <f>SUMIFS('7.  Persistence Report'!U$27:U$500,'7.  Persistence Report'!$D$27:$D$500,$B371,'7.  Persistence Report'!$C$27:$C$500,"Pre-2011 Programs Completed in 2011",'7.  Persistence Report'!$J$27:$J$500,"&lt;&gt;Adjustment",'7.  Persistence Report'!$H$27:$H$500,"2013")</f>
        <v>0</v>
      </c>
      <c r="W371" s="294">
        <f>SUMIFS('7.  Persistence Report'!V$27:V$500,'7.  Persistence Report'!$D$27:$D$500,$B371,'7.  Persistence Report'!$C$27:$C$500,"Pre-2011 Programs Completed in 2011",'7.  Persistence Report'!$J$27:$J$500,"&lt;&gt;Adjustment",'7.  Persistence Report'!$H$27:$H$500,"2013")</f>
        <v>0</v>
      </c>
      <c r="X371" s="294">
        <f>SUMIFS('7.  Persistence Report'!W$27:W$500,'7.  Persistence Report'!$D$27:$D$500,$B371,'7.  Persistence Report'!$C$27:$C$500,"Pre-2011 Programs Completed in 2011",'7.  Persistence Report'!$J$27:$J$500,"&lt;&gt;Adjustment",'7.  Persistence Report'!$H$27:$H$500,"2013")</f>
        <v>0</v>
      </c>
      <c r="Y371" s="409"/>
      <c r="Z371" s="409"/>
      <c r="AA371" s="501">
        <v>1</v>
      </c>
      <c r="AB371" s="409"/>
      <c r="AC371" s="409"/>
      <c r="AD371" s="409"/>
      <c r="AE371" s="409"/>
      <c r="AF371" s="409"/>
      <c r="AG371" s="409"/>
      <c r="AH371" s="409"/>
      <c r="AI371" s="409"/>
      <c r="AJ371" s="409"/>
      <c r="AK371" s="409"/>
      <c r="AL371" s="409"/>
      <c r="AM371" s="295">
        <f>SUM(Y371:AL371)</f>
        <v>1</v>
      </c>
    </row>
    <row r="372" spans="1:39" s="282" customFormat="1" ht="15" outlineLevel="1">
      <c r="A372" s="507"/>
      <c r="B372" s="323" t="s">
        <v>249</v>
      </c>
      <c r="C372" s="290" t="s">
        <v>163</v>
      </c>
      <c r="D372" s="294">
        <f>SUMIFS('7.  Persistence Report'!AS$27:AS$500,'7.  Persistence Report'!$D$27:$D$500,$B371,'7.  Persistence Report'!$C$27:$C$500,"&lt;&gt;Pre-2011 Programs Completed in 2011",'7.  Persistence Report'!$J$27:$J$500,"Adjustment",'7.  Persistence Report'!$H$27:$H$500,"2013")</f>
        <v>0</v>
      </c>
      <c r="E372" s="294">
        <f>SUMIFS('7.  Persistence Report'!AT$27:AT$500,'7.  Persistence Report'!$D$27:$D$500,$B371,'7.  Persistence Report'!$C$27:$C$500,"&lt;&gt;Pre-2011 Programs Completed in 2011",'7.  Persistence Report'!$J$27:$J$500,"Adjustment",'7.  Persistence Report'!$H$27:$H$500,"2013")</f>
        <v>0</v>
      </c>
      <c r="F372" s="294">
        <f>SUMIFS('7.  Persistence Report'!AU$27:AU$500,'7.  Persistence Report'!$D$27:$D$500,$B371,'7.  Persistence Report'!$C$27:$C$500,"&lt;&gt;Pre-2011 Programs Completed in 2011",'7.  Persistence Report'!$J$27:$J$500,"Adjustment",'7.  Persistence Report'!$H$27:$H$500,"2013")</f>
        <v>0</v>
      </c>
      <c r="G372" s="294">
        <f>SUMIFS('7.  Persistence Report'!AV$27:AV$500,'7.  Persistence Report'!$D$27:$D$500,$B371,'7.  Persistence Report'!$C$27:$C$500,"&lt;&gt;Pre-2011 Programs Completed in 2011",'7.  Persistence Report'!$J$27:$J$500,"Adjustment",'7.  Persistence Report'!$H$27:$H$500,"2013")</f>
        <v>0</v>
      </c>
      <c r="H372" s="294">
        <f>SUMIFS('7.  Persistence Report'!AW$27:AW$500,'7.  Persistence Report'!$D$27:$D$500,$B371,'7.  Persistence Report'!$C$27:$C$500,"&lt;&gt;Pre-2011 Programs Completed in 2011",'7.  Persistence Report'!$J$27:$J$500,"Adjustment",'7.  Persistence Report'!$H$27:$H$500,"2013")</f>
        <v>0</v>
      </c>
      <c r="I372" s="294">
        <f>SUMIFS('7.  Persistence Report'!AX$27:AX$500,'7.  Persistence Report'!$D$27:$D$500,$B371,'7.  Persistence Report'!$C$27:$C$500,"&lt;&gt;Pre-2011 Programs Completed in 2011",'7.  Persistence Report'!$J$27:$J$500,"Adjustment",'7.  Persistence Report'!$H$27:$H$500,"2013")</f>
        <v>0</v>
      </c>
      <c r="J372" s="294">
        <f>SUMIFS('7.  Persistence Report'!AY$27:AY$500,'7.  Persistence Report'!$D$27:$D$500,$B371,'7.  Persistence Report'!$C$27:$C$500,"&lt;&gt;Pre-2011 Programs Completed in 2011",'7.  Persistence Report'!$J$27:$J$500,"Adjustment",'7.  Persistence Report'!$H$27:$H$500,"2013")</f>
        <v>0</v>
      </c>
      <c r="K372" s="294">
        <f>SUMIFS('7.  Persistence Report'!AZ$27:AZ$500,'7.  Persistence Report'!$D$27:$D$500,$B371,'7.  Persistence Report'!$C$27:$C$500,"&lt;&gt;Pre-2011 Programs Completed in 2011",'7.  Persistence Report'!$J$27:$J$500,"Adjustment",'7.  Persistence Report'!$H$27:$H$500,"2013")</f>
        <v>0</v>
      </c>
      <c r="L372" s="294">
        <f>SUMIFS('7.  Persistence Report'!BA$27:BA$500,'7.  Persistence Report'!$D$27:$D$500,$B371,'7.  Persistence Report'!$C$27:$C$500,"&lt;&gt;Pre-2011 Programs Completed in 2011",'7.  Persistence Report'!$J$27:$J$500,"Adjustment",'7.  Persistence Report'!$H$27:$H$500,"2013")</f>
        <v>0</v>
      </c>
      <c r="M372" s="294">
        <f>SUMIFS('7.  Persistence Report'!BB$27:BB$500,'7.  Persistence Report'!$D$27:$D$500,$B371,'7.  Persistence Report'!$C$27:$C$500,"&lt;&gt;Pre-2011 Programs Completed in 2011",'7.  Persistence Report'!$J$27:$J$500,"Adjustment",'7.  Persistence Report'!$H$27:$H$500,"2013")</f>
        <v>0</v>
      </c>
      <c r="N372" s="294">
        <f>N371</f>
        <v>0</v>
      </c>
      <c r="O372" s="294">
        <f>SUMIFS('7.  Persistence Report'!N$27:N$500,'7.  Persistence Report'!$D$27:$D$500,$B371,'7.  Persistence Report'!$C$27:$C$500,"Pre-2011 Programs Completed in 2011",'7.  Persistence Report'!$J$27:$J$500,"Adjustment",'7.  Persistence Report'!$H$27:$H$500,"2013")</f>
        <v>0</v>
      </c>
      <c r="P372" s="294">
        <f>SUMIFS('7.  Persistence Report'!O$27:O$500,'7.  Persistence Report'!$D$27:$D$500,$B371,'7.  Persistence Report'!$C$27:$C$500,"Pre-2011 Programs Completed in 2011",'7.  Persistence Report'!$J$27:$J$500,"Adjustment",'7.  Persistence Report'!$H$27:$H$500,"2013")</f>
        <v>0</v>
      </c>
      <c r="Q372" s="294">
        <f>SUMIFS('7.  Persistence Report'!P$27:P$500,'7.  Persistence Report'!$D$27:$D$500,$B371,'7.  Persistence Report'!$C$27:$C$500,"Pre-2011 Programs Completed in 2011",'7.  Persistence Report'!$J$27:$J$500,"Adjustment",'7.  Persistence Report'!$H$27:$H$500,"2013")</f>
        <v>0</v>
      </c>
      <c r="R372" s="294">
        <f>SUMIFS('7.  Persistence Report'!Q$27:Q$500,'7.  Persistence Report'!$D$27:$D$500,$B371,'7.  Persistence Report'!$C$27:$C$500,"Pre-2011 Programs Completed in 2011",'7.  Persistence Report'!$J$27:$J$500,"Adjustment",'7.  Persistence Report'!$H$27:$H$500,"2013")</f>
        <v>0</v>
      </c>
      <c r="S372" s="294">
        <f>SUMIFS('7.  Persistence Report'!R$27:R$500,'7.  Persistence Report'!$D$27:$D$500,$B371,'7.  Persistence Report'!$C$27:$C$500,"Pre-2011 Programs Completed in 2011",'7.  Persistence Report'!$J$27:$J$500,"Adjustment",'7.  Persistence Report'!$H$27:$H$500,"2013")</f>
        <v>0</v>
      </c>
      <c r="T372" s="294">
        <f>SUMIFS('7.  Persistence Report'!S$27:S$500,'7.  Persistence Report'!$D$27:$D$500,$B371,'7.  Persistence Report'!$C$27:$C$500,"Pre-2011 Programs Completed in 2011",'7.  Persistence Report'!$J$27:$J$500,"Adjustment",'7.  Persistence Report'!$H$27:$H$500,"2013")</f>
        <v>0</v>
      </c>
      <c r="U372" s="294">
        <f>SUMIFS('7.  Persistence Report'!T$27:T$500,'7.  Persistence Report'!$D$27:$D$500,$B371,'7.  Persistence Report'!$C$27:$C$500,"Pre-2011 Programs Completed in 2011",'7.  Persistence Report'!$J$27:$J$500,"Adjustment",'7.  Persistence Report'!$H$27:$H$500,"2013")</f>
        <v>0</v>
      </c>
      <c r="V372" s="294">
        <f>SUMIFS('7.  Persistence Report'!U$27:U$500,'7.  Persistence Report'!$D$27:$D$500,$B371,'7.  Persistence Report'!$C$27:$C$500,"Pre-2011 Programs Completed in 2011",'7.  Persistence Report'!$J$27:$J$500,"Adjustment",'7.  Persistence Report'!$H$27:$H$500,"2013")</f>
        <v>0</v>
      </c>
      <c r="W372" s="294">
        <f>SUMIFS('7.  Persistence Report'!V$27:V$500,'7.  Persistence Report'!$D$27:$D$500,$B371,'7.  Persistence Report'!$C$27:$C$500,"Pre-2011 Programs Completed in 2011",'7.  Persistence Report'!$J$27:$J$500,"Adjustment",'7.  Persistence Report'!$H$27:$H$500,"2013")</f>
        <v>0</v>
      </c>
      <c r="X372" s="294">
        <f>SUMIFS('7.  Persistence Report'!W$27:W$500,'7.  Persistence Report'!$D$27:$D$500,$B371,'7.  Persistence Report'!$C$27:$C$500,"Pre-2011 Programs Completed in 2011",'7.  Persistence Report'!$J$27:$J$500,"Adjustment",'7.  Persistence Report'!$H$27:$H$500,"2013")</f>
        <v>0</v>
      </c>
      <c r="Y372" s="410">
        <f>Y371</f>
        <v>0</v>
      </c>
      <c r="Z372" s="410">
        <f t="shared" ref="Z372:AL372" si="168">Z371</f>
        <v>0</v>
      </c>
      <c r="AA372" s="410">
        <f t="shared" si="168"/>
        <v>1</v>
      </c>
      <c r="AB372" s="410">
        <f t="shared" si="168"/>
        <v>0</v>
      </c>
      <c r="AC372" s="410">
        <f t="shared" si="168"/>
        <v>0</v>
      </c>
      <c r="AD372" s="410">
        <f t="shared" si="168"/>
        <v>0</v>
      </c>
      <c r="AE372" s="410">
        <f t="shared" si="168"/>
        <v>0</v>
      </c>
      <c r="AF372" s="410">
        <f t="shared" si="168"/>
        <v>0</v>
      </c>
      <c r="AG372" s="410">
        <f t="shared" si="168"/>
        <v>0</v>
      </c>
      <c r="AH372" s="410">
        <f t="shared" si="168"/>
        <v>0</v>
      </c>
      <c r="AI372" s="410">
        <f t="shared" si="168"/>
        <v>0</v>
      </c>
      <c r="AJ372" s="410">
        <f t="shared" si="168"/>
        <v>0</v>
      </c>
      <c r="AK372" s="410">
        <f t="shared" si="168"/>
        <v>0</v>
      </c>
      <c r="AL372" s="410">
        <f t="shared" si="168"/>
        <v>0</v>
      </c>
      <c r="AM372" s="296"/>
    </row>
    <row r="373" spans="1:39" s="282" customFormat="1" ht="15" outlineLevel="1">
      <c r="A373" s="507"/>
      <c r="B373" s="323"/>
      <c r="C373" s="290"/>
      <c r="D373" s="290"/>
      <c r="E373" s="290"/>
      <c r="F373" s="290"/>
      <c r="G373" s="290"/>
      <c r="H373" s="290"/>
      <c r="I373" s="290"/>
      <c r="J373" s="290"/>
      <c r="K373" s="290"/>
      <c r="L373" s="290"/>
      <c r="M373" s="290"/>
      <c r="N373" s="290"/>
      <c r="O373" s="290"/>
      <c r="P373" s="290"/>
      <c r="Q373" s="290"/>
      <c r="R373" s="290"/>
      <c r="S373" s="290"/>
      <c r="T373" s="290"/>
      <c r="U373" s="290"/>
      <c r="V373" s="290"/>
      <c r="W373" s="290"/>
      <c r="X373" s="290"/>
      <c r="Y373" s="411"/>
      <c r="Z373" s="411"/>
      <c r="AA373" s="411"/>
      <c r="AB373" s="411"/>
      <c r="AC373" s="411"/>
      <c r="AD373" s="411"/>
      <c r="AE373" s="411"/>
      <c r="AF373" s="411"/>
      <c r="AG373" s="411"/>
      <c r="AH373" s="411"/>
      <c r="AI373" s="411"/>
      <c r="AJ373" s="411"/>
      <c r="AK373" s="411"/>
      <c r="AL373" s="411"/>
      <c r="AM373" s="312"/>
    </row>
    <row r="374" spans="1:39" s="282" customFormat="1" ht="15.75" outlineLevel="1">
      <c r="A374" s="507"/>
      <c r="B374" s="287" t="s">
        <v>490</v>
      </c>
      <c r="C374" s="290"/>
      <c r="D374" s="290"/>
      <c r="E374" s="290"/>
      <c r="F374" s="290"/>
      <c r="G374" s="290"/>
      <c r="H374" s="290"/>
      <c r="I374" s="290"/>
      <c r="J374" s="290"/>
      <c r="K374" s="290"/>
      <c r="L374" s="290"/>
      <c r="M374" s="290"/>
      <c r="N374" s="290"/>
      <c r="O374" s="290"/>
      <c r="P374" s="290"/>
      <c r="Q374" s="290"/>
      <c r="R374" s="290"/>
      <c r="S374" s="290"/>
      <c r="T374" s="290"/>
      <c r="U374" s="290"/>
      <c r="V374" s="290"/>
      <c r="W374" s="290"/>
      <c r="X374" s="290"/>
      <c r="Y374" s="411"/>
      <c r="Z374" s="411"/>
      <c r="AA374" s="411"/>
      <c r="AB374" s="411"/>
      <c r="AC374" s="411"/>
      <c r="AD374" s="411"/>
      <c r="AE374" s="411"/>
      <c r="AF374" s="411"/>
      <c r="AG374" s="411"/>
      <c r="AH374" s="411"/>
      <c r="AI374" s="411"/>
      <c r="AJ374" s="411"/>
      <c r="AK374" s="411"/>
      <c r="AL374" s="411"/>
      <c r="AM374" s="312"/>
    </row>
    <row r="375" spans="1:39" s="282" customFormat="1" ht="15" outlineLevel="1">
      <c r="A375" s="507">
        <v>31</v>
      </c>
      <c r="B375" s="323" t="s">
        <v>491</v>
      </c>
      <c r="C375" s="290" t="s">
        <v>25</v>
      </c>
      <c r="D375" s="294">
        <f>SUMIFS('7.  Persistence Report'!AS$27:AS$500,'7.  Persistence Report'!$D$27:$D$500,$B375,'7.  Persistence Report'!$C$27:$C$500,"Pre-2011 Programs Completed in 2011",'7.  Persistence Report'!$J$27:$J$500,"&lt;&gt;Adjustment",'7.  Persistence Report'!$H$27:$H$500,"2013")</f>
        <v>0</v>
      </c>
      <c r="E375" s="294">
        <f>SUMIFS('7.  Persistence Report'!AT$27:AT$500,'7.  Persistence Report'!$D$27:$D$500,$B375,'7.  Persistence Report'!$C$27:$C$500,"Pre-2011 Programs Completed in 2011",'7.  Persistence Report'!$J$27:$J$500,"&lt;&gt;Adjustment",'7.  Persistence Report'!$H$27:$H$500,"2013")</f>
        <v>0</v>
      </c>
      <c r="F375" s="294">
        <f>SUMIFS('7.  Persistence Report'!AU$27:AU$500,'7.  Persistence Report'!$D$27:$D$500,$B375,'7.  Persistence Report'!$C$27:$C$500,"Pre-2011 Programs Completed in 2011",'7.  Persistence Report'!$J$27:$J$500,"&lt;&gt;Adjustment",'7.  Persistence Report'!$H$27:$H$500,"2013")</f>
        <v>0</v>
      </c>
      <c r="G375" s="294">
        <f>SUMIFS('7.  Persistence Report'!AV$27:AV$500,'7.  Persistence Report'!$D$27:$D$500,$B375,'7.  Persistence Report'!$C$27:$C$500,"Pre-2011 Programs Completed in 2011",'7.  Persistence Report'!$J$27:$J$500,"&lt;&gt;Adjustment",'7.  Persistence Report'!$H$27:$H$500,"2013")</f>
        <v>0</v>
      </c>
      <c r="H375" s="294">
        <f>SUMIFS('7.  Persistence Report'!AW$27:AW$500,'7.  Persistence Report'!$D$27:$D$500,$B375,'7.  Persistence Report'!$C$27:$C$500,"Pre-2011 Programs Completed in 2011",'7.  Persistence Report'!$J$27:$J$500,"&lt;&gt;Adjustment",'7.  Persistence Report'!$H$27:$H$500,"2013")</f>
        <v>0</v>
      </c>
      <c r="I375" s="294">
        <f>SUMIFS('7.  Persistence Report'!AX$27:AX$500,'7.  Persistence Report'!$D$27:$D$500,$B375,'7.  Persistence Report'!$C$27:$C$500,"Pre-2011 Programs Completed in 2011",'7.  Persistence Report'!$J$27:$J$500,"&lt;&gt;Adjustment",'7.  Persistence Report'!$H$27:$H$500,"2013")</f>
        <v>0</v>
      </c>
      <c r="J375" s="294">
        <f>SUMIFS('7.  Persistence Report'!AY$27:AY$500,'7.  Persistence Report'!$D$27:$D$500,$B375,'7.  Persistence Report'!$C$27:$C$500,"Pre-2011 Programs Completed in 2011",'7.  Persistence Report'!$J$27:$J$500,"&lt;&gt;Adjustment",'7.  Persistence Report'!$H$27:$H$500,"2013")</f>
        <v>0</v>
      </c>
      <c r="K375" s="294">
        <f>SUMIFS('7.  Persistence Report'!AZ$27:AZ$500,'7.  Persistence Report'!$D$27:$D$500,$B375,'7.  Persistence Report'!$C$27:$C$500,"Pre-2011 Programs Completed in 2011",'7.  Persistence Report'!$J$27:$J$500,"&lt;&gt;Adjustment",'7.  Persistence Report'!$H$27:$H$500,"2013")</f>
        <v>0</v>
      </c>
      <c r="L375" s="294">
        <f>SUMIFS('7.  Persistence Report'!BA$27:BA$500,'7.  Persistence Report'!$D$27:$D$500,$B375,'7.  Persistence Report'!$C$27:$C$500,"Pre-2011 Programs Completed in 2011",'7.  Persistence Report'!$J$27:$J$500,"&lt;&gt;Adjustment",'7.  Persistence Report'!$H$27:$H$500,"2013")</f>
        <v>0</v>
      </c>
      <c r="M375" s="294">
        <f>SUMIFS('7.  Persistence Report'!BB$27:BB$500,'7.  Persistence Report'!$D$27:$D$500,$B375,'7.  Persistence Report'!$C$27:$C$500,"Pre-2011 Programs Completed in 2011",'7.  Persistence Report'!$J$27:$J$500,"&lt;&gt;Adjustment",'7.  Persistence Report'!$H$27:$H$500,"2013")</f>
        <v>0</v>
      </c>
      <c r="N375" s="294">
        <v>0</v>
      </c>
      <c r="O375" s="294">
        <f>SUMIFS('7.  Persistence Report'!N$27:N$500,'7.  Persistence Report'!$D$27:$D$500,$B375,'7.  Persistence Report'!$C$27:$C$500,"Pre-2011 Programs Completed in 2011",'7.  Persistence Report'!$J$27:$J$500,"&lt;&gt;Adjustment",'7.  Persistence Report'!$H$27:$H$500,"2013")</f>
        <v>0</v>
      </c>
      <c r="P375" s="294">
        <f>SUMIFS('7.  Persistence Report'!O$27:O$500,'7.  Persistence Report'!$D$27:$D$500,$B375,'7.  Persistence Report'!$C$27:$C$500,"Pre-2011 Programs Completed in 2011",'7.  Persistence Report'!$J$27:$J$500,"&lt;&gt;Adjustment",'7.  Persistence Report'!$H$27:$H$500,"2013")</f>
        <v>0</v>
      </c>
      <c r="Q375" s="294">
        <f>SUMIFS('7.  Persistence Report'!P$27:P$500,'7.  Persistence Report'!$D$27:$D$500,$B375,'7.  Persistence Report'!$C$27:$C$500,"Pre-2011 Programs Completed in 2011",'7.  Persistence Report'!$J$27:$J$500,"&lt;&gt;Adjustment",'7.  Persistence Report'!$H$27:$H$500,"2013")</f>
        <v>0</v>
      </c>
      <c r="R375" s="294">
        <f>SUMIFS('7.  Persistence Report'!Q$27:Q$500,'7.  Persistence Report'!$D$27:$D$500,$B375,'7.  Persistence Report'!$C$27:$C$500,"Pre-2011 Programs Completed in 2011",'7.  Persistence Report'!$J$27:$J$500,"&lt;&gt;Adjustment",'7.  Persistence Report'!$H$27:$H$500,"2013")</f>
        <v>0</v>
      </c>
      <c r="S375" s="294">
        <f>SUMIFS('7.  Persistence Report'!R$27:R$500,'7.  Persistence Report'!$D$27:$D$500,$B375,'7.  Persistence Report'!$C$27:$C$500,"Pre-2011 Programs Completed in 2011",'7.  Persistence Report'!$J$27:$J$500,"&lt;&gt;Adjustment",'7.  Persistence Report'!$H$27:$H$500,"2013")</f>
        <v>0</v>
      </c>
      <c r="T375" s="294">
        <f>SUMIFS('7.  Persistence Report'!S$27:S$500,'7.  Persistence Report'!$D$27:$D$500,$B375,'7.  Persistence Report'!$C$27:$C$500,"Pre-2011 Programs Completed in 2011",'7.  Persistence Report'!$J$27:$J$500,"&lt;&gt;Adjustment",'7.  Persistence Report'!$H$27:$H$500,"2013")</f>
        <v>0</v>
      </c>
      <c r="U375" s="294">
        <f>SUMIFS('7.  Persistence Report'!T$27:T$500,'7.  Persistence Report'!$D$27:$D$500,$B375,'7.  Persistence Report'!$C$27:$C$500,"Pre-2011 Programs Completed in 2011",'7.  Persistence Report'!$J$27:$J$500,"&lt;&gt;Adjustment",'7.  Persistence Report'!$H$27:$H$500,"2013")</f>
        <v>0</v>
      </c>
      <c r="V375" s="294">
        <f>SUMIFS('7.  Persistence Report'!U$27:U$500,'7.  Persistence Report'!$D$27:$D$500,$B375,'7.  Persistence Report'!$C$27:$C$500,"Pre-2011 Programs Completed in 2011",'7.  Persistence Report'!$J$27:$J$500,"&lt;&gt;Adjustment",'7.  Persistence Report'!$H$27:$H$500,"2013")</f>
        <v>0</v>
      </c>
      <c r="W375" s="294">
        <f>SUMIFS('7.  Persistence Report'!V$27:V$500,'7.  Persistence Report'!$D$27:$D$500,$B375,'7.  Persistence Report'!$C$27:$C$500,"Pre-2011 Programs Completed in 2011",'7.  Persistence Report'!$J$27:$J$500,"&lt;&gt;Adjustment",'7.  Persistence Report'!$H$27:$H$500,"2013")</f>
        <v>0</v>
      </c>
      <c r="X375" s="294">
        <f>SUMIFS('7.  Persistence Report'!W$27:W$500,'7.  Persistence Report'!$D$27:$D$500,$B375,'7.  Persistence Report'!$C$27:$C$500,"Pre-2011 Programs Completed in 2011",'7.  Persistence Report'!$J$27:$J$500,"&lt;&gt;Adjustment",'7.  Persistence Report'!$H$27:$H$500,"2013")</f>
        <v>0</v>
      </c>
      <c r="Y375" s="409"/>
      <c r="Z375" s="409"/>
      <c r="AA375" s="501">
        <v>1</v>
      </c>
      <c r="AB375" s="409"/>
      <c r="AC375" s="409"/>
      <c r="AD375" s="409"/>
      <c r="AE375" s="409"/>
      <c r="AF375" s="409"/>
      <c r="AG375" s="409"/>
      <c r="AH375" s="409"/>
      <c r="AI375" s="409"/>
      <c r="AJ375" s="409"/>
      <c r="AK375" s="409"/>
      <c r="AL375" s="409"/>
      <c r="AM375" s="295">
        <f>SUM(Y375:AL375)</f>
        <v>1</v>
      </c>
    </row>
    <row r="376" spans="1:39" s="282" customFormat="1" ht="15" outlineLevel="1">
      <c r="A376" s="507"/>
      <c r="B376" s="323" t="s">
        <v>249</v>
      </c>
      <c r="C376" s="290" t="s">
        <v>163</v>
      </c>
      <c r="D376" s="294">
        <f>SUMIFS('7.  Persistence Report'!AS$27:AS$500,'7.  Persistence Report'!$D$27:$D$500,$B375,'7.  Persistence Report'!$C$27:$C$500,"&lt;&gt;Pre-2011 Programs Completed in 2011",'7.  Persistence Report'!$J$27:$J$500,"Adjustment",'7.  Persistence Report'!$H$27:$H$500,"2013")</f>
        <v>0</v>
      </c>
      <c r="E376" s="294">
        <f>SUMIFS('7.  Persistence Report'!AT$27:AT$500,'7.  Persistence Report'!$D$27:$D$500,$B375,'7.  Persistence Report'!$C$27:$C$500,"&lt;&gt;Pre-2011 Programs Completed in 2011",'7.  Persistence Report'!$J$27:$J$500,"Adjustment",'7.  Persistence Report'!$H$27:$H$500,"2013")</f>
        <v>0</v>
      </c>
      <c r="F376" s="294">
        <f>SUMIFS('7.  Persistence Report'!AU$27:AU$500,'7.  Persistence Report'!$D$27:$D$500,$B375,'7.  Persistence Report'!$C$27:$C$500,"&lt;&gt;Pre-2011 Programs Completed in 2011",'7.  Persistence Report'!$J$27:$J$500,"Adjustment",'7.  Persistence Report'!$H$27:$H$500,"2013")</f>
        <v>0</v>
      </c>
      <c r="G376" s="294">
        <f>SUMIFS('7.  Persistence Report'!AV$27:AV$500,'7.  Persistence Report'!$D$27:$D$500,$B375,'7.  Persistence Report'!$C$27:$C$500,"&lt;&gt;Pre-2011 Programs Completed in 2011",'7.  Persistence Report'!$J$27:$J$500,"Adjustment",'7.  Persistence Report'!$H$27:$H$500,"2013")</f>
        <v>0</v>
      </c>
      <c r="H376" s="294">
        <f>SUMIFS('7.  Persistence Report'!AW$27:AW$500,'7.  Persistence Report'!$D$27:$D$500,$B375,'7.  Persistence Report'!$C$27:$C$500,"&lt;&gt;Pre-2011 Programs Completed in 2011",'7.  Persistence Report'!$J$27:$J$500,"Adjustment",'7.  Persistence Report'!$H$27:$H$500,"2013")</f>
        <v>0</v>
      </c>
      <c r="I376" s="294">
        <f>SUMIFS('7.  Persistence Report'!AX$27:AX$500,'7.  Persistence Report'!$D$27:$D$500,$B375,'7.  Persistence Report'!$C$27:$C$500,"&lt;&gt;Pre-2011 Programs Completed in 2011",'7.  Persistence Report'!$J$27:$J$500,"Adjustment",'7.  Persistence Report'!$H$27:$H$500,"2013")</f>
        <v>0</v>
      </c>
      <c r="J376" s="294">
        <f>SUMIFS('7.  Persistence Report'!AY$27:AY$500,'7.  Persistence Report'!$D$27:$D$500,$B375,'7.  Persistence Report'!$C$27:$C$500,"&lt;&gt;Pre-2011 Programs Completed in 2011",'7.  Persistence Report'!$J$27:$J$500,"Adjustment",'7.  Persistence Report'!$H$27:$H$500,"2013")</f>
        <v>0</v>
      </c>
      <c r="K376" s="294">
        <f>SUMIFS('7.  Persistence Report'!AZ$27:AZ$500,'7.  Persistence Report'!$D$27:$D$500,$B375,'7.  Persistence Report'!$C$27:$C$500,"&lt;&gt;Pre-2011 Programs Completed in 2011",'7.  Persistence Report'!$J$27:$J$500,"Adjustment",'7.  Persistence Report'!$H$27:$H$500,"2013")</f>
        <v>0</v>
      </c>
      <c r="L376" s="294">
        <f>SUMIFS('7.  Persistence Report'!BA$27:BA$500,'7.  Persistence Report'!$D$27:$D$500,$B375,'7.  Persistence Report'!$C$27:$C$500,"&lt;&gt;Pre-2011 Programs Completed in 2011",'7.  Persistence Report'!$J$27:$J$500,"Adjustment",'7.  Persistence Report'!$H$27:$H$500,"2013")</f>
        <v>0</v>
      </c>
      <c r="M376" s="294">
        <f>SUMIFS('7.  Persistence Report'!BB$27:BB$500,'7.  Persistence Report'!$D$27:$D$500,$B375,'7.  Persistence Report'!$C$27:$C$500,"&lt;&gt;Pre-2011 Programs Completed in 2011",'7.  Persistence Report'!$J$27:$J$500,"Adjustment",'7.  Persistence Report'!$H$27:$H$500,"2013")</f>
        <v>0</v>
      </c>
      <c r="N376" s="294">
        <f>N375</f>
        <v>0</v>
      </c>
      <c r="O376" s="294">
        <f>SUMIFS('7.  Persistence Report'!N$27:N$500,'7.  Persistence Report'!$D$27:$D$500,$B375,'7.  Persistence Report'!$C$27:$C$500,"Pre-2011 Programs Completed in 2011",'7.  Persistence Report'!$J$27:$J$500,"Adjustment",'7.  Persistence Report'!$H$27:$H$500,"2013")</f>
        <v>0</v>
      </c>
      <c r="P376" s="294">
        <f>SUMIFS('7.  Persistence Report'!O$27:O$500,'7.  Persistence Report'!$D$27:$D$500,$B375,'7.  Persistence Report'!$C$27:$C$500,"Pre-2011 Programs Completed in 2011",'7.  Persistence Report'!$J$27:$J$500,"Adjustment",'7.  Persistence Report'!$H$27:$H$500,"2013")</f>
        <v>0</v>
      </c>
      <c r="Q376" s="294">
        <f>SUMIFS('7.  Persistence Report'!P$27:P$500,'7.  Persistence Report'!$D$27:$D$500,$B375,'7.  Persistence Report'!$C$27:$C$500,"Pre-2011 Programs Completed in 2011",'7.  Persistence Report'!$J$27:$J$500,"Adjustment",'7.  Persistence Report'!$H$27:$H$500,"2013")</f>
        <v>0</v>
      </c>
      <c r="R376" s="294">
        <f>SUMIFS('7.  Persistence Report'!Q$27:Q$500,'7.  Persistence Report'!$D$27:$D$500,$B375,'7.  Persistence Report'!$C$27:$C$500,"Pre-2011 Programs Completed in 2011",'7.  Persistence Report'!$J$27:$J$500,"Adjustment",'7.  Persistence Report'!$H$27:$H$500,"2013")</f>
        <v>0</v>
      </c>
      <c r="S376" s="294">
        <f>SUMIFS('7.  Persistence Report'!R$27:R$500,'7.  Persistence Report'!$D$27:$D$500,$B375,'7.  Persistence Report'!$C$27:$C$500,"Pre-2011 Programs Completed in 2011",'7.  Persistence Report'!$J$27:$J$500,"Adjustment",'7.  Persistence Report'!$H$27:$H$500,"2013")</f>
        <v>0</v>
      </c>
      <c r="T376" s="294">
        <f>SUMIFS('7.  Persistence Report'!S$27:S$500,'7.  Persistence Report'!$D$27:$D$500,$B375,'7.  Persistence Report'!$C$27:$C$500,"Pre-2011 Programs Completed in 2011",'7.  Persistence Report'!$J$27:$J$500,"Adjustment",'7.  Persistence Report'!$H$27:$H$500,"2013")</f>
        <v>0</v>
      </c>
      <c r="U376" s="294">
        <f>SUMIFS('7.  Persistence Report'!T$27:T$500,'7.  Persistence Report'!$D$27:$D$500,$B375,'7.  Persistence Report'!$C$27:$C$500,"Pre-2011 Programs Completed in 2011",'7.  Persistence Report'!$J$27:$J$500,"Adjustment",'7.  Persistence Report'!$H$27:$H$500,"2013")</f>
        <v>0</v>
      </c>
      <c r="V376" s="294">
        <f>SUMIFS('7.  Persistence Report'!U$27:U$500,'7.  Persistence Report'!$D$27:$D$500,$B375,'7.  Persistence Report'!$C$27:$C$500,"Pre-2011 Programs Completed in 2011",'7.  Persistence Report'!$J$27:$J$500,"Adjustment",'7.  Persistence Report'!$H$27:$H$500,"2013")</f>
        <v>0</v>
      </c>
      <c r="W376" s="294">
        <f>SUMIFS('7.  Persistence Report'!V$27:V$500,'7.  Persistence Report'!$D$27:$D$500,$B375,'7.  Persistence Report'!$C$27:$C$500,"Pre-2011 Programs Completed in 2011",'7.  Persistence Report'!$J$27:$J$500,"Adjustment",'7.  Persistence Report'!$H$27:$H$500,"2013")</f>
        <v>0</v>
      </c>
      <c r="X376" s="294">
        <f>SUMIFS('7.  Persistence Report'!W$27:W$500,'7.  Persistence Report'!$D$27:$D$500,$B375,'7.  Persistence Report'!$C$27:$C$500,"Pre-2011 Programs Completed in 2011",'7.  Persistence Report'!$J$27:$J$500,"Adjustment",'7.  Persistence Report'!$H$27:$H$500,"2013")</f>
        <v>0</v>
      </c>
      <c r="Y376" s="410">
        <f>Y375</f>
        <v>0</v>
      </c>
      <c r="Z376" s="410">
        <f t="shared" ref="Z376:AL376" si="169">Z375</f>
        <v>0</v>
      </c>
      <c r="AA376" s="410">
        <f t="shared" si="169"/>
        <v>1</v>
      </c>
      <c r="AB376" s="410">
        <f t="shared" si="169"/>
        <v>0</v>
      </c>
      <c r="AC376" s="410">
        <f t="shared" si="169"/>
        <v>0</v>
      </c>
      <c r="AD376" s="410">
        <f t="shared" si="169"/>
        <v>0</v>
      </c>
      <c r="AE376" s="410">
        <f t="shared" si="169"/>
        <v>0</v>
      </c>
      <c r="AF376" s="410">
        <f t="shared" si="169"/>
        <v>0</v>
      </c>
      <c r="AG376" s="410">
        <f t="shared" si="169"/>
        <v>0</v>
      </c>
      <c r="AH376" s="410">
        <f t="shared" si="169"/>
        <v>0</v>
      </c>
      <c r="AI376" s="410">
        <f t="shared" si="169"/>
        <v>0</v>
      </c>
      <c r="AJ376" s="410">
        <f t="shared" si="169"/>
        <v>0</v>
      </c>
      <c r="AK376" s="410">
        <f t="shared" si="169"/>
        <v>0</v>
      </c>
      <c r="AL376" s="410">
        <f t="shared" si="169"/>
        <v>0</v>
      </c>
      <c r="AM376" s="296"/>
    </row>
    <row r="377" spans="1:39" s="282" customFormat="1" ht="15" outlineLevel="1">
      <c r="A377" s="507"/>
      <c r="B377" s="323"/>
      <c r="C377" s="290"/>
      <c r="D377" s="290"/>
      <c r="E377" s="290"/>
      <c r="F377" s="290"/>
      <c r="G377" s="290"/>
      <c r="H377" s="290"/>
      <c r="I377" s="290"/>
      <c r="J377" s="290"/>
      <c r="K377" s="290"/>
      <c r="L377" s="290"/>
      <c r="M377" s="290"/>
      <c r="N377" s="290"/>
      <c r="O377" s="290"/>
      <c r="P377" s="290"/>
      <c r="Q377" s="290"/>
      <c r="R377" s="290"/>
      <c r="S377" s="290"/>
      <c r="T377" s="290"/>
      <c r="U377" s="290"/>
      <c r="V377" s="290"/>
      <c r="W377" s="290"/>
      <c r="X377" s="290"/>
      <c r="Y377" s="411"/>
      <c r="Z377" s="411"/>
      <c r="AA377" s="411"/>
      <c r="AB377" s="411"/>
      <c r="AC377" s="411"/>
      <c r="AD377" s="411"/>
      <c r="AE377" s="411"/>
      <c r="AF377" s="411"/>
      <c r="AG377" s="411"/>
      <c r="AH377" s="411"/>
      <c r="AI377" s="411"/>
      <c r="AJ377" s="411"/>
      <c r="AK377" s="411"/>
      <c r="AL377" s="411"/>
      <c r="AM377" s="312"/>
    </row>
    <row r="378" spans="1:39" s="282" customFormat="1" ht="15" outlineLevel="1">
      <c r="A378" s="507">
        <v>32</v>
      </c>
      <c r="B378" s="323" t="s">
        <v>492</v>
      </c>
      <c r="C378" s="290" t="s">
        <v>25</v>
      </c>
      <c r="D378" s="294">
        <f>SUMIFS('7.  Persistence Report'!AS$27:AS$500,'7.  Persistence Report'!$D$27:$D$500,$B378,'7.  Persistence Report'!$C$27:$C$500,"Pre-2011 Programs Completed in 2011",'7.  Persistence Report'!$J$27:$J$500,"&lt;&gt;Adjustment",'7.  Persistence Report'!$H$27:$H$500,"2013")</f>
        <v>0</v>
      </c>
      <c r="E378" s="294">
        <f>SUMIFS('7.  Persistence Report'!AT$27:AT$500,'7.  Persistence Report'!$D$27:$D$500,$B378,'7.  Persistence Report'!$C$27:$C$500,"Pre-2011 Programs Completed in 2011",'7.  Persistence Report'!$J$27:$J$500,"&lt;&gt;Adjustment",'7.  Persistence Report'!$H$27:$H$500,"2013")</f>
        <v>0</v>
      </c>
      <c r="F378" s="294">
        <f>SUMIFS('7.  Persistence Report'!AU$27:AU$500,'7.  Persistence Report'!$D$27:$D$500,$B378,'7.  Persistence Report'!$C$27:$C$500,"Pre-2011 Programs Completed in 2011",'7.  Persistence Report'!$J$27:$J$500,"&lt;&gt;Adjustment",'7.  Persistence Report'!$H$27:$H$500,"2013")</f>
        <v>0</v>
      </c>
      <c r="G378" s="294">
        <f>SUMIFS('7.  Persistence Report'!AV$27:AV$500,'7.  Persistence Report'!$D$27:$D$500,$B378,'7.  Persistence Report'!$C$27:$C$500,"Pre-2011 Programs Completed in 2011",'7.  Persistence Report'!$J$27:$J$500,"&lt;&gt;Adjustment",'7.  Persistence Report'!$H$27:$H$500,"2013")</f>
        <v>0</v>
      </c>
      <c r="H378" s="294">
        <f>SUMIFS('7.  Persistence Report'!AW$27:AW$500,'7.  Persistence Report'!$D$27:$D$500,$B378,'7.  Persistence Report'!$C$27:$C$500,"Pre-2011 Programs Completed in 2011",'7.  Persistence Report'!$J$27:$J$500,"&lt;&gt;Adjustment",'7.  Persistence Report'!$H$27:$H$500,"2013")</f>
        <v>0</v>
      </c>
      <c r="I378" s="294">
        <f>SUMIFS('7.  Persistence Report'!AX$27:AX$500,'7.  Persistence Report'!$D$27:$D$500,$B378,'7.  Persistence Report'!$C$27:$C$500,"Pre-2011 Programs Completed in 2011",'7.  Persistence Report'!$J$27:$J$500,"&lt;&gt;Adjustment",'7.  Persistence Report'!$H$27:$H$500,"2013")</f>
        <v>0</v>
      </c>
      <c r="J378" s="294">
        <f>SUMIFS('7.  Persistence Report'!AY$27:AY$500,'7.  Persistence Report'!$D$27:$D$500,$B378,'7.  Persistence Report'!$C$27:$C$500,"Pre-2011 Programs Completed in 2011",'7.  Persistence Report'!$J$27:$J$500,"&lt;&gt;Adjustment",'7.  Persistence Report'!$H$27:$H$500,"2013")</f>
        <v>0</v>
      </c>
      <c r="K378" s="294">
        <f>SUMIFS('7.  Persistence Report'!AZ$27:AZ$500,'7.  Persistence Report'!$D$27:$D$500,$B378,'7.  Persistence Report'!$C$27:$C$500,"Pre-2011 Programs Completed in 2011",'7.  Persistence Report'!$J$27:$J$500,"&lt;&gt;Adjustment",'7.  Persistence Report'!$H$27:$H$500,"2013")</f>
        <v>0</v>
      </c>
      <c r="L378" s="294">
        <f>SUMIFS('7.  Persistence Report'!BA$27:BA$500,'7.  Persistence Report'!$D$27:$D$500,$B378,'7.  Persistence Report'!$C$27:$C$500,"Pre-2011 Programs Completed in 2011",'7.  Persistence Report'!$J$27:$J$500,"&lt;&gt;Adjustment",'7.  Persistence Report'!$H$27:$H$500,"2013")</f>
        <v>0</v>
      </c>
      <c r="M378" s="294">
        <f>SUMIFS('7.  Persistence Report'!BB$27:BB$500,'7.  Persistence Report'!$D$27:$D$500,$B378,'7.  Persistence Report'!$C$27:$C$500,"Pre-2011 Programs Completed in 2011",'7.  Persistence Report'!$J$27:$J$500,"&lt;&gt;Adjustment",'7.  Persistence Report'!$H$27:$H$500,"2013")</f>
        <v>0</v>
      </c>
      <c r="N378" s="294">
        <v>0</v>
      </c>
      <c r="O378" s="294">
        <f>SUMIFS('7.  Persistence Report'!N$27:N$500,'7.  Persistence Report'!$D$27:$D$500,$B378,'7.  Persistence Report'!$C$27:$C$500,"Pre-2011 Programs Completed in 2011",'7.  Persistence Report'!$J$27:$J$500,"&lt;&gt;Adjustment",'7.  Persistence Report'!$H$27:$H$500,"2013")</f>
        <v>0</v>
      </c>
      <c r="P378" s="294">
        <f>SUMIFS('7.  Persistence Report'!O$27:O$500,'7.  Persistence Report'!$D$27:$D$500,$B378,'7.  Persistence Report'!$C$27:$C$500,"Pre-2011 Programs Completed in 2011",'7.  Persistence Report'!$J$27:$J$500,"&lt;&gt;Adjustment",'7.  Persistence Report'!$H$27:$H$500,"2013")</f>
        <v>0</v>
      </c>
      <c r="Q378" s="294">
        <f>SUMIFS('7.  Persistence Report'!P$27:P$500,'7.  Persistence Report'!$D$27:$D$500,$B378,'7.  Persistence Report'!$C$27:$C$500,"Pre-2011 Programs Completed in 2011",'7.  Persistence Report'!$J$27:$J$500,"&lt;&gt;Adjustment",'7.  Persistence Report'!$H$27:$H$500,"2013")</f>
        <v>0</v>
      </c>
      <c r="R378" s="294">
        <f>SUMIFS('7.  Persistence Report'!Q$27:Q$500,'7.  Persistence Report'!$D$27:$D$500,$B378,'7.  Persistence Report'!$C$27:$C$500,"Pre-2011 Programs Completed in 2011",'7.  Persistence Report'!$J$27:$J$500,"&lt;&gt;Adjustment",'7.  Persistence Report'!$H$27:$H$500,"2013")</f>
        <v>0</v>
      </c>
      <c r="S378" s="294">
        <f>SUMIFS('7.  Persistence Report'!R$27:R$500,'7.  Persistence Report'!$D$27:$D$500,$B378,'7.  Persistence Report'!$C$27:$C$500,"Pre-2011 Programs Completed in 2011",'7.  Persistence Report'!$J$27:$J$500,"&lt;&gt;Adjustment",'7.  Persistence Report'!$H$27:$H$500,"2013")</f>
        <v>0</v>
      </c>
      <c r="T378" s="294">
        <f>SUMIFS('7.  Persistence Report'!S$27:S$500,'7.  Persistence Report'!$D$27:$D$500,$B378,'7.  Persistence Report'!$C$27:$C$500,"Pre-2011 Programs Completed in 2011",'7.  Persistence Report'!$J$27:$J$500,"&lt;&gt;Adjustment",'7.  Persistence Report'!$H$27:$H$500,"2013")</f>
        <v>0</v>
      </c>
      <c r="U378" s="294">
        <f>SUMIFS('7.  Persistence Report'!T$27:T$500,'7.  Persistence Report'!$D$27:$D$500,$B378,'7.  Persistence Report'!$C$27:$C$500,"Pre-2011 Programs Completed in 2011",'7.  Persistence Report'!$J$27:$J$500,"&lt;&gt;Adjustment",'7.  Persistence Report'!$H$27:$H$500,"2013")</f>
        <v>0</v>
      </c>
      <c r="V378" s="294">
        <f>SUMIFS('7.  Persistence Report'!U$27:U$500,'7.  Persistence Report'!$D$27:$D$500,$B378,'7.  Persistence Report'!$C$27:$C$500,"Pre-2011 Programs Completed in 2011",'7.  Persistence Report'!$J$27:$J$500,"&lt;&gt;Adjustment",'7.  Persistence Report'!$H$27:$H$500,"2013")</f>
        <v>0</v>
      </c>
      <c r="W378" s="294">
        <f>SUMIFS('7.  Persistence Report'!V$27:V$500,'7.  Persistence Report'!$D$27:$D$500,$B378,'7.  Persistence Report'!$C$27:$C$500,"Pre-2011 Programs Completed in 2011",'7.  Persistence Report'!$J$27:$J$500,"&lt;&gt;Adjustment",'7.  Persistence Report'!$H$27:$H$500,"2013")</f>
        <v>0</v>
      </c>
      <c r="X378" s="294">
        <f>SUMIFS('7.  Persistence Report'!W$27:W$500,'7.  Persistence Report'!$D$27:$D$500,$B378,'7.  Persistence Report'!$C$27:$C$500,"Pre-2011 Programs Completed in 2011",'7.  Persistence Report'!$J$27:$J$500,"&lt;&gt;Adjustment",'7.  Persistence Report'!$H$27:$H$500,"2013")</f>
        <v>0</v>
      </c>
      <c r="Y378" s="409"/>
      <c r="Z378" s="409"/>
      <c r="AA378" s="501">
        <v>1</v>
      </c>
      <c r="AB378" s="409"/>
      <c r="AC378" s="409"/>
      <c r="AD378" s="409"/>
      <c r="AE378" s="409"/>
      <c r="AF378" s="409"/>
      <c r="AG378" s="409"/>
      <c r="AH378" s="409"/>
      <c r="AI378" s="409"/>
      <c r="AJ378" s="409"/>
      <c r="AK378" s="409"/>
      <c r="AL378" s="409"/>
      <c r="AM378" s="295">
        <f>SUM(Y378:AL378)</f>
        <v>1</v>
      </c>
    </row>
    <row r="379" spans="1:39" s="282" customFormat="1" ht="15" outlineLevel="1">
      <c r="A379" s="507"/>
      <c r="B379" s="323" t="s">
        <v>249</v>
      </c>
      <c r="C379" s="290" t="s">
        <v>163</v>
      </c>
      <c r="D379" s="294">
        <f>SUMIFS('7.  Persistence Report'!AS$27:AS$500,'7.  Persistence Report'!$D$27:$D$500,$B378,'7.  Persistence Report'!$C$27:$C$500,"&lt;&gt;Pre-2011 Programs Completed in 2011",'7.  Persistence Report'!$J$27:$J$500,"Adjustment",'7.  Persistence Report'!$H$27:$H$500,"2013")</f>
        <v>0</v>
      </c>
      <c r="E379" s="294">
        <f>SUMIFS('7.  Persistence Report'!AT$27:AT$500,'7.  Persistence Report'!$D$27:$D$500,$B378,'7.  Persistence Report'!$C$27:$C$500,"&lt;&gt;Pre-2011 Programs Completed in 2011",'7.  Persistence Report'!$J$27:$J$500,"Adjustment",'7.  Persistence Report'!$H$27:$H$500,"2013")</f>
        <v>0</v>
      </c>
      <c r="F379" s="294">
        <f>SUMIFS('7.  Persistence Report'!AU$27:AU$500,'7.  Persistence Report'!$D$27:$D$500,$B378,'7.  Persistence Report'!$C$27:$C$500,"&lt;&gt;Pre-2011 Programs Completed in 2011",'7.  Persistence Report'!$J$27:$J$500,"Adjustment",'7.  Persistence Report'!$H$27:$H$500,"2013")</f>
        <v>0</v>
      </c>
      <c r="G379" s="294">
        <f>SUMIFS('7.  Persistence Report'!AV$27:AV$500,'7.  Persistence Report'!$D$27:$D$500,$B378,'7.  Persistence Report'!$C$27:$C$500,"&lt;&gt;Pre-2011 Programs Completed in 2011",'7.  Persistence Report'!$J$27:$J$500,"Adjustment",'7.  Persistence Report'!$H$27:$H$500,"2013")</f>
        <v>0</v>
      </c>
      <c r="H379" s="294">
        <f>SUMIFS('7.  Persistence Report'!AW$27:AW$500,'7.  Persistence Report'!$D$27:$D$500,$B378,'7.  Persistence Report'!$C$27:$C$500,"&lt;&gt;Pre-2011 Programs Completed in 2011",'7.  Persistence Report'!$J$27:$J$500,"Adjustment",'7.  Persistence Report'!$H$27:$H$500,"2013")</f>
        <v>0</v>
      </c>
      <c r="I379" s="294">
        <f>SUMIFS('7.  Persistence Report'!AX$27:AX$500,'7.  Persistence Report'!$D$27:$D$500,$B378,'7.  Persistence Report'!$C$27:$C$500,"&lt;&gt;Pre-2011 Programs Completed in 2011",'7.  Persistence Report'!$J$27:$J$500,"Adjustment",'7.  Persistence Report'!$H$27:$H$500,"2013")</f>
        <v>0</v>
      </c>
      <c r="J379" s="294">
        <f>SUMIFS('7.  Persistence Report'!AY$27:AY$500,'7.  Persistence Report'!$D$27:$D$500,$B378,'7.  Persistence Report'!$C$27:$C$500,"&lt;&gt;Pre-2011 Programs Completed in 2011",'7.  Persistence Report'!$J$27:$J$500,"Adjustment",'7.  Persistence Report'!$H$27:$H$500,"2013")</f>
        <v>0</v>
      </c>
      <c r="K379" s="294">
        <f>SUMIFS('7.  Persistence Report'!AZ$27:AZ$500,'7.  Persistence Report'!$D$27:$D$500,$B378,'7.  Persistence Report'!$C$27:$C$500,"&lt;&gt;Pre-2011 Programs Completed in 2011",'7.  Persistence Report'!$J$27:$J$500,"Adjustment",'7.  Persistence Report'!$H$27:$H$500,"2013")</f>
        <v>0</v>
      </c>
      <c r="L379" s="294">
        <f>SUMIFS('7.  Persistence Report'!BA$27:BA$500,'7.  Persistence Report'!$D$27:$D$500,$B378,'7.  Persistence Report'!$C$27:$C$500,"&lt;&gt;Pre-2011 Programs Completed in 2011",'7.  Persistence Report'!$J$27:$J$500,"Adjustment",'7.  Persistence Report'!$H$27:$H$500,"2013")</f>
        <v>0</v>
      </c>
      <c r="M379" s="294">
        <f>SUMIFS('7.  Persistence Report'!BB$27:BB$500,'7.  Persistence Report'!$D$27:$D$500,$B378,'7.  Persistence Report'!$C$27:$C$500,"&lt;&gt;Pre-2011 Programs Completed in 2011",'7.  Persistence Report'!$J$27:$J$500,"Adjustment",'7.  Persistence Report'!$H$27:$H$500,"2013")</f>
        <v>0</v>
      </c>
      <c r="N379" s="294">
        <f>N378</f>
        <v>0</v>
      </c>
      <c r="O379" s="294">
        <f>SUMIFS('7.  Persistence Report'!N$27:N$500,'7.  Persistence Report'!$D$27:$D$500,$B378,'7.  Persistence Report'!$C$27:$C$500,"Pre-2011 Programs Completed in 2011",'7.  Persistence Report'!$J$27:$J$500,"Adjustment",'7.  Persistence Report'!$H$27:$H$500,"2013")</f>
        <v>0</v>
      </c>
      <c r="P379" s="294">
        <f>SUMIFS('7.  Persistence Report'!O$27:O$500,'7.  Persistence Report'!$D$27:$D$500,$B378,'7.  Persistence Report'!$C$27:$C$500,"Pre-2011 Programs Completed in 2011",'7.  Persistence Report'!$J$27:$J$500,"Adjustment",'7.  Persistence Report'!$H$27:$H$500,"2013")</f>
        <v>0</v>
      </c>
      <c r="Q379" s="294">
        <f>SUMIFS('7.  Persistence Report'!P$27:P$500,'7.  Persistence Report'!$D$27:$D$500,$B378,'7.  Persistence Report'!$C$27:$C$500,"Pre-2011 Programs Completed in 2011",'7.  Persistence Report'!$J$27:$J$500,"Adjustment",'7.  Persistence Report'!$H$27:$H$500,"2013")</f>
        <v>0</v>
      </c>
      <c r="R379" s="294">
        <f>SUMIFS('7.  Persistence Report'!Q$27:Q$500,'7.  Persistence Report'!$D$27:$D$500,$B378,'7.  Persistence Report'!$C$27:$C$500,"Pre-2011 Programs Completed in 2011",'7.  Persistence Report'!$J$27:$J$500,"Adjustment",'7.  Persistence Report'!$H$27:$H$500,"2013")</f>
        <v>0</v>
      </c>
      <c r="S379" s="294">
        <f>SUMIFS('7.  Persistence Report'!R$27:R$500,'7.  Persistence Report'!$D$27:$D$500,$B378,'7.  Persistence Report'!$C$27:$C$500,"Pre-2011 Programs Completed in 2011",'7.  Persistence Report'!$J$27:$J$500,"Adjustment",'7.  Persistence Report'!$H$27:$H$500,"2013")</f>
        <v>0</v>
      </c>
      <c r="T379" s="294">
        <f>SUMIFS('7.  Persistence Report'!S$27:S$500,'7.  Persistence Report'!$D$27:$D$500,$B378,'7.  Persistence Report'!$C$27:$C$500,"Pre-2011 Programs Completed in 2011",'7.  Persistence Report'!$J$27:$J$500,"Adjustment",'7.  Persistence Report'!$H$27:$H$500,"2013")</f>
        <v>0</v>
      </c>
      <c r="U379" s="294">
        <f>SUMIFS('7.  Persistence Report'!T$27:T$500,'7.  Persistence Report'!$D$27:$D$500,$B378,'7.  Persistence Report'!$C$27:$C$500,"Pre-2011 Programs Completed in 2011",'7.  Persistence Report'!$J$27:$J$500,"Adjustment",'7.  Persistence Report'!$H$27:$H$500,"2013")</f>
        <v>0</v>
      </c>
      <c r="V379" s="294">
        <f>SUMIFS('7.  Persistence Report'!U$27:U$500,'7.  Persistence Report'!$D$27:$D$500,$B378,'7.  Persistence Report'!$C$27:$C$500,"Pre-2011 Programs Completed in 2011",'7.  Persistence Report'!$J$27:$J$500,"Adjustment",'7.  Persistence Report'!$H$27:$H$500,"2013")</f>
        <v>0</v>
      </c>
      <c r="W379" s="294">
        <f>SUMIFS('7.  Persistence Report'!V$27:V$500,'7.  Persistence Report'!$D$27:$D$500,$B378,'7.  Persistence Report'!$C$27:$C$500,"Pre-2011 Programs Completed in 2011",'7.  Persistence Report'!$J$27:$J$500,"Adjustment",'7.  Persistence Report'!$H$27:$H$500,"2013")</f>
        <v>0</v>
      </c>
      <c r="X379" s="294">
        <f>SUMIFS('7.  Persistence Report'!W$27:W$500,'7.  Persistence Report'!$D$27:$D$500,$B378,'7.  Persistence Report'!$C$27:$C$500,"Pre-2011 Programs Completed in 2011",'7.  Persistence Report'!$J$27:$J$500,"Adjustment",'7.  Persistence Report'!$H$27:$H$500,"2013")</f>
        <v>0</v>
      </c>
      <c r="Y379" s="410">
        <f>Y378</f>
        <v>0</v>
      </c>
      <c r="Z379" s="410">
        <f t="shared" ref="Z379:AL379" si="170">Z378</f>
        <v>0</v>
      </c>
      <c r="AA379" s="410">
        <f t="shared" si="170"/>
        <v>1</v>
      </c>
      <c r="AB379" s="410">
        <f t="shared" si="170"/>
        <v>0</v>
      </c>
      <c r="AC379" s="410">
        <f t="shared" si="170"/>
        <v>0</v>
      </c>
      <c r="AD379" s="410">
        <f t="shared" si="170"/>
        <v>0</v>
      </c>
      <c r="AE379" s="410">
        <f t="shared" si="170"/>
        <v>0</v>
      </c>
      <c r="AF379" s="410">
        <f t="shared" si="170"/>
        <v>0</v>
      </c>
      <c r="AG379" s="410">
        <f t="shared" si="170"/>
        <v>0</v>
      </c>
      <c r="AH379" s="410">
        <f t="shared" si="170"/>
        <v>0</v>
      </c>
      <c r="AI379" s="410">
        <f t="shared" si="170"/>
        <v>0</v>
      </c>
      <c r="AJ379" s="410">
        <f t="shared" si="170"/>
        <v>0</v>
      </c>
      <c r="AK379" s="410">
        <f t="shared" si="170"/>
        <v>0</v>
      </c>
      <c r="AL379" s="410">
        <f t="shared" si="170"/>
        <v>0</v>
      </c>
      <c r="AM379" s="296"/>
    </row>
    <row r="380" spans="1:39" s="282" customFormat="1" ht="15" outlineLevel="1">
      <c r="A380" s="507"/>
      <c r="B380" s="323"/>
      <c r="C380" s="290"/>
      <c r="D380" s="290"/>
      <c r="E380" s="290"/>
      <c r="F380" s="290"/>
      <c r="G380" s="290"/>
      <c r="H380" s="290"/>
      <c r="I380" s="290"/>
      <c r="J380" s="290"/>
      <c r="K380" s="290"/>
      <c r="L380" s="290"/>
      <c r="M380" s="290"/>
      <c r="N380" s="290"/>
      <c r="O380" s="290"/>
      <c r="P380" s="290"/>
      <c r="Q380" s="290"/>
      <c r="R380" s="290"/>
      <c r="S380" s="290"/>
      <c r="T380" s="290"/>
      <c r="U380" s="290"/>
      <c r="V380" s="290"/>
      <c r="W380" s="290"/>
      <c r="X380" s="290"/>
      <c r="Y380" s="411"/>
      <c r="Z380" s="411"/>
      <c r="AA380" s="411"/>
      <c r="AB380" s="411"/>
      <c r="AC380" s="411"/>
      <c r="AD380" s="411"/>
      <c r="AE380" s="411"/>
      <c r="AF380" s="411"/>
      <c r="AG380" s="411"/>
      <c r="AH380" s="411"/>
      <c r="AI380" s="411"/>
      <c r="AJ380" s="411"/>
      <c r="AK380" s="411"/>
      <c r="AL380" s="411"/>
      <c r="AM380" s="312"/>
    </row>
    <row r="381" spans="1:39" s="282" customFormat="1" ht="15" outlineLevel="1">
      <c r="A381" s="507">
        <v>33</v>
      </c>
      <c r="B381" s="323" t="s">
        <v>493</v>
      </c>
      <c r="C381" s="290" t="s">
        <v>25</v>
      </c>
      <c r="D381" s="294">
        <f>SUMIFS('7.  Persistence Report'!AS$27:AS$500,'7.  Persistence Report'!$D$27:$D$500,$B381,'7.  Persistence Report'!$C$27:$C$500,"Pre-2011 Programs Completed in 2011",'7.  Persistence Report'!$J$27:$J$500,"&lt;&gt;Adjustment",'7.  Persistence Report'!$H$27:$H$500,"2013")</f>
        <v>0</v>
      </c>
      <c r="E381" s="294">
        <f>SUMIFS('7.  Persistence Report'!AT$27:AT$500,'7.  Persistence Report'!$D$27:$D$500,$B381,'7.  Persistence Report'!$C$27:$C$500,"Pre-2011 Programs Completed in 2011",'7.  Persistence Report'!$J$27:$J$500,"&lt;&gt;Adjustment",'7.  Persistence Report'!$H$27:$H$500,"2013")</f>
        <v>0</v>
      </c>
      <c r="F381" s="294">
        <f>SUMIFS('7.  Persistence Report'!AU$27:AU$500,'7.  Persistence Report'!$D$27:$D$500,$B381,'7.  Persistence Report'!$C$27:$C$500,"Pre-2011 Programs Completed in 2011",'7.  Persistence Report'!$J$27:$J$500,"&lt;&gt;Adjustment",'7.  Persistence Report'!$H$27:$H$500,"2013")</f>
        <v>0</v>
      </c>
      <c r="G381" s="294">
        <f>SUMIFS('7.  Persistence Report'!AV$27:AV$500,'7.  Persistence Report'!$D$27:$D$500,$B381,'7.  Persistence Report'!$C$27:$C$500,"Pre-2011 Programs Completed in 2011",'7.  Persistence Report'!$J$27:$J$500,"&lt;&gt;Adjustment",'7.  Persistence Report'!$H$27:$H$500,"2013")</f>
        <v>0</v>
      </c>
      <c r="H381" s="294">
        <f>SUMIFS('7.  Persistence Report'!AW$27:AW$500,'7.  Persistence Report'!$D$27:$D$500,$B381,'7.  Persistence Report'!$C$27:$C$500,"Pre-2011 Programs Completed in 2011",'7.  Persistence Report'!$J$27:$J$500,"&lt;&gt;Adjustment",'7.  Persistence Report'!$H$27:$H$500,"2013")</f>
        <v>0</v>
      </c>
      <c r="I381" s="294">
        <f>SUMIFS('7.  Persistence Report'!AX$27:AX$500,'7.  Persistence Report'!$D$27:$D$500,$B381,'7.  Persistence Report'!$C$27:$C$500,"Pre-2011 Programs Completed in 2011",'7.  Persistence Report'!$J$27:$J$500,"&lt;&gt;Adjustment",'7.  Persistence Report'!$H$27:$H$500,"2013")</f>
        <v>0</v>
      </c>
      <c r="J381" s="294">
        <f>SUMIFS('7.  Persistence Report'!AY$27:AY$500,'7.  Persistence Report'!$D$27:$D$500,$B381,'7.  Persistence Report'!$C$27:$C$500,"Pre-2011 Programs Completed in 2011",'7.  Persistence Report'!$J$27:$J$500,"&lt;&gt;Adjustment",'7.  Persistence Report'!$H$27:$H$500,"2013")</f>
        <v>0</v>
      </c>
      <c r="K381" s="294">
        <f>SUMIFS('7.  Persistence Report'!AZ$27:AZ$500,'7.  Persistence Report'!$D$27:$D$500,$B381,'7.  Persistence Report'!$C$27:$C$500,"Pre-2011 Programs Completed in 2011",'7.  Persistence Report'!$J$27:$J$500,"&lt;&gt;Adjustment",'7.  Persistence Report'!$H$27:$H$500,"2013")</f>
        <v>0</v>
      </c>
      <c r="L381" s="294">
        <f>SUMIFS('7.  Persistence Report'!BA$27:BA$500,'7.  Persistence Report'!$D$27:$D$500,$B381,'7.  Persistence Report'!$C$27:$C$500,"Pre-2011 Programs Completed in 2011",'7.  Persistence Report'!$J$27:$J$500,"&lt;&gt;Adjustment",'7.  Persistence Report'!$H$27:$H$500,"2013")</f>
        <v>0</v>
      </c>
      <c r="M381" s="294">
        <f>SUMIFS('7.  Persistence Report'!BB$27:BB$500,'7.  Persistence Report'!$D$27:$D$500,$B381,'7.  Persistence Report'!$C$27:$C$500,"Pre-2011 Programs Completed in 2011",'7.  Persistence Report'!$J$27:$J$500,"&lt;&gt;Adjustment",'7.  Persistence Report'!$H$27:$H$500,"2013")</f>
        <v>0</v>
      </c>
      <c r="N381" s="294">
        <v>12</v>
      </c>
      <c r="O381" s="294">
        <f>SUMIFS('7.  Persistence Report'!N$27:N$500,'7.  Persistence Report'!$D$27:$D$500,$B381,'7.  Persistence Report'!$C$27:$C$500,"Pre-2011 Programs Completed in 2011",'7.  Persistence Report'!$J$27:$J$500,"&lt;&gt;Adjustment",'7.  Persistence Report'!$H$27:$H$500,"2013")</f>
        <v>0</v>
      </c>
      <c r="P381" s="294">
        <f>SUMIFS('7.  Persistence Report'!O$27:O$500,'7.  Persistence Report'!$D$27:$D$500,$B381,'7.  Persistence Report'!$C$27:$C$500,"Pre-2011 Programs Completed in 2011",'7.  Persistence Report'!$J$27:$J$500,"&lt;&gt;Adjustment",'7.  Persistence Report'!$H$27:$H$500,"2013")</f>
        <v>0</v>
      </c>
      <c r="Q381" s="294">
        <f>SUMIFS('7.  Persistence Report'!P$27:P$500,'7.  Persistence Report'!$D$27:$D$500,$B381,'7.  Persistence Report'!$C$27:$C$500,"Pre-2011 Programs Completed in 2011",'7.  Persistence Report'!$J$27:$J$500,"&lt;&gt;Adjustment",'7.  Persistence Report'!$H$27:$H$500,"2013")</f>
        <v>0</v>
      </c>
      <c r="R381" s="294">
        <f>SUMIFS('7.  Persistence Report'!Q$27:Q$500,'7.  Persistence Report'!$D$27:$D$500,$B381,'7.  Persistence Report'!$C$27:$C$500,"Pre-2011 Programs Completed in 2011",'7.  Persistence Report'!$J$27:$J$500,"&lt;&gt;Adjustment",'7.  Persistence Report'!$H$27:$H$500,"2013")</f>
        <v>0</v>
      </c>
      <c r="S381" s="294">
        <f>SUMIFS('7.  Persistence Report'!R$27:R$500,'7.  Persistence Report'!$D$27:$D$500,$B381,'7.  Persistence Report'!$C$27:$C$500,"Pre-2011 Programs Completed in 2011",'7.  Persistence Report'!$J$27:$J$500,"&lt;&gt;Adjustment",'7.  Persistence Report'!$H$27:$H$500,"2013")</f>
        <v>0</v>
      </c>
      <c r="T381" s="294">
        <f>SUMIFS('7.  Persistence Report'!S$27:S$500,'7.  Persistence Report'!$D$27:$D$500,$B381,'7.  Persistence Report'!$C$27:$C$500,"Pre-2011 Programs Completed in 2011",'7.  Persistence Report'!$J$27:$J$500,"&lt;&gt;Adjustment",'7.  Persistence Report'!$H$27:$H$500,"2013")</f>
        <v>0</v>
      </c>
      <c r="U381" s="294">
        <f>SUMIFS('7.  Persistence Report'!T$27:T$500,'7.  Persistence Report'!$D$27:$D$500,$B381,'7.  Persistence Report'!$C$27:$C$500,"Pre-2011 Programs Completed in 2011",'7.  Persistence Report'!$J$27:$J$500,"&lt;&gt;Adjustment",'7.  Persistence Report'!$H$27:$H$500,"2013")</f>
        <v>0</v>
      </c>
      <c r="V381" s="294">
        <f>SUMIFS('7.  Persistence Report'!U$27:U$500,'7.  Persistence Report'!$D$27:$D$500,$B381,'7.  Persistence Report'!$C$27:$C$500,"Pre-2011 Programs Completed in 2011",'7.  Persistence Report'!$J$27:$J$500,"&lt;&gt;Adjustment",'7.  Persistence Report'!$H$27:$H$500,"2013")</f>
        <v>0</v>
      </c>
      <c r="W381" s="294">
        <f>SUMIFS('7.  Persistence Report'!V$27:V$500,'7.  Persistence Report'!$D$27:$D$500,$B381,'7.  Persistence Report'!$C$27:$C$500,"Pre-2011 Programs Completed in 2011",'7.  Persistence Report'!$J$27:$J$500,"&lt;&gt;Adjustment",'7.  Persistence Report'!$H$27:$H$500,"2013")</f>
        <v>0</v>
      </c>
      <c r="X381" s="294">
        <f>SUMIFS('7.  Persistence Report'!W$27:W$500,'7.  Persistence Report'!$D$27:$D$500,$B381,'7.  Persistence Report'!$C$27:$C$500,"Pre-2011 Programs Completed in 2011",'7.  Persistence Report'!$J$27:$J$500,"&lt;&gt;Adjustment",'7.  Persistence Report'!$H$27:$H$500,"2013")</f>
        <v>0</v>
      </c>
      <c r="Y381" s="409"/>
      <c r="Z381" s="409"/>
      <c r="AA381" s="501">
        <v>1</v>
      </c>
      <c r="AB381" s="409"/>
      <c r="AC381" s="409"/>
      <c r="AD381" s="409"/>
      <c r="AE381" s="409"/>
      <c r="AF381" s="409"/>
      <c r="AG381" s="409"/>
      <c r="AH381" s="409"/>
      <c r="AI381" s="409"/>
      <c r="AJ381" s="409"/>
      <c r="AK381" s="409"/>
      <c r="AL381" s="409"/>
      <c r="AM381" s="295">
        <f>SUM(Y381:AL381)</f>
        <v>1</v>
      </c>
    </row>
    <row r="382" spans="1:39" s="282" customFormat="1" ht="15" outlineLevel="1">
      <c r="A382" s="507"/>
      <c r="B382" s="323" t="s">
        <v>249</v>
      </c>
      <c r="C382" s="290" t="s">
        <v>163</v>
      </c>
      <c r="D382" s="294">
        <f>SUMIFS('7.  Persistence Report'!AS$27:AS$500,'7.  Persistence Report'!$D$27:$D$500,$B381,'7.  Persistence Report'!$C$27:$C$500,"&lt;&gt;Pre-2011 Programs Completed in 2011",'7.  Persistence Report'!$J$27:$J$500,"Adjustment",'7.  Persistence Report'!$H$27:$H$500,"2013")</f>
        <v>0</v>
      </c>
      <c r="E382" s="294">
        <f>SUMIFS('7.  Persistence Report'!AT$27:AT$500,'7.  Persistence Report'!$D$27:$D$500,$B381,'7.  Persistence Report'!$C$27:$C$500,"&lt;&gt;Pre-2011 Programs Completed in 2011",'7.  Persistence Report'!$J$27:$J$500,"Adjustment",'7.  Persistence Report'!$H$27:$H$500,"2013")</f>
        <v>0</v>
      </c>
      <c r="F382" s="294">
        <f>SUMIFS('7.  Persistence Report'!AU$27:AU$500,'7.  Persistence Report'!$D$27:$D$500,$B381,'7.  Persistence Report'!$C$27:$C$500,"&lt;&gt;Pre-2011 Programs Completed in 2011",'7.  Persistence Report'!$J$27:$J$500,"Adjustment",'7.  Persistence Report'!$H$27:$H$500,"2013")</f>
        <v>0</v>
      </c>
      <c r="G382" s="294">
        <f>SUMIFS('7.  Persistence Report'!AV$27:AV$500,'7.  Persistence Report'!$D$27:$D$500,$B381,'7.  Persistence Report'!$C$27:$C$500,"&lt;&gt;Pre-2011 Programs Completed in 2011",'7.  Persistence Report'!$J$27:$J$500,"Adjustment",'7.  Persistence Report'!$H$27:$H$500,"2013")</f>
        <v>0</v>
      </c>
      <c r="H382" s="294">
        <f>SUMIFS('7.  Persistence Report'!AW$27:AW$500,'7.  Persistence Report'!$D$27:$D$500,$B381,'7.  Persistence Report'!$C$27:$C$500,"&lt;&gt;Pre-2011 Programs Completed in 2011",'7.  Persistence Report'!$J$27:$J$500,"Adjustment",'7.  Persistence Report'!$H$27:$H$500,"2013")</f>
        <v>0</v>
      </c>
      <c r="I382" s="294">
        <f>SUMIFS('7.  Persistence Report'!AX$27:AX$500,'7.  Persistence Report'!$D$27:$D$500,$B381,'7.  Persistence Report'!$C$27:$C$500,"&lt;&gt;Pre-2011 Programs Completed in 2011",'7.  Persistence Report'!$J$27:$J$500,"Adjustment",'7.  Persistence Report'!$H$27:$H$500,"2013")</f>
        <v>0</v>
      </c>
      <c r="J382" s="294">
        <f>SUMIFS('7.  Persistence Report'!AY$27:AY$500,'7.  Persistence Report'!$D$27:$D$500,$B381,'7.  Persistence Report'!$C$27:$C$500,"&lt;&gt;Pre-2011 Programs Completed in 2011",'7.  Persistence Report'!$J$27:$J$500,"Adjustment",'7.  Persistence Report'!$H$27:$H$500,"2013")</f>
        <v>0</v>
      </c>
      <c r="K382" s="294">
        <f>SUMIFS('7.  Persistence Report'!AZ$27:AZ$500,'7.  Persistence Report'!$D$27:$D$500,$B381,'7.  Persistence Report'!$C$27:$C$500,"&lt;&gt;Pre-2011 Programs Completed in 2011",'7.  Persistence Report'!$J$27:$J$500,"Adjustment",'7.  Persistence Report'!$H$27:$H$500,"2013")</f>
        <v>0</v>
      </c>
      <c r="L382" s="294">
        <f>SUMIFS('7.  Persistence Report'!BA$27:BA$500,'7.  Persistence Report'!$D$27:$D$500,$B381,'7.  Persistence Report'!$C$27:$C$500,"&lt;&gt;Pre-2011 Programs Completed in 2011",'7.  Persistence Report'!$J$27:$J$500,"Adjustment",'7.  Persistence Report'!$H$27:$H$500,"2013")</f>
        <v>0</v>
      </c>
      <c r="M382" s="294">
        <f>SUMIFS('7.  Persistence Report'!BB$27:BB$500,'7.  Persistence Report'!$D$27:$D$500,$B381,'7.  Persistence Report'!$C$27:$C$500,"&lt;&gt;Pre-2011 Programs Completed in 2011",'7.  Persistence Report'!$J$27:$J$500,"Adjustment",'7.  Persistence Report'!$H$27:$H$500,"2013")</f>
        <v>0</v>
      </c>
      <c r="N382" s="294">
        <f>N381</f>
        <v>12</v>
      </c>
      <c r="O382" s="294">
        <f>SUMIFS('7.  Persistence Report'!N$27:N$500,'7.  Persistence Report'!$D$27:$D$500,$B381,'7.  Persistence Report'!$C$27:$C$500,"Pre-2011 Programs Completed in 2011",'7.  Persistence Report'!$J$27:$J$500,"Adjustment",'7.  Persistence Report'!$H$27:$H$500,"2013")</f>
        <v>0</v>
      </c>
      <c r="P382" s="294">
        <f>SUMIFS('7.  Persistence Report'!O$27:O$500,'7.  Persistence Report'!$D$27:$D$500,$B381,'7.  Persistence Report'!$C$27:$C$500,"Pre-2011 Programs Completed in 2011",'7.  Persistence Report'!$J$27:$J$500,"Adjustment",'7.  Persistence Report'!$H$27:$H$500,"2013")</f>
        <v>0</v>
      </c>
      <c r="Q382" s="294">
        <f>SUMIFS('7.  Persistence Report'!P$27:P$500,'7.  Persistence Report'!$D$27:$D$500,$B381,'7.  Persistence Report'!$C$27:$C$500,"Pre-2011 Programs Completed in 2011",'7.  Persistence Report'!$J$27:$J$500,"Adjustment",'7.  Persistence Report'!$H$27:$H$500,"2013")</f>
        <v>0</v>
      </c>
      <c r="R382" s="294">
        <f>SUMIFS('7.  Persistence Report'!Q$27:Q$500,'7.  Persistence Report'!$D$27:$D$500,$B381,'7.  Persistence Report'!$C$27:$C$500,"Pre-2011 Programs Completed in 2011",'7.  Persistence Report'!$J$27:$J$500,"Adjustment",'7.  Persistence Report'!$H$27:$H$500,"2013")</f>
        <v>0</v>
      </c>
      <c r="S382" s="294">
        <f>SUMIFS('7.  Persistence Report'!R$27:R$500,'7.  Persistence Report'!$D$27:$D$500,$B381,'7.  Persistence Report'!$C$27:$C$500,"Pre-2011 Programs Completed in 2011",'7.  Persistence Report'!$J$27:$J$500,"Adjustment",'7.  Persistence Report'!$H$27:$H$500,"2013")</f>
        <v>0</v>
      </c>
      <c r="T382" s="294">
        <f>SUMIFS('7.  Persistence Report'!S$27:S$500,'7.  Persistence Report'!$D$27:$D$500,$B381,'7.  Persistence Report'!$C$27:$C$500,"Pre-2011 Programs Completed in 2011",'7.  Persistence Report'!$J$27:$J$500,"Adjustment",'7.  Persistence Report'!$H$27:$H$500,"2013")</f>
        <v>0</v>
      </c>
      <c r="U382" s="294">
        <f>SUMIFS('7.  Persistence Report'!T$27:T$500,'7.  Persistence Report'!$D$27:$D$500,$B381,'7.  Persistence Report'!$C$27:$C$500,"Pre-2011 Programs Completed in 2011",'7.  Persistence Report'!$J$27:$J$500,"Adjustment",'7.  Persistence Report'!$H$27:$H$500,"2013")</f>
        <v>0</v>
      </c>
      <c r="V382" s="294">
        <f>SUMIFS('7.  Persistence Report'!U$27:U$500,'7.  Persistence Report'!$D$27:$D$500,$B381,'7.  Persistence Report'!$C$27:$C$500,"Pre-2011 Programs Completed in 2011",'7.  Persistence Report'!$J$27:$J$500,"Adjustment",'7.  Persistence Report'!$H$27:$H$500,"2013")</f>
        <v>0</v>
      </c>
      <c r="W382" s="294">
        <f>SUMIFS('7.  Persistence Report'!V$27:V$500,'7.  Persistence Report'!$D$27:$D$500,$B381,'7.  Persistence Report'!$C$27:$C$500,"Pre-2011 Programs Completed in 2011",'7.  Persistence Report'!$J$27:$J$500,"Adjustment",'7.  Persistence Report'!$H$27:$H$500,"2013")</f>
        <v>0</v>
      </c>
      <c r="X382" s="294">
        <f>SUMIFS('7.  Persistence Report'!W$27:W$500,'7.  Persistence Report'!$D$27:$D$500,$B381,'7.  Persistence Report'!$C$27:$C$500,"Pre-2011 Programs Completed in 2011",'7.  Persistence Report'!$J$27:$J$500,"Adjustment",'7.  Persistence Report'!$H$27:$H$500,"2013")</f>
        <v>0</v>
      </c>
      <c r="Y382" s="410">
        <f>Y381</f>
        <v>0</v>
      </c>
      <c r="Z382" s="410">
        <f t="shared" ref="Z382:AK382" si="171">Z381</f>
        <v>0</v>
      </c>
      <c r="AA382" s="410">
        <f t="shared" si="171"/>
        <v>1</v>
      </c>
      <c r="AB382" s="410">
        <f t="shared" si="171"/>
        <v>0</v>
      </c>
      <c r="AC382" s="410">
        <f t="shared" si="171"/>
        <v>0</v>
      </c>
      <c r="AD382" s="410">
        <f t="shared" si="171"/>
        <v>0</v>
      </c>
      <c r="AE382" s="410">
        <f t="shared" si="171"/>
        <v>0</v>
      </c>
      <c r="AF382" s="410">
        <f t="shared" si="171"/>
        <v>0</v>
      </c>
      <c r="AG382" s="410">
        <f t="shared" si="171"/>
        <v>0</v>
      </c>
      <c r="AH382" s="410">
        <f t="shared" si="171"/>
        <v>0</v>
      </c>
      <c r="AI382" s="410">
        <f t="shared" si="171"/>
        <v>0</v>
      </c>
      <c r="AJ382" s="410">
        <f t="shared" si="171"/>
        <v>0</v>
      </c>
      <c r="AK382" s="410">
        <f t="shared" si="171"/>
        <v>0</v>
      </c>
      <c r="AL382" s="410">
        <f>AL381</f>
        <v>0</v>
      </c>
      <c r="AM382" s="296"/>
    </row>
    <row r="383" spans="1:39" ht="15" outlineLevel="1">
      <c r="B383" s="314"/>
      <c r="C383" s="324"/>
      <c r="D383" s="325"/>
      <c r="E383" s="325"/>
      <c r="F383" s="325"/>
      <c r="G383" s="325"/>
      <c r="H383" s="325"/>
      <c r="I383" s="325"/>
      <c r="J383" s="325"/>
      <c r="K383" s="325"/>
      <c r="L383" s="325"/>
      <c r="M383" s="325"/>
      <c r="N383" s="325"/>
      <c r="O383" s="325"/>
      <c r="P383" s="325"/>
      <c r="Q383" s="325"/>
      <c r="R383" s="325"/>
      <c r="S383" s="325"/>
      <c r="T383" s="325"/>
      <c r="U383" s="325"/>
      <c r="V383" s="325"/>
      <c r="W383" s="325"/>
      <c r="X383" s="325"/>
      <c r="Y383" s="300"/>
      <c r="Z383" s="300"/>
      <c r="AA383" s="300"/>
      <c r="AB383" s="300"/>
      <c r="AC383" s="300"/>
      <c r="AD383" s="300"/>
      <c r="AE383" s="300"/>
      <c r="AF383" s="300"/>
      <c r="AG383" s="300"/>
      <c r="AH383" s="300"/>
      <c r="AI383" s="300"/>
      <c r="AJ383" s="300"/>
      <c r="AK383" s="300"/>
      <c r="AL383" s="300"/>
      <c r="AM383" s="305"/>
    </row>
    <row r="384" spans="1:39" ht="15.75">
      <c r="B384" s="326" t="s">
        <v>250</v>
      </c>
      <c r="C384" s="328"/>
      <c r="D384" s="328">
        <f>SUM(D279:D382)</f>
        <v>43871822.187715001</v>
      </c>
      <c r="E384" s="328"/>
      <c r="F384" s="328"/>
      <c r="G384" s="328"/>
      <c r="H384" s="328"/>
      <c r="I384" s="328"/>
      <c r="J384" s="328"/>
      <c r="K384" s="328"/>
      <c r="L384" s="328"/>
      <c r="M384" s="328"/>
      <c r="N384" s="328"/>
      <c r="O384" s="328">
        <f>SUM(O279:O382)</f>
        <v>9241.8503746779988</v>
      </c>
      <c r="P384" s="328"/>
      <c r="Q384" s="328"/>
      <c r="R384" s="328"/>
      <c r="S384" s="328"/>
      <c r="T384" s="328"/>
      <c r="U384" s="328"/>
      <c r="V384" s="328"/>
      <c r="W384" s="328"/>
      <c r="X384" s="328"/>
      <c r="Y384" s="328">
        <f>IF(Y278="kWh",SUMPRODUCT(D279:D382,Y279:Y382))</f>
        <v>5509717.9122000001</v>
      </c>
      <c r="Z384" s="328">
        <f>IF(Z278="kWh",SUMPRODUCT(D279:D382,Z279:Z382))</f>
        <v>3679913.1744599999</v>
      </c>
      <c r="AA384" s="328">
        <f>IF(AA278="kW",SUMPRODUCT(N279:N382,O279:O382,AA279:AA382),SUMPRODUCT(D279:D382,AA279:AA382))</f>
        <v>76853.921171016002</v>
      </c>
      <c r="AB384" s="328">
        <f>IF(AB278="kW",SUMPRODUCT(N279:N382,O279:O382,AB279:AB382),SUMPRODUCT(D279:D382,AB279:AB382))</f>
        <v>0</v>
      </c>
      <c r="AC384" s="328">
        <f>IF(AC278="kW",SUMPRODUCT(N279:N382,O279:O382,AC279:AC382),SUMPRODUCT(D279:D382,AC279:AC382))</f>
        <v>0</v>
      </c>
      <c r="AD384" s="328">
        <f>IF(AD278="kW",SUMPRODUCT(N279:N382,O279:O382,AD279:AD382),SUMPRODUCT(D279:D382,AD279:AD382))</f>
        <v>0</v>
      </c>
      <c r="AE384" s="328">
        <f>IF(AE278="kW",SUMPRODUCT(N279:N382,O279:O382,AE279:AE382),SUMPRODUCT(D279:D382,AE279:AE382))</f>
        <v>0</v>
      </c>
      <c r="AF384" s="328">
        <f>IF(AF278="kW",SUMPRODUCT(N279:N382,O279:O382,AF279:AF382),SUMPRODUCT(D279:D382,AF279:AF382))</f>
        <v>0</v>
      </c>
      <c r="AG384" s="328">
        <f>IF(AG278="kW",SUMPRODUCT(N279:N382,O279:O382,AG279:AG382),SUMPRODUCT(D279:D382,AG279:AG382))</f>
        <v>0</v>
      </c>
      <c r="AH384" s="328">
        <f>IF(AH278="kW",SUMPRODUCT(N279:N382,O279:O382,AH279:AH382),SUMPRODUCT(D279:D382,AH279:AH382))</f>
        <v>0</v>
      </c>
      <c r="AI384" s="328">
        <f>IF(AI278="kW",SUMPRODUCT(N279:N382,O279:O382,AI279:AI382),SUMPRODUCT(D279:D382,AI279:AI382))</f>
        <v>0</v>
      </c>
      <c r="AJ384" s="328">
        <f>IF(AJ278="kW",SUMPRODUCT(N279:N382,O279:O382,AJ279:AJ382),SUMPRODUCT(D279:D382,AJ279:AJ382))</f>
        <v>0</v>
      </c>
      <c r="AK384" s="328">
        <f>IF(AK278="kW",SUMPRODUCT(N279:N382,O279:O382,AK279:AK382),SUMPRODUCT(D279:D382,AK279:AK382))</f>
        <v>0</v>
      </c>
      <c r="AL384" s="328">
        <f>IF(AL278="kW",SUMPRODUCT(N279:N382,O279:O382,AL279:AL382),SUMPRODUCT(D279:D382,AL279:AL382))</f>
        <v>0</v>
      </c>
      <c r="AM384" s="329"/>
    </row>
    <row r="385" spans="1:41" ht="15.75">
      <c r="B385" s="390" t="s">
        <v>251</v>
      </c>
      <c r="C385" s="391"/>
      <c r="D385" s="391"/>
      <c r="E385" s="391"/>
      <c r="F385" s="391"/>
      <c r="G385" s="391"/>
      <c r="H385" s="391"/>
      <c r="I385" s="391"/>
      <c r="J385" s="391"/>
      <c r="K385" s="391"/>
      <c r="L385" s="391"/>
      <c r="M385" s="391"/>
      <c r="N385" s="391"/>
      <c r="O385" s="391"/>
      <c r="P385" s="391"/>
      <c r="Q385" s="391"/>
      <c r="R385" s="391"/>
      <c r="S385" s="391"/>
      <c r="T385" s="391"/>
      <c r="U385" s="391"/>
      <c r="V385" s="391"/>
      <c r="W385" s="391"/>
      <c r="X385" s="391"/>
      <c r="Y385" s="327">
        <f>HLOOKUP(Y277,'2. LRAMVA Threshold'!$B$42:$Q$53,5,FALSE)</f>
        <v>0</v>
      </c>
      <c r="Z385" s="327">
        <f>HLOOKUP(Z277,'2. LRAMVA Threshold'!$B$42:$Q$53,5,FALSE)</f>
        <v>0</v>
      </c>
      <c r="AA385" s="327">
        <f>HLOOKUP(AA277,'2. LRAMVA Threshold'!$B$42:$Q$53,5,FALSE)</f>
        <v>0</v>
      </c>
      <c r="AB385" s="327">
        <f>HLOOKUP(AB277,'2. LRAMVA Threshold'!$B$42:$Q$53,5,FALSE)</f>
        <v>0</v>
      </c>
      <c r="AC385" s="327">
        <f>HLOOKUP(AC277,'2. LRAMVA Threshold'!$B$42:$Q$53,5,FALSE)</f>
        <v>0</v>
      </c>
      <c r="AD385" s="327">
        <f>HLOOKUP(AD277,'2. LRAMVA Threshold'!$B$42:$Q$53,5,FALSE)</f>
        <v>0</v>
      </c>
      <c r="AE385" s="327">
        <f>HLOOKUP(AE277,'2. LRAMVA Threshold'!$B$42:$Q$53,5,FALSE)</f>
        <v>0</v>
      </c>
      <c r="AF385" s="327">
        <f>HLOOKUP(AF277,'2. LRAMVA Threshold'!$B$42:$Q$53,5,FALSE)</f>
        <v>0</v>
      </c>
      <c r="AG385" s="327">
        <f>HLOOKUP(AG277,'2. LRAMVA Threshold'!$B$42:$Q$53,5,FALSE)</f>
        <v>0</v>
      </c>
      <c r="AH385" s="327">
        <f>HLOOKUP(AH277,'2. LRAMVA Threshold'!$B$42:$Q$53,5,FALSE)</f>
        <v>0</v>
      </c>
      <c r="AI385" s="327">
        <f>HLOOKUP(AI277,'2. LRAMVA Threshold'!$B$42:$Q$53,5,FALSE)</f>
        <v>0</v>
      </c>
      <c r="AJ385" s="327">
        <f>HLOOKUP(AJ277,'2. LRAMVA Threshold'!$B$42:$Q$53,5,FALSE)</f>
        <v>0</v>
      </c>
      <c r="AK385" s="327">
        <f>HLOOKUP(AK277,'2. LRAMVA Threshold'!$B$42:$Q$53,5,FALSE)</f>
        <v>0</v>
      </c>
      <c r="AL385" s="327">
        <f>HLOOKUP(AL277,'2. LRAMVA Threshold'!$B$42:$Q$53,5,FALSE)</f>
        <v>0</v>
      </c>
      <c r="AM385" s="392"/>
    </row>
    <row r="386" spans="1:41" ht="15">
      <c r="B386" s="393"/>
      <c r="C386" s="394"/>
      <c r="D386" s="395"/>
      <c r="E386" s="395"/>
      <c r="F386" s="395"/>
      <c r="G386" s="395"/>
      <c r="H386" s="395"/>
      <c r="I386" s="395"/>
      <c r="J386" s="395"/>
      <c r="K386" s="395"/>
      <c r="L386" s="395"/>
      <c r="M386" s="395"/>
      <c r="N386" s="395"/>
      <c r="O386" s="396"/>
      <c r="P386" s="395"/>
      <c r="Q386" s="395"/>
      <c r="R386" s="395"/>
      <c r="S386" s="397"/>
      <c r="T386" s="397"/>
      <c r="U386" s="397"/>
      <c r="V386" s="397"/>
      <c r="W386" s="395"/>
      <c r="X386" s="395"/>
      <c r="Y386" s="398"/>
      <c r="Z386" s="398"/>
      <c r="AA386" s="398"/>
      <c r="AB386" s="398"/>
      <c r="AC386" s="398"/>
      <c r="AD386" s="398"/>
      <c r="AE386" s="398"/>
      <c r="AF386" s="398"/>
      <c r="AG386" s="398"/>
      <c r="AH386" s="398"/>
      <c r="AI386" s="398"/>
      <c r="AJ386" s="398"/>
      <c r="AK386" s="398"/>
      <c r="AL386" s="398"/>
      <c r="AM386" s="399"/>
    </row>
    <row r="387" spans="1:41" ht="15">
      <c r="B387" s="323" t="s">
        <v>166</v>
      </c>
      <c r="C387" s="337"/>
      <c r="D387" s="337"/>
      <c r="E387" s="375"/>
      <c r="F387" s="375"/>
      <c r="G387" s="375"/>
      <c r="H387" s="375"/>
      <c r="I387" s="375"/>
      <c r="J387" s="375"/>
      <c r="K387" s="375"/>
      <c r="L387" s="375"/>
      <c r="M387" s="375"/>
      <c r="N387" s="375"/>
      <c r="O387" s="290"/>
      <c r="P387" s="339"/>
      <c r="Q387" s="339"/>
      <c r="R387" s="339"/>
      <c r="S387" s="338"/>
      <c r="T387" s="338"/>
      <c r="U387" s="338"/>
      <c r="V387" s="338"/>
      <c r="W387" s="339"/>
      <c r="X387" s="339"/>
      <c r="Y387" s="340">
        <f>HLOOKUP(Y$20,'3.  Distribution Rates'!$C$122:$P$133,5,FALSE)</f>
        <v>0</v>
      </c>
      <c r="Z387" s="340">
        <f>HLOOKUP(Z$20,'3.  Distribution Rates'!$C$122:$P$133,5,FALSE)</f>
        <v>0</v>
      </c>
      <c r="AA387" s="340">
        <f>HLOOKUP(AA$20,'3.  Distribution Rates'!$C$122:$P$133,5,FALSE)</f>
        <v>0</v>
      </c>
      <c r="AB387" s="340">
        <f>HLOOKUP(AB$20,'3.  Distribution Rates'!$C$122:$P$133,5,FALSE)</f>
        <v>0</v>
      </c>
      <c r="AC387" s="340">
        <f>HLOOKUP(AC$20,'3.  Distribution Rates'!$C$122:$P$133,5,FALSE)</f>
        <v>0</v>
      </c>
      <c r="AD387" s="340">
        <f>HLOOKUP(AD$20,'3.  Distribution Rates'!$C$122:$P$133,5,FALSE)</f>
        <v>0</v>
      </c>
      <c r="AE387" s="340">
        <f>HLOOKUP(AE$20,'3.  Distribution Rates'!$C$122:$P$133,5,FALSE)</f>
        <v>0</v>
      </c>
      <c r="AF387" s="340">
        <f>HLOOKUP(AF$20,'3.  Distribution Rates'!$C$122:$P$133,5,FALSE)</f>
        <v>0</v>
      </c>
      <c r="AG387" s="340">
        <f>HLOOKUP(AG$20,'3.  Distribution Rates'!$C$122:$P$133,5,FALSE)</f>
        <v>0</v>
      </c>
      <c r="AH387" s="340">
        <f>HLOOKUP(AH$20,'3.  Distribution Rates'!$C$122:$P$133,5,FALSE)</f>
        <v>0</v>
      </c>
      <c r="AI387" s="340">
        <f>HLOOKUP(AI$20,'3.  Distribution Rates'!$C$122:$P$133,5,FALSE)</f>
        <v>0</v>
      </c>
      <c r="AJ387" s="340">
        <f>HLOOKUP(AJ$20,'3.  Distribution Rates'!$C$122:$P$133,5,FALSE)</f>
        <v>0</v>
      </c>
      <c r="AK387" s="340">
        <f>HLOOKUP(AK$20,'3.  Distribution Rates'!$C$122:$P$133,5,FALSE)</f>
        <v>0</v>
      </c>
      <c r="AL387" s="340">
        <f>HLOOKUP(AL$20,'3.  Distribution Rates'!$C$122:$P$133,5,FALSE)</f>
        <v>0</v>
      </c>
      <c r="AM387" s="400"/>
    </row>
    <row r="388" spans="1:41" ht="15">
      <c r="B388" s="323" t="s">
        <v>156</v>
      </c>
      <c r="C388" s="344"/>
      <c r="D388" s="308"/>
      <c r="E388" s="278"/>
      <c r="F388" s="278"/>
      <c r="G388" s="278"/>
      <c r="H388" s="278"/>
      <c r="I388" s="278"/>
      <c r="J388" s="278"/>
      <c r="K388" s="278"/>
      <c r="L388" s="278"/>
      <c r="M388" s="278"/>
      <c r="N388" s="278"/>
      <c r="O388" s="290"/>
      <c r="P388" s="278"/>
      <c r="Q388" s="278"/>
      <c r="R388" s="278"/>
      <c r="S388" s="308"/>
      <c r="T388" s="308"/>
      <c r="U388" s="308"/>
      <c r="V388" s="308"/>
      <c r="W388" s="278"/>
      <c r="X388" s="278"/>
      <c r="Y388" s="377">
        <f t="shared" ref="Y388:AL388" si="172">Y136*Y387</f>
        <v>0</v>
      </c>
      <c r="Z388" s="377">
        <f t="shared" si="172"/>
        <v>0</v>
      </c>
      <c r="AA388" s="377">
        <f t="shared" si="172"/>
        <v>0</v>
      </c>
      <c r="AB388" s="377">
        <f t="shared" si="172"/>
        <v>0</v>
      </c>
      <c r="AC388" s="377">
        <f t="shared" si="172"/>
        <v>0</v>
      </c>
      <c r="AD388" s="377">
        <f t="shared" si="172"/>
        <v>0</v>
      </c>
      <c r="AE388" s="377">
        <f t="shared" si="172"/>
        <v>0</v>
      </c>
      <c r="AF388" s="377">
        <f t="shared" si="172"/>
        <v>0</v>
      </c>
      <c r="AG388" s="377">
        <f t="shared" si="172"/>
        <v>0</v>
      </c>
      <c r="AH388" s="377">
        <f t="shared" si="172"/>
        <v>0</v>
      </c>
      <c r="AI388" s="377">
        <f t="shared" si="172"/>
        <v>0</v>
      </c>
      <c r="AJ388" s="377">
        <f t="shared" si="172"/>
        <v>0</v>
      </c>
      <c r="AK388" s="377">
        <f t="shared" si="172"/>
        <v>0</v>
      </c>
      <c r="AL388" s="377">
        <f t="shared" si="172"/>
        <v>0</v>
      </c>
      <c r="AM388" s="627">
        <f>SUM(Y388:AL388)</f>
        <v>0</v>
      </c>
      <c r="AO388" s="282"/>
    </row>
    <row r="389" spans="1:41" ht="15">
      <c r="B389" s="323" t="s">
        <v>157</v>
      </c>
      <c r="C389" s="344"/>
      <c r="D389" s="308"/>
      <c r="E389" s="278"/>
      <c r="F389" s="278"/>
      <c r="G389" s="278"/>
      <c r="H389" s="278"/>
      <c r="I389" s="278"/>
      <c r="J389" s="278"/>
      <c r="K389" s="278"/>
      <c r="L389" s="278"/>
      <c r="M389" s="278"/>
      <c r="N389" s="278"/>
      <c r="O389" s="290"/>
      <c r="P389" s="278"/>
      <c r="Q389" s="278"/>
      <c r="R389" s="278"/>
      <c r="S389" s="308"/>
      <c r="T389" s="308"/>
      <c r="U389" s="308"/>
      <c r="V389" s="308"/>
      <c r="W389" s="278"/>
      <c r="X389" s="278"/>
      <c r="Y389" s="377">
        <f t="shared" ref="Y389:AL389" si="173">Y265*Y387</f>
        <v>0</v>
      </c>
      <c r="Z389" s="377">
        <f t="shared" si="173"/>
        <v>0</v>
      </c>
      <c r="AA389" s="377">
        <f t="shared" si="173"/>
        <v>0</v>
      </c>
      <c r="AB389" s="377">
        <f t="shared" si="173"/>
        <v>0</v>
      </c>
      <c r="AC389" s="377">
        <f t="shared" si="173"/>
        <v>0</v>
      </c>
      <c r="AD389" s="377">
        <f t="shared" si="173"/>
        <v>0</v>
      </c>
      <c r="AE389" s="377">
        <f t="shared" si="173"/>
        <v>0</v>
      </c>
      <c r="AF389" s="377">
        <f t="shared" si="173"/>
        <v>0</v>
      </c>
      <c r="AG389" s="377">
        <f t="shared" si="173"/>
        <v>0</v>
      </c>
      <c r="AH389" s="377">
        <f t="shared" si="173"/>
        <v>0</v>
      </c>
      <c r="AI389" s="377">
        <f t="shared" si="173"/>
        <v>0</v>
      </c>
      <c r="AJ389" s="377">
        <f t="shared" si="173"/>
        <v>0</v>
      </c>
      <c r="AK389" s="377">
        <f t="shared" si="173"/>
        <v>0</v>
      </c>
      <c r="AL389" s="377">
        <f t="shared" si="173"/>
        <v>0</v>
      </c>
      <c r="AM389" s="627">
        <f>SUM(Y389:AL389)</f>
        <v>0</v>
      </c>
    </row>
    <row r="390" spans="1:41" ht="15">
      <c r="B390" s="323" t="s">
        <v>158</v>
      </c>
      <c r="C390" s="344"/>
      <c r="D390" s="308"/>
      <c r="E390" s="278"/>
      <c r="F390" s="278"/>
      <c r="G390" s="278"/>
      <c r="H390" s="278"/>
      <c r="I390" s="278"/>
      <c r="J390" s="278"/>
      <c r="K390" s="278"/>
      <c r="L390" s="278"/>
      <c r="M390" s="278"/>
      <c r="N390" s="278"/>
      <c r="O390" s="290"/>
      <c r="P390" s="278"/>
      <c r="Q390" s="278"/>
      <c r="R390" s="278"/>
      <c r="S390" s="308"/>
      <c r="T390" s="308"/>
      <c r="U390" s="308"/>
      <c r="V390" s="308"/>
      <c r="W390" s="278"/>
      <c r="X390" s="278"/>
      <c r="Y390" s="377">
        <f>Y384*Y387</f>
        <v>0</v>
      </c>
      <c r="Z390" s="377">
        <f t="shared" ref="Z390:AE390" si="174">Z384*Z387</f>
        <v>0</v>
      </c>
      <c r="AA390" s="377">
        <f t="shared" si="174"/>
        <v>0</v>
      </c>
      <c r="AB390" s="377">
        <f t="shared" si="174"/>
        <v>0</v>
      </c>
      <c r="AC390" s="377">
        <f t="shared" si="174"/>
        <v>0</v>
      </c>
      <c r="AD390" s="377">
        <f t="shared" si="174"/>
        <v>0</v>
      </c>
      <c r="AE390" s="377">
        <f t="shared" si="174"/>
        <v>0</v>
      </c>
      <c r="AF390" s="377">
        <f t="shared" ref="AF390:AL390" si="175">AF384*AF387</f>
        <v>0</v>
      </c>
      <c r="AG390" s="377">
        <f t="shared" si="175"/>
        <v>0</v>
      </c>
      <c r="AH390" s="377">
        <f t="shared" si="175"/>
        <v>0</v>
      </c>
      <c r="AI390" s="377">
        <f t="shared" si="175"/>
        <v>0</v>
      </c>
      <c r="AJ390" s="377">
        <f t="shared" si="175"/>
        <v>0</v>
      </c>
      <c r="AK390" s="377">
        <f t="shared" si="175"/>
        <v>0</v>
      </c>
      <c r="AL390" s="377">
        <f t="shared" si="175"/>
        <v>0</v>
      </c>
      <c r="AM390" s="627">
        <f>SUM(Y390:AL390)</f>
        <v>0</v>
      </c>
    </row>
    <row r="391" spans="1:41" s="379" customFormat="1" ht="15.75">
      <c r="A391" s="509"/>
      <c r="B391" s="348" t="s">
        <v>257</v>
      </c>
      <c r="C391" s="344"/>
      <c r="D391" s="335"/>
      <c r="E391" s="333"/>
      <c r="F391" s="333"/>
      <c r="G391" s="333"/>
      <c r="H391" s="333"/>
      <c r="I391" s="333"/>
      <c r="J391" s="333"/>
      <c r="K391" s="333"/>
      <c r="L391" s="333"/>
      <c r="M391" s="333"/>
      <c r="N391" s="333"/>
      <c r="O391" s="299"/>
      <c r="P391" s="333"/>
      <c r="Q391" s="333"/>
      <c r="R391" s="333"/>
      <c r="S391" s="335"/>
      <c r="T391" s="335"/>
      <c r="U391" s="335"/>
      <c r="V391" s="335"/>
      <c r="W391" s="333"/>
      <c r="X391" s="333"/>
      <c r="Y391" s="345">
        <f>SUM(Y388:Y390)</f>
        <v>0</v>
      </c>
      <c r="Z391" s="345">
        <f>SUM(Z388:Z390)</f>
        <v>0</v>
      </c>
      <c r="AA391" s="345">
        <f t="shared" ref="AA391:AE391" si="176">SUM(AA388:AA390)</f>
        <v>0</v>
      </c>
      <c r="AB391" s="345">
        <f t="shared" si="176"/>
        <v>0</v>
      </c>
      <c r="AC391" s="345">
        <f t="shared" si="176"/>
        <v>0</v>
      </c>
      <c r="AD391" s="345">
        <f t="shared" si="176"/>
        <v>0</v>
      </c>
      <c r="AE391" s="345">
        <f t="shared" si="176"/>
        <v>0</v>
      </c>
      <c r="AF391" s="345">
        <f t="shared" ref="AF391:AL391" si="177">SUM(AF388:AF390)</f>
        <v>0</v>
      </c>
      <c r="AG391" s="345">
        <f t="shared" si="177"/>
        <v>0</v>
      </c>
      <c r="AH391" s="345">
        <f t="shared" si="177"/>
        <v>0</v>
      </c>
      <c r="AI391" s="345">
        <f t="shared" si="177"/>
        <v>0</v>
      </c>
      <c r="AJ391" s="345">
        <f t="shared" si="177"/>
        <v>0</v>
      </c>
      <c r="AK391" s="345">
        <f t="shared" si="177"/>
        <v>0</v>
      </c>
      <c r="AL391" s="345">
        <f t="shared" si="177"/>
        <v>0</v>
      </c>
      <c r="AM391" s="406">
        <f>SUM(AM388:AM390)</f>
        <v>0</v>
      </c>
    </row>
    <row r="392" spans="1:41" s="379" customFormat="1" ht="15.75">
      <c r="A392" s="509"/>
      <c r="B392" s="348" t="s">
        <v>252</v>
      </c>
      <c r="C392" s="344"/>
      <c r="D392" s="349"/>
      <c r="E392" s="333"/>
      <c r="F392" s="333"/>
      <c r="G392" s="333"/>
      <c r="H392" s="333"/>
      <c r="I392" s="333"/>
      <c r="J392" s="333"/>
      <c r="K392" s="333"/>
      <c r="L392" s="333"/>
      <c r="M392" s="333"/>
      <c r="N392" s="333"/>
      <c r="O392" s="299"/>
      <c r="P392" s="333"/>
      <c r="Q392" s="333"/>
      <c r="R392" s="333"/>
      <c r="S392" s="335"/>
      <c r="T392" s="335"/>
      <c r="U392" s="335"/>
      <c r="V392" s="335"/>
      <c r="W392" s="333"/>
      <c r="X392" s="333"/>
      <c r="Y392" s="346">
        <f t="shared" ref="Y392:AE392" si="178">Y385*Y387</f>
        <v>0</v>
      </c>
      <c r="Z392" s="346">
        <f t="shared" si="178"/>
        <v>0</v>
      </c>
      <c r="AA392" s="346">
        <f t="shared" si="178"/>
        <v>0</v>
      </c>
      <c r="AB392" s="346">
        <f t="shared" si="178"/>
        <v>0</v>
      </c>
      <c r="AC392" s="346">
        <f t="shared" si="178"/>
        <v>0</v>
      </c>
      <c r="AD392" s="346">
        <f t="shared" si="178"/>
        <v>0</v>
      </c>
      <c r="AE392" s="346">
        <f t="shared" si="178"/>
        <v>0</v>
      </c>
      <c r="AF392" s="346">
        <f t="shared" ref="AF392:AL392" si="179">AF385*AF387</f>
        <v>0</v>
      </c>
      <c r="AG392" s="346">
        <f t="shared" si="179"/>
        <v>0</v>
      </c>
      <c r="AH392" s="346">
        <f t="shared" si="179"/>
        <v>0</v>
      </c>
      <c r="AI392" s="346">
        <f t="shared" si="179"/>
        <v>0</v>
      </c>
      <c r="AJ392" s="346">
        <f t="shared" si="179"/>
        <v>0</v>
      </c>
      <c r="AK392" s="346">
        <f t="shared" si="179"/>
        <v>0</v>
      </c>
      <c r="AL392" s="346">
        <f t="shared" si="179"/>
        <v>0</v>
      </c>
      <c r="AM392" s="406">
        <f>SUM(Y392:AL392)</f>
        <v>0</v>
      </c>
    </row>
    <row r="393" spans="1:41" ht="15.75" customHeight="1">
      <c r="A393" s="509"/>
      <c r="B393" s="348" t="s">
        <v>264</v>
      </c>
      <c r="C393" s="344"/>
      <c r="D393" s="349"/>
      <c r="E393" s="333"/>
      <c r="F393" s="333"/>
      <c r="G393" s="333"/>
      <c r="H393" s="333"/>
      <c r="I393" s="333"/>
      <c r="J393" s="333"/>
      <c r="K393" s="333"/>
      <c r="L393" s="333"/>
      <c r="M393" s="333"/>
      <c r="N393" s="333"/>
      <c r="O393" s="299"/>
      <c r="P393" s="333"/>
      <c r="Q393" s="333"/>
      <c r="R393" s="333"/>
      <c r="S393" s="349"/>
      <c r="T393" s="349"/>
      <c r="U393" s="349"/>
      <c r="V393" s="349"/>
      <c r="W393" s="333"/>
      <c r="X393" s="333"/>
      <c r="Y393" s="299"/>
      <c r="Z393" s="350"/>
      <c r="AA393" s="350"/>
      <c r="AB393" s="350"/>
      <c r="AC393" s="350"/>
      <c r="AD393" s="350"/>
      <c r="AE393" s="350"/>
      <c r="AF393" s="350"/>
      <c r="AG393" s="350"/>
      <c r="AH393" s="350"/>
      <c r="AI393" s="350"/>
      <c r="AJ393" s="350"/>
      <c r="AK393" s="350"/>
      <c r="AL393" s="350"/>
      <c r="AM393" s="406">
        <f>AM391-AM392</f>
        <v>0</v>
      </c>
    </row>
    <row r="394" spans="1:41" ht="15">
      <c r="B394" s="323"/>
      <c r="C394" s="349"/>
      <c r="D394" s="349"/>
      <c r="E394" s="333"/>
      <c r="F394" s="333"/>
      <c r="G394" s="333"/>
      <c r="H394" s="333"/>
      <c r="I394" s="333"/>
      <c r="J394" s="333"/>
      <c r="K394" s="333"/>
      <c r="L394" s="333"/>
      <c r="M394" s="333"/>
      <c r="N394" s="333"/>
      <c r="O394" s="299"/>
      <c r="P394" s="333"/>
      <c r="Q394" s="333"/>
      <c r="R394" s="333"/>
      <c r="S394" s="349"/>
      <c r="T394" s="344"/>
      <c r="U394" s="349"/>
      <c r="V394" s="349"/>
      <c r="W394" s="333"/>
      <c r="X394" s="333"/>
      <c r="Y394" s="252"/>
      <c r="Z394" s="252"/>
      <c r="AA394" s="252"/>
      <c r="AB394" s="252"/>
      <c r="AC394" s="252"/>
      <c r="AD394" s="252"/>
      <c r="AE394" s="252"/>
      <c r="AF394" s="252"/>
      <c r="AG394" s="252"/>
      <c r="AH394" s="252"/>
      <c r="AI394" s="252"/>
      <c r="AJ394" s="252"/>
      <c r="AK394" s="252"/>
      <c r="AL394" s="252"/>
      <c r="AM394" s="352"/>
    </row>
    <row r="395" spans="1:41" ht="15">
      <c r="B395" s="323" t="s">
        <v>72</v>
      </c>
      <c r="C395" s="355"/>
      <c r="D395" s="278"/>
      <c r="E395" s="278"/>
      <c r="F395" s="278"/>
      <c r="G395" s="278"/>
      <c r="H395" s="278"/>
      <c r="I395" s="278"/>
      <c r="J395" s="278"/>
      <c r="K395" s="278"/>
      <c r="L395" s="278"/>
      <c r="M395" s="278"/>
      <c r="N395" s="278"/>
      <c r="O395" s="356"/>
      <c r="P395" s="278"/>
      <c r="Q395" s="278"/>
      <c r="R395" s="278"/>
      <c r="S395" s="303"/>
      <c r="T395" s="308"/>
      <c r="U395" s="308"/>
      <c r="V395" s="278"/>
      <c r="W395" s="278"/>
      <c r="X395" s="308"/>
      <c r="Y395" s="290">
        <f>SUMPRODUCT(E279:E382,Y279:Y382)</f>
        <v>5505286.0630999999</v>
      </c>
      <c r="Z395" s="290">
        <f>SUMPRODUCT(E279:E382,Z279:Z382)</f>
        <v>3673410.1744599999</v>
      </c>
      <c r="AA395" s="290">
        <f>IF(AA278="kW",SUMPRODUCT(N279:N382,P279:P382,AA279:AA382),SUMPRODUCT(E279:E382,AA279:AA382))</f>
        <v>73977.158811816</v>
      </c>
      <c r="AB395" s="290">
        <f>IF(AB278="kW",SUMPRODUCT(N279:N382,P279:P382,AB279:AB382),SUMPRODUCT(E279:E382,AB279:AB382))</f>
        <v>0</v>
      </c>
      <c r="AC395" s="290">
        <f>IF(AC278="kW",SUMPRODUCT(N279:N382,P279:P382,AC279:AC382),SUMPRODUCT(E279:E382,AC279:AC382))</f>
        <v>0</v>
      </c>
      <c r="AD395" s="290">
        <f>IF(AD278="kW",SUMPRODUCT(N279:N382,P279:P382,AD279:AD382),SUMPRODUCT(E279:E382, AD279:AD382))</f>
        <v>0</v>
      </c>
      <c r="AE395" s="290">
        <f>IF(AE278="kW",SUMPRODUCT(N279:N382,P279:P382,AE279:AE382),SUMPRODUCT(E279:E382,AE279:AE382))</f>
        <v>0</v>
      </c>
      <c r="AF395" s="290">
        <f>IF(AF278="kW",SUMPRODUCT(N279:N382,P279:P382,AF279:AF382),SUMPRODUCT(E279:E382,AF279:AF382))</f>
        <v>0</v>
      </c>
      <c r="AG395" s="290">
        <f>IF(AG278="kW",SUMPRODUCT(N279:N382,P279:P382,AG279:AG382),SUMPRODUCT(E279:E382,AG279:AG382))</f>
        <v>0</v>
      </c>
      <c r="AH395" s="290">
        <f>IF(AH278="kW",SUMPRODUCT(N279:N382,P279:P382,AH279:AH382),SUMPRODUCT(E279:E382,AH279:AH382))</f>
        <v>0</v>
      </c>
      <c r="AI395" s="290">
        <f>IF(AI278="kW",SUMPRODUCT(N279:N382,P279:P382,AI279:AI382),SUMPRODUCT(E279:E382,AI279:AI382))</f>
        <v>0</v>
      </c>
      <c r="AJ395" s="290">
        <f>IF(AJ278="kW",SUMPRODUCT(N279:N382,P279:P382,AJ279:AJ382),SUMPRODUCT(E279:E382,AJ279:AJ382))</f>
        <v>0</v>
      </c>
      <c r="AK395" s="290">
        <f>IF(AK278="kW",SUMPRODUCT(N279:N382,P279:P382,AK279:AK382),SUMPRODUCT(E279:E382,AK279:AK382))</f>
        <v>0</v>
      </c>
      <c r="AL395" s="290">
        <f>IF(AL278="kW",SUMPRODUCT(N279:N382,P279:P382,AL279:AL382),SUMPRODUCT(E279:E382,AL279:AL382))</f>
        <v>0</v>
      </c>
      <c r="AM395" s="336"/>
    </row>
    <row r="396" spans="1:41" ht="15">
      <c r="B396" s="323" t="s">
        <v>195</v>
      </c>
      <c r="C396" s="355"/>
      <c r="D396" s="278"/>
      <c r="E396" s="278"/>
      <c r="F396" s="278"/>
      <c r="G396" s="278"/>
      <c r="H396" s="278"/>
      <c r="I396" s="278"/>
      <c r="J396" s="278"/>
      <c r="K396" s="278"/>
      <c r="L396" s="278"/>
      <c r="M396" s="278"/>
      <c r="N396" s="278"/>
      <c r="O396" s="356"/>
      <c r="P396" s="278"/>
      <c r="Q396" s="278"/>
      <c r="R396" s="278"/>
      <c r="S396" s="303"/>
      <c r="T396" s="308"/>
      <c r="U396" s="308"/>
      <c r="V396" s="278"/>
      <c r="W396" s="278"/>
      <c r="X396" s="308"/>
      <c r="Y396" s="290">
        <f>SUMPRODUCT(F279:F382,Y279:Y382)</f>
        <v>5430259.5312999999</v>
      </c>
      <c r="Z396" s="290">
        <f>SUMPRODUCT(F279:F382,Z279:Z382)</f>
        <v>3603344.1744599999</v>
      </c>
      <c r="AA396" s="290">
        <f>IF(AA278="kW",SUMPRODUCT(N279:N382,Q279:Q382,AA279:AA382),SUMPRODUCT(F279:F382,AA279:AA382))</f>
        <v>73761.158811816</v>
      </c>
      <c r="AB396" s="290">
        <f>IF(AB278="kW",SUMPRODUCT(N279:N382,Q279:Q382,AB279:AB382),SUMPRODUCT(F279:F382,AB279:AB382))</f>
        <v>0</v>
      </c>
      <c r="AC396" s="290">
        <f>IF(AC278="kW",SUMPRODUCT(N279:N382,Q279:Q382,AC279:AC382),SUMPRODUCT(F279:F382, AC279:AC382))</f>
        <v>0</v>
      </c>
      <c r="AD396" s="290">
        <f>IF(AD278="kW",SUMPRODUCT(N279:N382,Q279:Q382,AD279:AD382),SUMPRODUCT(F279:F382, AD279:AD382))</f>
        <v>0</v>
      </c>
      <c r="AE396" s="290">
        <f>IF(AE278="kW",SUMPRODUCT(N279:N382,Q279:Q382,AE279:AE382),SUMPRODUCT(F279:F382,AE279:AE382))</f>
        <v>0</v>
      </c>
      <c r="AF396" s="290">
        <f>IF(AF278="kW",SUMPRODUCT(N279:N382,Q279:Q382,AF279:AF382),SUMPRODUCT(F279:F382,AF279:AF382))</f>
        <v>0</v>
      </c>
      <c r="AG396" s="290">
        <f>IF(AG278="kW",SUMPRODUCT(N279:N382,Q279:Q382,AG279:AG382),SUMPRODUCT(F279:F382,AG279:AG382))</f>
        <v>0</v>
      </c>
      <c r="AH396" s="290">
        <f>IF(AH278="kW",SUMPRODUCT(N279:N382,Q279:Q382,AH279:AH382),SUMPRODUCT(F279:F382,AH279:AH382))</f>
        <v>0</v>
      </c>
      <c r="AI396" s="290">
        <f>IF(AI278="kW",SUMPRODUCT(N279:N382,Q279:Q382,AI279:AI382),SUMPRODUCT(F279:F382,AI279:AI382))</f>
        <v>0</v>
      </c>
      <c r="AJ396" s="290">
        <f>IF(AJ278="kW",SUMPRODUCT(N279:N382,Q279:Q382,AJ279:AJ382),SUMPRODUCT(F279:F382,AJ279:AJ382))</f>
        <v>0</v>
      </c>
      <c r="AK396" s="290">
        <f>IF(AK278="kW",SUMPRODUCT(N279:N382,Q279:Q382,AK279:AK382),SUMPRODUCT(F279:F382,AK279:AK382))</f>
        <v>0</v>
      </c>
      <c r="AL396" s="290">
        <f>IF(AL278="kW",SUMPRODUCT(N279:N382,Q279:Q382,AL279:AL382),SUMPRODUCT(F279:F382,AL279:AL382))</f>
        <v>0</v>
      </c>
      <c r="AM396" s="336"/>
    </row>
    <row r="397" spans="1:41" ht="15">
      <c r="B397" s="323" t="s">
        <v>196</v>
      </c>
      <c r="C397" s="355"/>
      <c r="D397" s="278"/>
      <c r="E397" s="278"/>
      <c r="F397" s="278"/>
      <c r="G397" s="278"/>
      <c r="H397" s="278"/>
      <c r="I397" s="278"/>
      <c r="J397" s="278"/>
      <c r="K397" s="278"/>
      <c r="L397" s="278"/>
      <c r="M397" s="278"/>
      <c r="N397" s="278"/>
      <c r="O397" s="356"/>
      <c r="P397" s="278"/>
      <c r="Q397" s="278"/>
      <c r="R397" s="278"/>
      <c r="S397" s="303"/>
      <c r="T397" s="308"/>
      <c r="U397" s="308"/>
      <c r="V397" s="278"/>
      <c r="W397" s="278"/>
      <c r="X397" s="308"/>
      <c r="Y397" s="290">
        <f>SUMPRODUCT(G279:G382,Y279:Y382)</f>
        <v>5090444.3604999995</v>
      </c>
      <c r="Z397" s="290">
        <f>SUMPRODUCT(G279:G382,Z279:Z382)</f>
        <v>2786699.6595700001</v>
      </c>
      <c r="AA397" s="290">
        <f>IF(AA278="kW",SUMPRODUCT(N279:N382,R279:R382,AA279:AA382),SUMPRODUCT(G279:G382,AA279:AA382))</f>
        <v>72307.573194216006</v>
      </c>
      <c r="AB397" s="290">
        <f>IF(AB278="kW",SUMPRODUCT(N279:N382,R279:R382,AB279:AB382),SUMPRODUCT(G279:G382,AB279:AB382))</f>
        <v>0</v>
      </c>
      <c r="AC397" s="290">
        <f>IF(AC278="kW",SUMPRODUCT(N279:N382,R279:R382,AC279:AC382),SUMPRODUCT(G279:G382, AC279:AC382))</f>
        <v>0</v>
      </c>
      <c r="AD397" s="290">
        <f>IF(AD278="kW",SUMPRODUCT(N279:N382,R279:R382,AD279:AD382),SUMPRODUCT(G279:G382, AD279:AD382))</f>
        <v>0</v>
      </c>
      <c r="AE397" s="290">
        <f>IF(AE278="kW",SUMPRODUCT(N279:N382,R279:R382,AE279:AE382),SUMPRODUCT(G279:G382,AE279:AE382))</f>
        <v>0</v>
      </c>
      <c r="AF397" s="290">
        <f>IF(AF278="kW",SUMPRODUCT(N279:N382,R279:R382,AF279:AF382),SUMPRODUCT(G279:G382,AF279:AF382))</f>
        <v>0</v>
      </c>
      <c r="AG397" s="290">
        <f>IF(AG278="kW",SUMPRODUCT(N279:N382,R279:R382,AG279:AG382),SUMPRODUCT(G279:G382,AG279:AG382))</f>
        <v>0</v>
      </c>
      <c r="AH397" s="290">
        <f>IF(AH278="kW",SUMPRODUCT(N279:N382,R279:R382,AH279:AH382),SUMPRODUCT(G279:G382,AH279:AH382))</f>
        <v>0</v>
      </c>
      <c r="AI397" s="290">
        <f>IF(AI278="kW",SUMPRODUCT(N279:N382,R279:R382,AI279:AI382),SUMPRODUCT(G279:G382,AI279:AI382))</f>
        <v>0</v>
      </c>
      <c r="AJ397" s="290">
        <f>IF(AJ278="kW",SUMPRODUCT(N279:N382,R279:R382,AJ279:AJ382),SUMPRODUCT(G279:G382,AJ279:AJ382))</f>
        <v>0</v>
      </c>
      <c r="AK397" s="290">
        <f>IF(AK278="kW",SUMPRODUCT(N279:N382,R279:R382,AK279:AK382),SUMPRODUCT(G279:G382,AK279:AK382))</f>
        <v>0</v>
      </c>
      <c r="AL397" s="290">
        <f>IF(AL278="kW",SUMPRODUCT(N279:N382,R279:R382,AL279:AL382),SUMPRODUCT(G279:G382,AL279:AL382))</f>
        <v>0</v>
      </c>
      <c r="AM397" s="336"/>
    </row>
    <row r="398" spans="1:41" ht="15">
      <c r="B398" s="323" t="s">
        <v>197</v>
      </c>
      <c r="C398" s="355"/>
      <c r="D398" s="278"/>
      <c r="E398" s="278"/>
      <c r="F398" s="278"/>
      <c r="G398" s="278"/>
      <c r="H398" s="278"/>
      <c r="I398" s="278"/>
      <c r="J398" s="278"/>
      <c r="K398" s="278"/>
      <c r="L398" s="278"/>
      <c r="M398" s="278"/>
      <c r="N398" s="278"/>
      <c r="O398" s="356"/>
      <c r="P398" s="278"/>
      <c r="Q398" s="278"/>
      <c r="R398" s="278"/>
      <c r="S398" s="303"/>
      <c r="T398" s="308"/>
      <c r="U398" s="308"/>
      <c r="V398" s="278"/>
      <c r="W398" s="278"/>
      <c r="X398" s="308"/>
      <c r="Y398" s="290">
        <f>SUMPRODUCT(H279:H382,Y279:Y382)</f>
        <v>4725067.9019999998</v>
      </c>
      <c r="Z398" s="290">
        <f>SUMPRODUCT(H279:H382,Z279:Z382)</f>
        <v>1641677.7415199999</v>
      </c>
      <c r="AA398" s="290">
        <f>IF(AA278="kW",SUMPRODUCT(N279:N382,S279:S382,AA279:AA382),SUMPRODUCT(H279:H382,AA279:AA382))</f>
        <v>61405.923958799998</v>
      </c>
      <c r="AB398" s="290">
        <f>IF(AB278="kW",SUMPRODUCT(N279:N382,S279:S382,AB279:AB382),SUMPRODUCT(H279:H382,AB279:AB382))</f>
        <v>0</v>
      </c>
      <c r="AC398" s="290">
        <f>IF(AC278="kW",SUMPRODUCT(N279:N382,S279:S382,AC279:AC382),SUMPRODUCT(H279:H382, AC279:AC382))</f>
        <v>0</v>
      </c>
      <c r="AD398" s="290">
        <f>IF(AD278="kW",SUMPRODUCT(N279:N382,S279:S382,AD279:AD382),SUMPRODUCT(H279:H382, AD279:AD382))</f>
        <v>0</v>
      </c>
      <c r="AE398" s="290">
        <f>IF(AE278="kW",SUMPRODUCT(N279:N382,S279:S382,AE279:AE382),SUMPRODUCT(H279:H382,AE279:AE382))</f>
        <v>0</v>
      </c>
      <c r="AF398" s="290">
        <f>IF(AF278="kW",SUMPRODUCT(N279:N382,S279:S382,AF279:AF382),SUMPRODUCT(H279:H382,AF279:AF382))</f>
        <v>0</v>
      </c>
      <c r="AG398" s="290">
        <f>IF(AG278="kW",SUMPRODUCT(N279:N382,S279:S382,AG279:AG382),SUMPRODUCT(H279:H382,AG279:AG382))</f>
        <v>0</v>
      </c>
      <c r="AH398" s="290">
        <f>IF(AH278="kW",SUMPRODUCT(N279:N382,S279:S382,AH279:AH382),SUMPRODUCT(H279:H382,AH279:AH382))</f>
        <v>0</v>
      </c>
      <c r="AI398" s="290">
        <f>IF(AI278="kW",SUMPRODUCT(N279:N382,S279:S382,AI279:AI382),SUMPRODUCT(H279:H382,AI279:AI382))</f>
        <v>0</v>
      </c>
      <c r="AJ398" s="290">
        <f>IF(AJ278="kW",SUMPRODUCT(N279:N382,S279:S382,AJ279:AJ382),SUMPRODUCT(H279:H382,AJ279:AJ382))</f>
        <v>0</v>
      </c>
      <c r="AK398" s="290">
        <f>IF(AK278="kW",SUMPRODUCT(N279:N382,S279:S382,AK279:AK382),SUMPRODUCT(H279:H382,AK279:AK382))</f>
        <v>0</v>
      </c>
      <c r="AL398" s="290">
        <f>IF(AL278="kW",SUMPRODUCT(N279:N382,S279:S382,AL279:AL382),SUMPRODUCT(H279:H382,AL279:AL382))</f>
        <v>0</v>
      </c>
      <c r="AM398" s="336"/>
    </row>
    <row r="399" spans="1:41" ht="15">
      <c r="B399" s="323" t="s">
        <v>198</v>
      </c>
      <c r="C399" s="355"/>
      <c r="D399" s="278"/>
      <c r="E399" s="278"/>
      <c r="F399" s="278"/>
      <c r="G399" s="278"/>
      <c r="H399" s="278"/>
      <c r="I399" s="278"/>
      <c r="J399" s="278"/>
      <c r="K399" s="278"/>
      <c r="L399" s="278"/>
      <c r="M399" s="278"/>
      <c r="N399" s="278"/>
      <c r="O399" s="356"/>
      <c r="P399" s="278"/>
      <c r="Q399" s="278"/>
      <c r="R399" s="278"/>
      <c r="S399" s="303"/>
      <c r="T399" s="308"/>
      <c r="U399" s="308"/>
      <c r="V399" s="278"/>
      <c r="W399" s="278"/>
      <c r="X399" s="308"/>
      <c r="Y399" s="290">
        <f>SUMPRODUCT(I279:I382,Y279:Y382)</f>
        <v>4266154.4431999996</v>
      </c>
      <c r="Z399" s="290">
        <f>SUMPRODUCT(I279:I382,Z279:Z382)</f>
        <v>1641159.7415199999</v>
      </c>
      <c r="AA399" s="290">
        <f>IF(AA278="kW",SUMPRODUCT(N279:N382,T279:T382,AA279:AA382),SUMPRODUCT(I279:I382,AA279:AA382))</f>
        <v>58475.6084844</v>
      </c>
      <c r="AB399" s="290">
        <f>IF(AB278="kW",SUMPRODUCT(N279:N382,T279:T382,AB279:AB382),SUMPRODUCT(I279:I382,AB279:AB382))</f>
        <v>0</v>
      </c>
      <c r="AC399" s="290">
        <f>IF(AC278="kW",SUMPRODUCT(N279:N382,T279:T382,AC279:AC382),SUMPRODUCT(I279:I382, AC279:AC382))</f>
        <v>0</v>
      </c>
      <c r="AD399" s="290">
        <f>IF(AD278="kW",SUMPRODUCT(N279:N382,T279:T382,AD279:AD382),SUMPRODUCT(I279:I382, AD279:AD382))</f>
        <v>0</v>
      </c>
      <c r="AE399" s="290">
        <f>IF(AE278="kW",SUMPRODUCT(N279:N382,T279:T382,AE279:AE382),SUMPRODUCT(I279:I382,AE279:AE382))</f>
        <v>0</v>
      </c>
      <c r="AF399" s="290">
        <f>IF(AF278="kW",SUMPRODUCT(N279:N382,T279:T382,AF279:AF382),SUMPRODUCT(I279:I382,AF279:AF382))</f>
        <v>0</v>
      </c>
      <c r="AG399" s="290">
        <f>IF(AG278="kW",SUMPRODUCT(N279:N382,T279:T382,AG279:AG382),SUMPRODUCT(I279:I382,AG279:AG382))</f>
        <v>0</v>
      </c>
      <c r="AH399" s="290">
        <f>IF(AH278="kW",SUMPRODUCT(N279:N382,T279:T382,AH279:AH382),SUMPRODUCT(I279:I382,AH279:AH382))</f>
        <v>0</v>
      </c>
      <c r="AI399" s="290">
        <f>IF(AI278="kW",SUMPRODUCT(N279:N382,T279:T382,AI279:AI382),SUMPRODUCT(I279:I382,AI279:AI382))</f>
        <v>0</v>
      </c>
      <c r="AJ399" s="290">
        <f>IF(AJ278="kW",SUMPRODUCT(N279:N382,T279:T382,AJ279:AJ382),SUMPRODUCT(I279:I382,AJ279:AJ382))</f>
        <v>0</v>
      </c>
      <c r="AK399" s="290">
        <f>IF(AK278="kW",SUMPRODUCT(N279:N382,T279:T382,AK279:AK382),SUMPRODUCT(I279:I382,AK279:AK382))</f>
        <v>0</v>
      </c>
      <c r="AL399" s="290">
        <f>IF(AL278="kW",SUMPRODUCT(N279:N382,T279:T382,AL279:AL382),SUMPRODUCT(I279:I382,AL279:AL382))</f>
        <v>0</v>
      </c>
      <c r="AM399" s="336"/>
    </row>
    <row r="400" spans="1:41" ht="15">
      <c r="B400" s="323" t="s">
        <v>199</v>
      </c>
      <c r="C400" s="355"/>
      <c r="D400" s="308"/>
      <c r="E400" s="308"/>
      <c r="F400" s="308"/>
      <c r="G400" s="308"/>
      <c r="H400" s="308"/>
      <c r="I400" s="308"/>
      <c r="J400" s="308"/>
      <c r="K400" s="308"/>
      <c r="L400" s="308"/>
      <c r="M400" s="308"/>
      <c r="N400" s="308"/>
      <c r="O400" s="356"/>
      <c r="P400" s="308"/>
      <c r="Q400" s="308"/>
      <c r="R400" s="308"/>
      <c r="S400" s="303"/>
      <c r="T400" s="308"/>
      <c r="U400" s="308"/>
      <c r="V400" s="308"/>
      <c r="W400" s="308"/>
      <c r="X400" s="308"/>
      <c r="Y400" s="290">
        <f>SUMPRODUCT(J279:J382,Y279:Y382)</f>
        <v>4262327.5564000001</v>
      </c>
      <c r="Z400" s="290">
        <f>SUMPRODUCT(J279:J382,Z279:Z382)</f>
        <v>1641159.7415199999</v>
      </c>
      <c r="AA400" s="290">
        <f>IF(AA278="kW",SUMPRODUCT(N279:N382,U279:U382,AA279:AA382),SUMPRODUCT(J279:J382,AA279:AA382))</f>
        <v>58475.6084844</v>
      </c>
      <c r="AB400" s="290">
        <f>IF(AB278="kW",SUMPRODUCT(N279:N382,U279:U382,AB279:AB382),SUMPRODUCT(J279:J382,AB279:AB382))</f>
        <v>0</v>
      </c>
      <c r="AC400" s="290">
        <f>IF(AC278="kW",SUMPRODUCT(N279:N382,U279:U382,AC279:AC382),SUMPRODUCT(J279:J382, AC279:AC382))</f>
        <v>0</v>
      </c>
      <c r="AD400" s="290">
        <f>IF(AD278="kW",SUMPRODUCT(N279:N382,U279:U382,AD279:AD382),SUMPRODUCT(J279:J382, AD279:AD382))</f>
        <v>0</v>
      </c>
      <c r="AE400" s="290">
        <f>IF(AE278="kW",SUMPRODUCT(N279:N382,U279:U382,AE279:AE382),SUMPRODUCT(J279:J382,AE279:AE382))</f>
        <v>0</v>
      </c>
      <c r="AF400" s="290">
        <f>IF(AF278="kW",SUMPRODUCT(N279:N382,U279:U382,AF279:AF382),SUMPRODUCT(J279:J382,AF279:AF382))</f>
        <v>0</v>
      </c>
      <c r="AG400" s="290">
        <f>IF(AG278="kW",SUMPRODUCT(N279:N382,U279:U382,AG279:AG382),SUMPRODUCT(J279:J382,AG279:AG382))</f>
        <v>0</v>
      </c>
      <c r="AH400" s="290">
        <f>IF(AH278="kW",SUMPRODUCT(N279:N382,U279:U382,AH279:AH382),SUMPRODUCT(J279:J382,AH279:AH382))</f>
        <v>0</v>
      </c>
      <c r="AI400" s="290">
        <f>IF(AI278="kW",SUMPRODUCT(N279:N382,U279:U382,AI279:AI382),SUMPRODUCT(J279:J382,AI279:AI382))</f>
        <v>0</v>
      </c>
      <c r="AJ400" s="290">
        <f>IF(AJ278="kW",SUMPRODUCT(N279:N382,U279:U382,AJ279:AJ382),SUMPRODUCT(J279:J382,AJ279:AJ382))</f>
        <v>0</v>
      </c>
      <c r="AK400" s="290">
        <f>IF(AK278="kW",SUMPRODUCT(N279:N382,U279:U382,AK279:AK382),SUMPRODUCT(J279:J382,AK279:AK382))</f>
        <v>0</v>
      </c>
      <c r="AL400" s="290">
        <f>IF(AL278="kW",SUMPRODUCT(N279:N382,U279:U382,AL279:AL382),SUMPRODUCT(J279:J382,AL279:AL382))</f>
        <v>0</v>
      </c>
      <c r="AM400" s="336"/>
    </row>
    <row r="401" spans="1:40" ht="15.75" customHeight="1">
      <c r="B401" s="380" t="s">
        <v>200</v>
      </c>
      <c r="C401" s="401"/>
      <c r="D401" s="402"/>
      <c r="E401" s="402"/>
      <c r="F401" s="402"/>
      <c r="G401" s="402"/>
      <c r="H401" s="402"/>
      <c r="I401" s="402"/>
      <c r="J401" s="402"/>
      <c r="K401" s="402"/>
      <c r="L401" s="402"/>
      <c r="M401" s="402"/>
      <c r="N401" s="402"/>
      <c r="O401" s="403"/>
      <c r="P401" s="404"/>
      <c r="Q401" s="404"/>
      <c r="R401" s="403"/>
      <c r="S401" s="405"/>
      <c r="T401" s="403"/>
      <c r="U401" s="403"/>
      <c r="V401" s="382"/>
      <c r="W401" s="382"/>
      <c r="X401" s="384"/>
      <c r="Y401" s="325">
        <f>SUMPRODUCT(K279:K382,Y279:Y382)</f>
        <v>4261202.5564000001</v>
      </c>
      <c r="Z401" s="325">
        <f>SUMPRODUCT(K279:K382,Z279:Z382)</f>
        <v>1640682.7415199999</v>
      </c>
      <c r="AA401" s="325">
        <f>IF(AA278="kW",SUMPRODUCT(N279:N382,V279:V382,AA279:AA382),SUMPRODUCT(K279:K382,AA279:AA382))</f>
        <v>58342.37283</v>
      </c>
      <c r="AB401" s="325">
        <f>IF(AB278="kW",SUMPRODUCT(N279:N382,V279:V382,AB279:AB382),SUMPRODUCT(K279:K382,AB279:AB382))</f>
        <v>0</v>
      </c>
      <c r="AC401" s="325">
        <f>IF(AC278="kW",SUMPRODUCT(N279:N382,V279:V382,AC279:AC382),SUMPRODUCT(K279:K382, AC279:AC382))</f>
        <v>0</v>
      </c>
      <c r="AD401" s="325">
        <f>IF(AD278="kW",SUMPRODUCT(N279:N382,V279:V382,AD279:AD382),SUMPRODUCT(K279:K382, AD279:AD382))</f>
        <v>0</v>
      </c>
      <c r="AE401" s="325">
        <f>IF(AE278="kW",SUMPRODUCT(N279:N382,V279:V382,AE279:AE382),SUMPRODUCT(K279:K382,AE279:AE382))</f>
        <v>0</v>
      </c>
      <c r="AF401" s="325">
        <f>IF(AF278="kW",SUMPRODUCT(N279:N382,V279:V382,AF279:AF382),SUMPRODUCT(K279:K382,AF279:AF382))</f>
        <v>0</v>
      </c>
      <c r="AG401" s="325">
        <f>IF(AG278="kW",SUMPRODUCT(N279:N382,V279:V382,AG279:AG382),SUMPRODUCT(K279:K382,AG279:AG382))</f>
        <v>0</v>
      </c>
      <c r="AH401" s="325">
        <f>IF(AH278="kW",SUMPRODUCT(N279:N382,V279:V382,AH279:AH382),SUMPRODUCT(K279:K382,AH279:AH382))</f>
        <v>0</v>
      </c>
      <c r="AI401" s="325">
        <f>IF(AI278="kW",SUMPRODUCT(N279:N382,V279:V382,AI279:AI382),SUMPRODUCT(K279:K382,AI279:AI382))</f>
        <v>0</v>
      </c>
      <c r="AJ401" s="325">
        <f>IF(AJ278="kW",SUMPRODUCT(N279:N382,V279:V382,AJ279:AJ382),SUMPRODUCT(K279:K382,AJ279:AJ382))</f>
        <v>0</v>
      </c>
      <c r="AK401" s="325">
        <f>IF(AK278="kW",SUMPRODUCT(N279:N382,V279:V382,AK279:AK382),SUMPRODUCT(K279:K382,AK279:AK382))</f>
        <v>0</v>
      </c>
      <c r="AL401" s="325">
        <f>IF(AL278="kW",SUMPRODUCT(N279:N382,V279:V382,AL279:AL382),SUMPRODUCT(K279:K382,AL279:AL382))</f>
        <v>0</v>
      </c>
      <c r="AM401" s="385"/>
    </row>
    <row r="402" spans="1:40" ht="21.75" customHeight="1">
      <c r="B402" s="367" t="s">
        <v>594</v>
      </c>
      <c r="C402" s="386"/>
      <c r="D402" s="387"/>
      <c r="E402" s="387"/>
      <c r="F402" s="387"/>
      <c r="G402" s="387"/>
      <c r="H402" s="387"/>
      <c r="I402" s="387"/>
      <c r="J402" s="387"/>
      <c r="K402" s="387"/>
      <c r="L402" s="387"/>
      <c r="M402" s="387"/>
      <c r="N402" s="387"/>
      <c r="O402" s="387"/>
      <c r="P402" s="387"/>
      <c r="Q402" s="387"/>
      <c r="R402" s="387"/>
      <c r="S402" s="370"/>
      <c r="T402" s="371"/>
      <c r="U402" s="387"/>
      <c r="V402" s="387"/>
      <c r="W402" s="387"/>
      <c r="X402" s="387"/>
      <c r="Y402" s="388"/>
      <c r="Z402" s="388"/>
      <c r="AA402" s="388"/>
      <c r="AB402" s="388"/>
      <c r="AC402" s="388"/>
      <c r="AD402" s="388"/>
      <c r="AE402" s="388"/>
      <c r="AF402" s="388"/>
      <c r="AG402" s="388"/>
      <c r="AH402" s="388"/>
      <c r="AI402" s="388"/>
      <c r="AJ402" s="388"/>
      <c r="AK402" s="388"/>
      <c r="AL402" s="388"/>
      <c r="AM402" s="388"/>
      <c r="AN402" s="389"/>
    </row>
    <row r="404" spans="1:40" ht="15.75">
      <c r="B404" s="279" t="s">
        <v>258</v>
      </c>
      <c r="C404" s="280"/>
      <c r="D404" s="588" t="s">
        <v>521</v>
      </c>
      <c r="F404" s="588"/>
      <c r="O404" s="280"/>
      <c r="Y404" s="269"/>
      <c r="Z404" s="266"/>
      <c r="AA404" s="266"/>
      <c r="AB404" s="266"/>
      <c r="AC404" s="266"/>
      <c r="AD404" s="266"/>
      <c r="AE404" s="266"/>
      <c r="AF404" s="266"/>
      <c r="AG404" s="266"/>
      <c r="AH404" s="266"/>
      <c r="AI404" s="266"/>
      <c r="AJ404" s="266"/>
      <c r="AK404" s="266"/>
      <c r="AL404" s="266"/>
      <c r="AM404" s="281"/>
    </row>
    <row r="405" spans="1:40" ht="36" customHeight="1">
      <c r="B405" s="814" t="s">
        <v>211</v>
      </c>
      <c r="C405" s="816" t="s">
        <v>33</v>
      </c>
      <c r="D405" s="283" t="s">
        <v>422</v>
      </c>
      <c r="E405" s="818" t="s">
        <v>209</v>
      </c>
      <c r="F405" s="819"/>
      <c r="G405" s="819"/>
      <c r="H405" s="819"/>
      <c r="I405" s="819"/>
      <c r="J405" s="819"/>
      <c r="K405" s="819"/>
      <c r="L405" s="819"/>
      <c r="M405" s="820"/>
      <c r="N405" s="821" t="s">
        <v>213</v>
      </c>
      <c r="O405" s="283" t="s">
        <v>423</v>
      </c>
      <c r="P405" s="818" t="s">
        <v>212</v>
      </c>
      <c r="Q405" s="819"/>
      <c r="R405" s="819"/>
      <c r="S405" s="819"/>
      <c r="T405" s="819"/>
      <c r="U405" s="819"/>
      <c r="V405" s="819"/>
      <c r="W405" s="819"/>
      <c r="X405" s="820"/>
      <c r="Y405" s="811" t="s">
        <v>243</v>
      </c>
      <c r="Z405" s="812"/>
      <c r="AA405" s="812"/>
      <c r="AB405" s="812"/>
      <c r="AC405" s="812"/>
      <c r="AD405" s="812"/>
      <c r="AE405" s="812"/>
      <c r="AF405" s="812"/>
      <c r="AG405" s="812"/>
      <c r="AH405" s="812"/>
      <c r="AI405" s="812"/>
      <c r="AJ405" s="812"/>
      <c r="AK405" s="812"/>
      <c r="AL405" s="812"/>
      <c r="AM405" s="813"/>
    </row>
    <row r="406" spans="1:40" ht="45.75" customHeight="1">
      <c r="B406" s="815"/>
      <c r="C406" s="817"/>
      <c r="D406" s="284">
        <v>2014</v>
      </c>
      <c r="E406" s="284">
        <v>2015</v>
      </c>
      <c r="F406" s="284">
        <v>2016</v>
      </c>
      <c r="G406" s="284">
        <v>2017</v>
      </c>
      <c r="H406" s="284">
        <v>2018</v>
      </c>
      <c r="I406" s="284">
        <v>2019</v>
      </c>
      <c r="J406" s="284">
        <v>2020</v>
      </c>
      <c r="K406" s="284">
        <v>2021</v>
      </c>
      <c r="L406" s="284">
        <v>2022</v>
      </c>
      <c r="M406" s="284">
        <v>2023</v>
      </c>
      <c r="N406" s="822"/>
      <c r="O406" s="284">
        <v>2014</v>
      </c>
      <c r="P406" s="284">
        <v>2015</v>
      </c>
      <c r="Q406" s="284">
        <v>2016</v>
      </c>
      <c r="R406" s="284">
        <v>2017</v>
      </c>
      <c r="S406" s="284">
        <v>2018</v>
      </c>
      <c r="T406" s="284">
        <v>2019</v>
      </c>
      <c r="U406" s="284">
        <v>2020</v>
      </c>
      <c r="V406" s="284">
        <v>2021</v>
      </c>
      <c r="W406" s="284">
        <v>2022</v>
      </c>
      <c r="X406" s="284">
        <v>2023</v>
      </c>
      <c r="Y406" s="284" t="str">
        <f>'1.  LRAMVA Summary'!D52</f>
        <v>Residential</v>
      </c>
      <c r="Z406" s="284" t="str">
        <f>'1.  LRAMVA Summary'!E52</f>
        <v>GS&lt;50 kW</v>
      </c>
      <c r="AA406" s="284" t="str">
        <f>'1.  LRAMVA Summary'!F52</f>
        <v>Commercial 50 kW to Large Use</v>
      </c>
      <c r="AB406" s="284" t="str">
        <f>'1.  LRAMVA Summary'!G52</f>
        <v>Unmetered Scattered Load</v>
      </c>
      <c r="AC406" s="284" t="str">
        <f>'1.  LRAMVA Summary'!H52</f>
        <v>Street Lighting</v>
      </c>
      <c r="AD406" s="284" t="str">
        <f>'1.  LRAMVA Summary'!I52</f>
        <v/>
      </c>
      <c r="AE406" s="284" t="str">
        <f>'1.  LRAMVA Summary'!J52</f>
        <v/>
      </c>
      <c r="AF406" s="284" t="str">
        <f>'1.  LRAMVA Summary'!K52</f>
        <v/>
      </c>
      <c r="AG406" s="284" t="str">
        <f>'1.  LRAMVA Summary'!L52</f>
        <v/>
      </c>
      <c r="AH406" s="284" t="str">
        <f>'1.  LRAMVA Summary'!M52</f>
        <v/>
      </c>
      <c r="AI406" s="284" t="str">
        <f>'1.  LRAMVA Summary'!N52</f>
        <v/>
      </c>
      <c r="AJ406" s="284" t="str">
        <f>'1.  LRAMVA Summary'!O52</f>
        <v/>
      </c>
      <c r="AK406" s="284" t="str">
        <f>'1.  LRAMVA Summary'!P52</f>
        <v/>
      </c>
      <c r="AL406" s="284" t="str">
        <f>'1.  LRAMVA Summary'!Q52</f>
        <v/>
      </c>
      <c r="AM406" s="286" t="str">
        <f>'1.  LRAMVA Summary'!R52</f>
        <v>Total</v>
      </c>
    </row>
    <row r="407" spans="1:40" ht="15.75" customHeight="1">
      <c r="A407" s="508"/>
      <c r="B407" s="287" t="s">
        <v>0</v>
      </c>
      <c r="C407" s="288"/>
      <c r="D407" s="288"/>
      <c r="E407" s="288"/>
      <c r="F407" s="288"/>
      <c r="G407" s="288"/>
      <c r="H407" s="288"/>
      <c r="I407" s="288"/>
      <c r="J407" s="288"/>
      <c r="K407" s="288"/>
      <c r="L407" s="288"/>
      <c r="M407" s="288"/>
      <c r="N407" s="289"/>
      <c r="O407" s="288"/>
      <c r="P407" s="288"/>
      <c r="Q407" s="288"/>
      <c r="R407" s="288"/>
      <c r="S407" s="288"/>
      <c r="T407" s="288"/>
      <c r="U407" s="288"/>
      <c r="V407" s="288"/>
      <c r="W407" s="288"/>
      <c r="X407" s="288"/>
      <c r="Y407" s="290" t="str">
        <f>'1.  LRAMVA Summary'!D53</f>
        <v>kWh</v>
      </c>
      <c r="Z407" s="290" t="str">
        <f>'1.  LRAMVA Summary'!E53</f>
        <v>kWh</v>
      </c>
      <c r="AA407" s="290" t="str">
        <f>'1.  LRAMVA Summary'!F53</f>
        <v>kW</v>
      </c>
      <c r="AB407" s="290" t="str">
        <f>'1.  LRAMVA Summary'!G53</f>
        <v>kWh</v>
      </c>
      <c r="AC407" s="290" t="str">
        <f>'1.  LRAMVA Summary'!H53</f>
        <v>kW</v>
      </c>
      <c r="AD407" s="290">
        <f>'1.  LRAMVA Summary'!I53</f>
        <v>0</v>
      </c>
      <c r="AE407" s="290">
        <f>'1.  LRAMVA Summary'!J53</f>
        <v>0</v>
      </c>
      <c r="AF407" s="290">
        <f>'1.  LRAMVA Summary'!K53</f>
        <v>0</v>
      </c>
      <c r="AG407" s="290">
        <f>'1.  LRAMVA Summary'!L53</f>
        <v>0</v>
      </c>
      <c r="AH407" s="290">
        <f>'1.  LRAMVA Summary'!M53</f>
        <v>0</v>
      </c>
      <c r="AI407" s="290">
        <f>'1.  LRAMVA Summary'!N53</f>
        <v>0</v>
      </c>
      <c r="AJ407" s="290">
        <f>'1.  LRAMVA Summary'!O53</f>
        <v>0</v>
      </c>
      <c r="AK407" s="290">
        <f>'1.  LRAMVA Summary'!P53</f>
        <v>0</v>
      </c>
      <c r="AL407" s="290">
        <f>'1.  LRAMVA Summary'!Q53</f>
        <v>0</v>
      </c>
      <c r="AM407" s="291"/>
    </row>
    <row r="408" spans="1:40" ht="15" outlineLevel="1">
      <c r="A408" s="507">
        <v>1</v>
      </c>
      <c r="B408" s="293" t="s">
        <v>1</v>
      </c>
      <c r="C408" s="290" t="s">
        <v>25</v>
      </c>
      <c r="D408" s="294">
        <f>SUMIFS('7.  Persistence Report'!AT$27:AT$500,'7.  Persistence Report'!$D$27:$D$500,$B408,'7.  Persistence Report'!$C$27:$C$500,"&lt;&gt;Pre-2011 Programs Completed in 2011",'7.  Persistence Report'!$J$27:$J$500,"&lt;&gt;Adjustment",'7.  Persistence Report'!$H$27:$H$500,"2014")</f>
        <v>716646.42636199994</v>
      </c>
      <c r="E408" s="294">
        <f>SUMIFS('7.  Persistence Report'!AU$27:AU$500,'7.  Persistence Report'!$D$27:$D$500,$B408,'7.  Persistence Report'!$C$27:$C$500,"&lt;&gt;Pre-2011 Programs Completed in 2011",'7.  Persistence Report'!$J$27:$J$500,"&lt;&gt;Adjustment",'7.  Persistence Report'!$H$27:$H$500,"2014")</f>
        <v>716646.42636199994</v>
      </c>
      <c r="F408" s="294">
        <f>SUMIFS('7.  Persistence Report'!AV$27:AV$500,'7.  Persistence Report'!$D$27:$D$500,$B408,'7.  Persistence Report'!$C$27:$C$500,"&lt;&gt;Pre-2011 Programs Completed in 2011",'7.  Persistence Report'!$J$27:$J$500,"&lt;&gt;Adjustment",'7.  Persistence Report'!$H$27:$H$500,"2014")</f>
        <v>716646.42636199994</v>
      </c>
      <c r="G408" s="294">
        <f>SUMIFS('7.  Persistence Report'!AW$27:AW$500,'7.  Persistence Report'!$D$27:$D$500,$B408,'7.  Persistence Report'!$C$27:$C$500,"&lt;&gt;Pre-2011 Programs Completed in 2011",'7.  Persistence Report'!$J$27:$J$500,"&lt;&gt;Adjustment",'7.  Persistence Report'!$H$27:$H$500,"2014")</f>
        <v>714245.04129000008</v>
      </c>
      <c r="H408" s="294">
        <f>SUMIFS('7.  Persistence Report'!AX$27:AX$500,'7.  Persistence Report'!$D$27:$D$500,$B408,'7.  Persistence Report'!$C$27:$C$500,"&lt;&gt;Pre-2011 Programs Completed in 2011",'7.  Persistence Report'!$J$27:$J$500,"&lt;&gt;Adjustment",'7.  Persistence Report'!$H$27:$H$500,"2014")</f>
        <v>407617.27179999999</v>
      </c>
      <c r="I408" s="294">
        <f>SUMIFS('7.  Persistence Report'!AY$27:AY$500,'7.  Persistence Report'!$D$27:$D$500,$B408,'7.  Persistence Report'!$C$27:$C$500,"&lt;&gt;Pre-2011 Programs Completed in 2011",'7.  Persistence Report'!$J$27:$J$500,"&lt;&gt;Adjustment",'7.  Persistence Report'!$H$27:$H$500,"2014")</f>
        <v>0</v>
      </c>
      <c r="J408" s="294">
        <f>SUMIFS('7.  Persistence Report'!AZ$27:AZ$500,'7.  Persistence Report'!$D$27:$D$500,$B408,'7.  Persistence Report'!$C$27:$C$500,"&lt;&gt;Pre-2011 Programs Completed in 2011",'7.  Persistence Report'!$J$27:$J$500,"&lt;&gt;Adjustment",'7.  Persistence Report'!$H$27:$H$500,"2014")</f>
        <v>0</v>
      </c>
      <c r="K408" s="294">
        <f>SUMIFS('7.  Persistence Report'!BA$27:BA$500,'7.  Persistence Report'!$D$27:$D$500,$B408,'7.  Persistence Report'!$C$27:$C$500,"&lt;&gt;Pre-2011 Programs Completed in 2011",'7.  Persistence Report'!$J$27:$J$500,"&lt;&gt;Adjustment",'7.  Persistence Report'!$H$27:$H$500,"2014")</f>
        <v>0</v>
      </c>
      <c r="L408" s="294">
        <f>SUMIFS('7.  Persistence Report'!BB$27:BB$500,'7.  Persistence Report'!$D$27:$D$500,$B408,'7.  Persistence Report'!$C$27:$C$500,"&lt;&gt;Pre-2011 Programs Completed in 2011",'7.  Persistence Report'!$J$27:$J$500,"&lt;&gt;Adjustment",'7.  Persistence Report'!$H$27:$H$500,"2014")</f>
        <v>0</v>
      </c>
      <c r="M408" s="294">
        <f>SUMIFS('7.  Persistence Report'!BC$27:BC$500,'7.  Persistence Report'!$D$27:$D$500,$B408,'7.  Persistence Report'!$C$27:$C$500,"&lt;&gt;Pre-2011 Programs Completed in 2011",'7.  Persistence Report'!$J$27:$J$500,"&lt;&gt;Adjustment",'7.  Persistence Report'!$H$27:$H$500,"2014")</f>
        <v>0</v>
      </c>
      <c r="N408" s="290"/>
      <c r="O408" s="294">
        <f>SUMIFS('7.  Persistence Report'!O$27:O$500,'7.  Persistence Report'!$D$27:$D$500,$B408,'7.  Persistence Report'!$C$27:$C$500,"&lt;&gt;Pre-2011 Programs Completed in 2011",'7.  Persistence Report'!$J$27:$J$500,"&lt;&gt;Adjustment",'7.  Persistence Report'!$H$27:$H$500,"2014")</f>
        <v>109.608203605</v>
      </c>
      <c r="P408" s="294">
        <f>SUMIFS('7.  Persistence Report'!P$27:P$500,'7.  Persistence Report'!$D$27:$D$500,$B408,'7.  Persistence Report'!$C$27:$C$500,"&lt;&gt;Pre-2011 Programs Completed in 2011",'7.  Persistence Report'!$J$27:$J$500,"&lt;&gt;Adjustment",'7.  Persistence Report'!$H$27:$H$500,"2014")</f>
        <v>109.608203605</v>
      </c>
      <c r="Q408" s="294">
        <f>SUMIFS('7.  Persistence Report'!Q$27:Q$500,'7.  Persistence Report'!$D$27:$D$500,$B408,'7.  Persistence Report'!$C$27:$C$500,"&lt;&gt;Pre-2011 Programs Completed in 2011",'7.  Persistence Report'!$J$27:$J$500,"&lt;&gt;Adjustment",'7.  Persistence Report'!$H$27:$H$500,"2014")</f>
        <v>109.608203605</v>
      </c>
      <c r="R408" s="294">
        <f>SUMIFS('7.  Persistence Report'!R$27:R$500,'7.  Persistence Report'!$D$27:$D$500,$B408,'7.  Persistence Report'!$C$27:$C$500,"&lt;&gt;Pre-2011 Programs Completed in 2011",'7.  Persistence Report'!$J$27:$J$500,"&lt;&gt;Adjustment",'7.  Persistence Report'!$H$27:$H$500,"2014")</f>
        <v>106.922854763</v>
      </c>
      <c r="S408" s="294">
        <f>SUMIFS('7.  Persistence Report'!S$27:S$500,'7.  Persistence Report'!$D$27:$D$500,$B408,'7.  Persistence Report'!$C$27:$C$500,"&lt;&gt;Pre-2011 Programs Completed in 2011",'7.  Persistence Report'!$J$27:$J$500,"&lt;&gt;Adjustment",'7.  Persistence Report'!$H$27:$H$500,"2014")</f>
        <v>59.905126920000001</v>
      </c>
      <c r="T408" s="294">
        <f>SUMIFS('7.  Persistence Report'!T$27:T$500,'7.  Persistence Report'!$D$27:$D$500,$B408,'7.  Persistence Report'!$C$27:$C$500,"&lt;&gt;Pre-2011 Programs Completed in 2011",'7.  Persistence Report'!$J$27:$J$500,"&lt;&gt;Adjustment",'7.  Persistence Report'!$H$27:$H$500,"2014")</f>
        <v>0</v>
      </c>
      <c r="U408" s="294">
        <f>SUMIFS('7.  Persistence Report'!U$27:U$500,'7.  Persistence Report'!$D$27:$D$500,$B408,'7.  Persistence Report'!$C$27:$C$500,"&lt;&gt;Pre-2011 Programs Completed in 2011",'7.  Persistence Report'!$J$27:$J$500,"&lt;&gt;Adjustment",'7.  Persistence Report'!$H$27:$H$500,"2014")</f>
        <v>0</v>
      </c>
      <c r="V408" s="294">
        <f>SUMIFS('7.  Persistence Report'!V$27:V$500,'7.  Persistence Report'!$D$27:$D$500,$B408,'7.  Persistence Report'!$C$27:$C$500,"&lt;&gt;Pre-2011 Programs Completed in 2011",'7.  Persistence Report'!$J$27:$J$500,"&lt;&gt;Adjustment",'7.  Persistence Report'!$H$27:$H$500,"2014")</f>
        <v>0</v>
      </c>
      <c r="W408" s="294">
        <f>SUMIFS('7.  Persistence Report'!W$27:W$500,'7.  Persistence Report'!$D$27:$D$500,$B408,'7.  Persistence Report'!$C$27:$C$500,"&lt;&gt;Pre-2011 Programs Completed in 2011",'7.  Persistence Report'!$J$27:$J$500,"&lt;&gt;Adjustment",'7.  Persistence Report'!$H$27:$H$500,"2014")</f>
        <v>0</v>
      </c>
      <c r="X408" s="294">
        <f>SUMIFS('7.  Persistence Report'!X$27:X$500,'7.  Persistence Report'!$D$27:$D$500,$B408,'7.  Persistence Report'!$C$27:$C$500,"&lt;&gt;Pre-2011 Programs Completed in 2011",'7.  Persistence Report'!$J$27:$J$500,"&lt;&gt;Adjustment",'7.  Persistence Report'!$H$27:$H$500,"2014")</f>
        <v>0</v>
      </c>
      <c r="Y408" s="468">
        <f>+Y279</f>
        <v>1</v>
      </c>
      <c r="Z408" s="468">
        <f t="shared" ref="Z408:AA408" si="180">+Z279</f>
        <v>0</v>
      </c>
      <c r="AA408" s="468">
        <f t="shared" si="180"/>
        <v>0</v>
      </c>
      <c r="AB408" s="409"/>
      <c r="AC408" s="409"/>
      <c r="AD408" s="409"/>
      <c r="AE408" s="409"/>
      <c r="AF408" s="409"/>
      <c r="AG408" s="409"/>
      <c r="AH408" s="409"/>
      <c r="AI408" s="409"/>
      <c r="AJ408" s="409"/>
      <c r="AK408" s="409"/>
      <c r="AL408" s="409"/>
      <c r="AM408" s="295">
        <f>SUM(Y408:AL408)</f>
        <v>1</v>
      </c>
    </row>
    <row r="409" spans="1:40" ht="15" outlineLevel="1">
      <c r="B409" s="293" t="s">
        <v>259</v>
      </c>
      <c r="C409" s="290" t="s">
        <v>163</v>
      </c>
      <c r="D409" s="294">
        <f>SUMIFS('7.  Persistence Report'!AT$27:AT$500,'7.  Persistence Report'!$D$27:$D$500,$B408,'7.  Persistence Report'!$C$27:$C$500,"&lt;&gt;Pre-2011 Programs Completed in 2011",'7.  Persistence Report'!$J$27:$J$500,"Adjustment",'7.  Persistence Report'!$H$27:$H$500,"2014")</f>
        <v>0</v>
      </c>
      <c r="E409" s="294">
        <f>SUMIFS('7.  Persistence Report'!AU$27:AU$500,'7.  Persistence Report'!$D$27:$D$500,$B408,'7.  Persistence Report'!$C$27:$C$500,"&lt;&gt;Pre-2011 Programs Completed in 2011",'7.  Persistence Report'!$J$27:$J$500,"Adjustment",'7.  Persistence Report'!$H$27:$H$500,"2014")</f>
        <v>0</v>
      </c>
      <c r="F409" s="294">
        <f>SUMIFS('7.  Persistence Report'!AV$27:AV$500,'7.  Persistence Report'!$D$27:$D$500,$B408,'7.  Persistence Report'!$C$27:$C$500,"&lt;&gt;Pre-2011 Programs Completed in 2011",'7.  Persistence Report'!$J$27:$J$500,"Adjustment",'7.  Persistence Report'!$H$27:$H$500,"2014")</f>
        <v>0</v>
      </c>
      <c r="G409" s="294">
        <f>SUMIFS('7.  Persistence Report'!AW$27:AW$500,'7.  Persistence Report'!$D$27:$D$500,$B408,'7.  Persistence Report'!$C$27:$C$500,"&lt;&gt;Pre-2011 Programs Completed in 2011",'7.  Persistence Report'!$J$27:$J$500,"Adjustment",'7.  Persistence Report'!$H$27:$H$500,"2014")</f>
        <v>0</v>
      </c>
      <c r="H409" s="294">
        <f>SUMIFS('7.  Persistence Report'!AX$27:AX$500,'7.  Persistence Report'!$D$27:$D$500,$B408,'7.  Persistence Report'!$C$27:$C$500,"&lt;&gt;Pre-2011 Programs Completed in 2011",'7.  Persistence Report'!$J$27:$J$500,"Adjustment",'7.  Persistence Report'!$H$27:$H$500,"2014")</f>
        <v>0</v>
      </c>
      <c r="I409" s="294">
        <f>SUMIFS('7.  Persistence Report'!AY$27:AY$500,'7.  Persistence Report'!$D$27:$D$500,$B408,'7.  Persistence Report'!$C$27:$C$500,"&lt;&gt;Pre-2011 Programs Completed in 2011",'7.  Persistence Report'!$J$27:$J$500,"Adjustment",'7.  Persistence Report'!$H$27:$H$500,"2014")</f>
        <v>0</v>
      </c>
      <c r="J409" s="294">
        <f>SUMIFS('7.  Persistence Report'!AZ$27:AZ$500,'7.  Persistence Report'!$D$27:$D$500,$B408,'7.  Persistence Report'!$C$27:$C$500,"&lt;&gt;Pre-2011 Programs Completed in 2011",'7.  Persistence Report'!$J$27:$J$500,"Adjustment",'7.  Persistence Report'!$H$27:$H$500,"2014")</f>
        <v>0</v>
      </c>
      <c r="K409" s="294">
        <f>SUMIFS('7.  Persistence Report'!BA$27:BA$500,'7.  Persistence Report'!$D$27:$D$500,$B408,'7.  Persistence Report'!$C$27:$C$500,"&lt;&gt;Pre-2011 Programs Completed in 2011",'7.  Persistence Report'!$J$27:$J$500,"Adjustment",'7.  Persistence Report'!$H$27:$H$500,"2014")</f>
        <v>0</v>
      </c>
      <c r="L409" s="294">
        <f>SUMIFS('7.  Persistence Report'!BB$27:BB$500,'7.  Persistence Report'!$D$27:$D$500,$B408,'7.  Persistence Report'!$C$27:$C$500,"&lt;&gt;Pre-2011 Programs Completed in 2011",'7.  Persistence Report'!$J$27:$J$500,"Adjustment",'7.  Persistence Report'!$H$27:$H$500,"2014")</f>
        <v>0</v>
      </c>
      <c r="M409" s="294">
        <f>SUMIFS('7.  Persistence Report'!BC$27:BC$500,'7.  Persistence Report'!$D$27:$D$500,$B408,'7.  Persistence Report'!$C$27:$C$500,"&lt;&gt;Pre-2011 Programs Completed in 2011",'7.  Persistence Report'!$J$27:$J$500,"Adjustment",'7.  Persistence Report'!$H$27:$H$500,"2014")</f>
        <v>0</v>
      </c>
      <c r="N409" s="466"/>
      <c r="O409" s="294">
        <f>SUMIFS('7.  Persistence Report'!O$27:O$500,'7.  Persistence Report'!$D$27:$D$500,$B408,'7.  Persistence Report'!$C$27:$C$500,"&lt;&gt;Pre-2011 Programs Completed in 2011",'7.  Persistence Report'!$J$27:$J$500,"Adjustment",'7.  Persistence Report'!$H$27:$H$500,"2014")</f>
        <v>0</v>
      </c>
      <c r="P409" s="294">
        <f>SUMIFS('7.  Persistence Report'!P$27:P$500,'7.  Persistence Report'!$D$27:$D$500,$B408,'7.  Persistence Report'!$C$27:$C$500,"&lt;&gt;Pre-2011 Programs Completed in 2011",'7.  Persistence Report'!$J$27:$J$500,"Adjustment",'7.  Persistence Report'!$H$27:$H$500,"2014")</f>
        <v>0</v>
      </c>
      <c r="Q409" s="294">
        <f>SUMIFS('7.  Persistence Report'!Q$27:Q$500,'7.  Persistence Report'!$D$27:$D$500,$B408,'7.  Persistence Report'!$C$27:$C$500,"&lt;&gt;Pre-2011 Programs Completed in 2011",'7.  Persistence Report'!$J$27:$J$500,"Adjustment",'7.  Persistence Report'!$H$27:$H$500,"2014")</f>
        <v>0</v>
      </c>
      <c r="R409" s="294">
        <f>SUMIFS('7.  Persistence Report'!R$27:R$500,'7.  Persistence Report'!$D$27:$D$500,$B408,'7.  Persistence Report'!$C$27:$C$500,"&lt;&gt;Pre-2011 Programs Completed in 2011",'7.  Persistence Report'!$J$27:$J$500,"Adjustment",'7.  Persistence Report'!$H$27:$H$500,"2014")</f>
        <v>0</v>
      </c>
      <c r="S409" s="294">
        <f>SUMIFS('7.  Persistence Report'!S$27:S$500,'7.  Persistence Report'!$D$27:$D$500,$B408,'7.  Persistence Report'!$C$27:$C$500,"&lt;&gt;Pre-2011 Programs Completed in 2011",'7.  Persistence Report'!$J$27:$J$500,"Adjustment",'7.  Persistence Report'!$H$27:$H$500,"2014")</f>
        <v>0</v>
      </c>
      <c r="T409" s="294">
        <f>SUMIFS('7.  Persistence Report'!T$27:T$500,'7.  Persistence Report'!$D$27:$D$500,$B408,'7.  Persistence Report'!$C$27:$C$500,"&lt;&gt;Pre-2011 Programs Completed in 2011",'7.  Persistence Report'!$J$27:$J$500,"Adjustment",'7.  Persistence Report'!$H$27:$H$500,"2014")</f>
        <v>0</v>
      </c>
      <c r="U409" s="294">
        <f>SUMIFS('7.  Persistence Report'!U$27:U$500,'7.  Persistence Report'!$D$27:$D$500,$B408,'7.  Persistence Report'!$C$27:$C$500,"&lt;&gt;Pre-2011 Programs Completed in 2011",'7.  Persistence Report'!$J$27:$J$500,"Adjustment",'7.  Persistence Report'!$H$27:$H$500,"2014")</f>
        <v>0</v>
      </c>
      <c r="V409" s="294">
        <f>SUMIFS('7.  Persistence Report'!V$27:V$500,'7.  Persistence Report'!$D$27:$D$500,$B408,'7.  Persistence Report'!$C$27:$C$500,"&lt;&gt;Pre-2011 Programs Completed in 2011",'7.  Persistence Report'!$J$27:$J$500,"Adjustment",'7.  Persistence Report'!$H$27:$H$500,"2014")</f>
        <v>0</v>
      </c>
      <c r="W409" s="294">
        <f>SUMIFS('7.  Persistence Report'!W$27:W$500,'7.  Persistence Report'!$D$27:$D$500,$B408,'7.  Persistence Report'!$C$27:$C$500,"&lt;&gt;Pre-2011 Programs Completed in 2011",'7.  Persistence Report'!$J$27:$J$500,"Adjustment",'7.  Persistence Report'!$H$27:$H$500,"2014")</f>
        <v>0</v>
      </c>
      <c r="X409" s="294">
        <f>SUMIFS('7.  Persistence Report'!X$27:X$500,'7.  Persistence Report'!$D$27:$D$500,$B408,'7.  Persistence Report'!$C$27:$C$500,"&lt;&gt;Pre-2011 Programs Completed in 2011",'7.  Persistence Report'!$J$27:$J$500,"Adjustment",'7.  Persistence Report'!$H$27:$H$500,"2014")</f>
        <v>0</v>
      </c>
      <c r="Y409" s="410">
        <f>Y408</f>
        <v>1</v>
      </c>
      <c r="Z409" s="410">
        <f>Z408</f>
        <v>0</v>
      </c>
      <c r="AA409" s="410">
        <f t="shared" ref="AA409:AL409" si="181">AA408</f>
        <v>0</v>
      </c>
      <c r="AB409" s="410">
        <f t="shared" si="181"/>
        <v>0</v>
      </c>
      <c r="AC409" s="410">
        <f t="shared" si="181"/>
        <v>0</v>
      </c>
      <c r="AD409" s="410">
        <f t="shared" si="181"/>
        <v>0</v>
      </c>
      <c r="AE409" s="410">
        <f t="shared" si="181"/>
        <v>0</v>
      </c>
      <c r="AF409" s="410">
        <f t="shared" si="181"/>
        <v>0</v>
      </c>
      <c r="AG409" s="410">
        <f t="shared" si="181"/>
        <v>0</v>
      </c>
      <c r="AH409" s="410">
        <f t="shared" si="181"/>
        <v>0</v>
      </c>
      <c r="AI409" s="410">
        <f t="shared" si="181"/>
        <v>0</v>
      </c>
      <c r="AJ409" s="410">
        <f t="shared" si="181"/>
        <v>0</v>
      </c>
      <c r="AK409" s="410">
        <f t="shared" si="181"/>
        <v>0</v>
      </c>
      <c r="AL409" s="410">
        <f t="shared" si="181"/>
        <v>0</v>
      </c>
      <c r="AM409" s="296"/>
    </row>
    <row r="410" spans="1:40" ht="15.75" outlineLevel="1">
      <c r="A410" s="509"/>
      <c r="B410" s="297"/>
      <c r="C410" s="298"/>
      <c r="D410" s="298"/>
      <c r="E410" s="298"/>
      <c r="F410" s="298"/>
      <c r="G410" s="298"/>
      <c r="H410" s="298"/>
      <c r="I410" s="298"/>
      <c r="J410" s="298"/>
      <c r="K410" s="298"/>
      <c r="L410" s="298"/>
      <c r="M410" s="298"/>
      <c r="N410" s="302"/>
      <c r="O410" s="298"/>
      <c r="P410" s="298"/>
      <c r="Q410" s="298"/>
      <c r="R410" s="298"/>
      <c r="S410" s="298"/>
      <c r="T410" s="298"/>
      <c r="U410" s="298"/>
      <c r="V410" s="298"/>
      <c r="W410" s="298"/>
      <c r="X410" s="298"/>
      <c r="Y410" s="411"/>
      <c r="Z410" s="412"/>
      <c r="AA410" s="412"/>
      <c r="AB410" s="412"/>
      <c r="AC410" s="412"/>
      <c r="AD410" s="412"/>
      <c r="AE410" s="412"/>
      <c r="AF410" s="412"/>
      <c r="AG410" s="412"/>
      <c r="AH410" s="412"/>
      <c r="AI410" s="412"/>
      <c r="AJ410" s="412"/>
      <c r="AK410" s="412"/>
      <c r="AL410" s="412"/>
      <c r="AM410" s="301"/>
    </row>
    <row r="411" spans="1:40" ht="15" outlineLevel="1">
      <c r="A411" s="507">
        <v>2</v>
      </c>
      <c r="B411" s="293" t="s">
        <v>2</v>
      </c>
      <c r="C411" s="290" t="s">
        <v>25</v>
      </c>
      <c r="D411" s="294">
        <f>SUMIFS('7.  Persistence Report'!AT$27:AT$500,'7.  Persistence Report'!$D$27:$D$500,$B411,'7.  Persistence Report'!$C$27:$C$500,"&lt;&gt;Pre-2011 Programs Completed in 2011",'7.  Persistence Report'!$J$27:$J$500,"&lt;&gt;Adjustment",'7.  Persistence Report'!$H$27:$H$500,"2014")</f>
        <v>107507.0045</v>
      </c>
      <c r="E411" s="294">
        <f>SUMIFS('7.  Persistence Report'!AU$27:AU$500,'7.  Persistence Report'!$D$27:$D$500,$B411,'7.  Persistence Report'!$C$27:$C$500,"&lt;&gt;Pre-2011 Programs Completed in 2011",'7.  Persistence Report'!$J$27:$J$500,"&lt;&gt;Adjustment",'7.  Persistence Report'!$H$27:$H$500,"2014")</f>
        <v>107507.0045</v>
      </c>
      <c r="F411" s="294">
        <f>SUMIFS('7.  Persistence Report'!AV$27:AV$500,'7.  Persistence Report'!$D$27:$D$500,$B411,'7.  Persistence Report'!$C$27:$C$500,"&lt;&gt;Pre-2011 Programs Completed in 2011",'7.  Persistence Report'!$J$27:$J$500,"&lt;&gt;Adjustment",'7.  Persistence Report'!$H$27:$H$500,"2014")</f>
        <v>107507.0045</v>
      </c>
      <c r="G411" s="294">
        <f>SUMIFS('7.  Persistence Report'!AW$27:AW$500,'7.  Persistence Report'!$D$27:$D$500,$B411,'7.  Persistence Report'!$C$27:$C$500,"&lt;&gt;Pre-2011 Programs Completed in 2011",'7.  Persistence Report'!$J$27:$J$500,"&lt;&gt;Adjustment",'7.  Persistence Report'!$H$27:$H$500,"2014")</f>
        <v>107507.0045</v>
      </c>
      <c r="H411" s="294">
        <f>SUMIFS('7.  Persistence Report'!AX$27:AX$500,'7.  Persistence Report'!$D$27:$D$500,$B411,'7.  Persistence Report'!$C$27:$C$500,"&lt;&gt;Pre-2011 Programs Completed in 2011",'7.  Persistence Report'!$J$27:$J$500,"&lt;&gt;Adjustment",'7.  Persistence Report'!$H$27:$H$500,"2014")</f>
        <v>0</v>
      </c>
      <c r="I411" s="294">
        <f>SUMIFS('7.  Persistence Report'!AY$27:AY$500,'7.  Persistence Report'!$D$27:$D$500,$B411,'7.  Persistence Report'!$C$27:$C$500,"&lt;&gt;Pre-2011 Programs Completed in 2011",'7.  Persistence Report'!$J$27:$J$500,"&lt;&gt;Adjustment",'7.  Persistence Report'!$H$27:$H$500,"2014")</f>
        <v>0</v>
      </c>
      <c r="J411" s="294">
        <f>SUMIFS('7.  Persistence Report'!AZ$27:AZ$500,'7.  Persistence Report'!$D$27:$D$500,$B411,'7.  Persistence Report'!$C$27:$C$500,"&lt;&gt;Pre-2011 Programs Completed in 2011",'7.  Persistence Report'!$J$27:$J$500,"&lt;&gt;Adjustment",'7.  Persistence Report'!$H$27:$H$500,"2014")</f>
        <v>0</v>
      </c>
      <c r="K411" s="294">
        <f>SUMIFS('7.  Persistence Report'!BA$27:BA$500,'7.  Persistence Report'!$D$27:$D$500,$B411,'7.  Persistence Report'!$C$27:$C$500,"&lt;&gt;Pre-2011 Programs Completed in 2011",'7.  Persistence Report'!$J$27:$J$500,"&lt;&gt;Adjustment",'7.  Persistence Report'!$H$27:$H$500,"2014")</f>
        <v>0</v>
      </c>
      <c r="L411" s="294">
        <f>SUMIFS('7.  Persistence Report'!BB$27:BB$500,'7.  Persistence Report'!$D$27:$D$500,$B411,'7.  Persistence Report'!$C$27:$C$500,"&lt;&gt;Pre-2011 Programs Completed in 2011",'7.  Persistence Report'!$J$27:$J$500,"&lt;&gt;Adjustment",'7.  Persistence Report'!$H$27:$H$500,"2014")</f>
        <v>0</v>
      </c>
      <c r="M411" s="294">
        <f>SUMIFS('7.  Persistence Report'!BC$27:BC$500,'7.  Persistence Report'!$D$27:$D$500,$B411,'7.  Persistence Report'!$C$27:$C$500,"&lt;&gt;Pre-2011 Programs Completed in 2011",'7.  Persistence Report'!$J$27:$J$500,"&lt;&gt;Adjustment",'7.  Persistence Report'!$H$27:$H$500,"2014")</f>
        <v>0</v>
      </c>
      <c r="N411" s="290"/>
      <c r="O411" s="294">
        <f>SUMIFS('7.  Persistence Report'!O$27:O$500,'7.  Persistence Report'!$D$27:$D$500,$B411,'7.  Persistence Report'!$C$27:$C$500,"&lt;&gt;Pre-2011 Programs Completed in 2011",'7.  Persistence Report'!$J$27:$J$500,"&lt;&gt;Adjustment",'7.  Persistence Report'!$H$27:$H$500,"2014")</f>
        <v>60.293482820000001</v>
      </c>
      <c r="P411" s="294">
        <f>SUMIFS('7.  Persistence Report'!P$27:P$500,'7.  Persistence Report'!$D$27:$D$500,$B411,'7.  Persistence Report'!$C$27:$C$500,"&lt;&gt;Pre-2011 Programs Completed in 2011",'7.  Persistence Report'!$J$27:$J$500,"&lt;&gt;Adjustment",'7.  Persistence Report'!$H$27:$H$500,"2014")</f>
        <v>60.293482820000001</v>
      </c>
      <c r="Q411" s="294">
        <f>SUMIFS('7.  Persistence Report'!Q$27:Q$500,'7.  Persistence Report'!$D$27:$D$500,$B411,'7.  Persistence Report'!$C$27:$C$500,"&lt;&gt;Pre-2011 Programs Completed in 2011",'7.  Persistence Report'!$J$27:$J$500,"&lt;&gt;Adjustment",'7.  Persistence Report'!$H$27:$H$500,"2014")</f>
        <v>60.293482820000001</v>
      </c>
      <c r="R411" s="294">
        <f>SUMIFS('7.  Persistence Report'!R$27:R$500,'7.  Persistence Report'!$D$27:$D$500,$B411,'7.  Persistence Report'!$C$27:$C$500,"&lt;&gt;Pre-2011 Programs Completed in 2011",'7.  Persistence Report'!$J$27:$J$500,"&lt;&gt;Adjustment",'7.  Persistence Report'!$H$27:$H$500,"2014")</f>
        <v>60.293482820000001</v>
      </c>
      <c r="S411" s="294">
        <f>SUMIFS('7.  Persistence Report'!S$27:S$500,'7.  Persistence Report'!$D$27:$D$500,$B411,'7.  Persistence Report'!$C$27:$C$500,"&lt;&gt;Pre-2011 Programs Completed in 2011",'7.  Persistence Report'!$J$27:$J$500,"&lt;&gt;Adjustment",'7.  Persistence Report'!$H$27:$H$500,"2014")</f>
        <v>0</v>
      </c>
      <c r="T411" s="294">
        <f>SUMIFS('7.  Persistence Report'!T$27:T$500,'7.  Persistence Report'!$D$27:$D$500,$B411,'7.  Persistence Report'!$C$27:$C$500,"&lt;&gt;Pre-2011 Programs Completed in 2011",'7.  Persistence Report'!$J$27:$J$500,"&lt;&gt;Adjustment",'7.  Persistence Report'!$H$27:$H$500,"2014")</f>
        <v>0</v>
      </c>
      <c r="U411" s="294">
        <f>SUMIFS('7.  Persistence Report'!U$27:U$500,'7.  Persistence Report'!$D$27:$D$500,$B411,'7.  Persistence Report'!$C$27:$C$500,"&lt;&gt;Pre-2011 Programs Completed in 2011",'7.  Persistence Report'!$J$27:$J$500,"&lt;&gt;Adjustment",'7.  Persistence Report'!$H$27:$H$500,"2014")</f>
        <v>0</v>
      </c>
      <c r="V411" s="294">
        <f>SUMIFS('7.  Persistence Report'!V$27:V$500,'7.  Persistence Report'!$D$27:$D$500,$B411,'7.  Persistence Report'!$C$27:$C$500,"&lt;&gt;Pre-2011 Programs Completed in 2011",'7.  Persistence Report'!$J$27:$J$500,"&lt;&gt;Adjustment",'7.  Persistence Report'!$H$27:$H$500,"2014")</f>
        <v>0</v>
      </c>
      <c r="W411" s="294">
        <f>SUMIFS('7.  Persistence Report'!W$27:W$500,'7.  Persistence Report'!$D$27:$D$500,$B411,'7.  Persistence Report'!$C$27:$C$500,"&lt;&gt;Pre-2011 Programs Completed in 2011",'7.  Persistence Report'!$J$27:$J$500,"&lt;&gt;Adjustment",'7.  Persistence Report'!$H$27:$H$500,"2014")</f>
        <v>0</v>
      </c>
      <c r="X411" s="294">
        <f>SUMIFS('7.  Persistence Report'!X$27:X$500,'7.  Persistence Report'!$D$27:$D$500,$B411,'7.  Persistence Report'!$C$27:$C$500,"&lt;&gt;Pre-2011 Programs Completed in 2011",'7.  Persistence Report'!$J$27:$J$500,"&lt;&gt;Adjustment",'7.  Persistence Report'!$H$27:$H$500,"2014")</f>
        <v>0</v>
      </c>
      <c r="Y411" s="468">
        <f>+Y282</f>
        <v>1</v>
      </c>
      <c r="Z411" s="468">
        <f t="shared" ref="Z411:AA411" si="182">+Z282</f>
        <v>0</v>
      </c>
      <c r="AA411" s="468">
        <f t="shared" si="182"/>
        <v>0</v>
      </c>
      <c r="AB411" s="409"/>
      <c r="AC411" s="409"/>
      <c r="AD411" s="409"/>
      <c r="AE411" s="409"/>
      <c r="AF411" s="409"/>
      <c r="AG411" s="409"/>
      <c r="AH411" s="409"/>
      <c r="AI411" s="409"/>
      <c r="AJ411" s="409"/>
      <c r="AK411" s="409"/>
      <c r="AL411" s="409"/>
      <c r="AM411" s="295">
        <f>SUM(Y411:AL411)</f>
        <v>1</v>
      </c>
    </row>
    <row r="412" spans="1:40" ht="15" outlineLevel="1">
      <c r="B412" s="293" t="s">
        <v>259</v>
      </c>
      <c r="C412" s="290" t="s">
        <v>163</v>
      </c>
      <c r="D412" s="294">
        <f>SUMIFS('7.  Persistence Report'!AT$27:AT$500,'7.  Persistence Report'!$D$27:$D$500,$B411,'7.  Persistence Report'!$C$27:$C$500,"&lt;&gt;Pre-2011 Programs Completed in 2011",'7.  Persistence Report'!$J$27:$J$500,"Adjustment",'7.  Persistence Report'!$H$27:$H$500,"2014")</f>
        <v>0</v>
      </c>
      <c r="E412" s="294">
        <f>SUMIFS('7.  Persistence Report'!AU$27:AU$500,'7.  Persistence Report'!$D$27:$D$500,$B411,'7.  Persistence Report'!$C$27:$C$500,"&lt;&gt;Pre-2011 Programs Completed in 2011",'7.  Persistence Report'!$J$27:$J$500,"Adjustment",'7.  Persistence Report'!$H$27:$H$500,"2014")</f>
        <v>0</v>
      </c>
      <c r="F412" s="294">
        <f>SUMIFS('7.  Persistence Report'!AV$27:AV$500,'7.  Persistence Report'!$D$27:$D$500,$B411,'7.  Persistence Report'!$C$27:$C$500,"&lt;&gt;Pre-2011 Programs Completed in 2011",'7.  Persistence Report'!$J$27:$J$500,"Adjustment",'7.  Persistence Report'!$H$27:$H$500,"2014")</f>
        <v>0</v>
      </c>
      <c r="G412" s="294">
        <f>SUMIFS('7.  Persistence Report'!AW$27:AW$500,'7.  Persistence Report'!$D$27:$D$500,$B411,'7.  Persistence Report'!$C$27:$C$500,"&lt;&gt;Pre-2011 Programs Completed in 2011",'7.  Persistence Report'!$J$27:$J$500,"Adjustment",'7.  Persistence Report'!$H$27:$H$500,"2014")</f>
        <v>0</v>
      </c>
      <c r="H412" s="294">
        <f>SUMIFS('7.  Persistence Report'!AX$27:AX$500,'7.  Persistence Report'!$D$27:$D$500,$B411,'7.  Persistence Report'!$C$27:$C$500,"&lt;&gt;Pre-2011 Programs Completed in 2011",'7.  Persistence Report'!$J$27:$J$500,"Adjustment",'7.  Persistence Report'!$H$27:$H$500,"2014")</f>
        <v>0</v>
      </c>
      <c r="I412" s="294">
        <f>SUMIFS('7.  Persistence Report'!AY$27:AY$500,'7.  Persistence Report'!$D$27:$D$500,$B411,'7.  Persistence Report'!$C$27:$C$500,"&lt;&gt;Pre-2011 Programs Completed in 2011",'7.  Persistence Report'!$J$27:$J$500,"Adjustment",'7.  Persistence Report'!$H$27:$H$500,"2014")</f>
        <v>0</v>
      </c>
      <c r="J412" s="294">
        <f>SUMIFS('7.  Persistence Report'!AZ$27:AZ$500,'7.  Persistence Report'!$D$27:$D$500,$B411,'7.  Persistence Report'!$C$27:$C$500,"&lt;&gt;Pre-2011 Programs Completed in 2011",'7.  Persistence Report'!$J$27:$J$500,"Adjustment",'7.  Persistence Report'!$H$27:$H$500,"2014")</f>
        <v>0</v>
      </c>
      <c r="K412" s="294">
        <f>SUMIFS('7.  Persistence Report'!BA$27:BA$500,'7.  Persistence Report'!$D$27:$D$500,$B411,'7.  Persistence Report'!$C$27:$C$500,"&lt;&gt;Pre-2011 Programs Completed in 2011",'7.  Persistence Report'!$J$27:$J$500,"Adjustment",'7.  Persistence Report'!$H$27:$H$500,"2014")</f>
        <v>0</v>
      </c>
      <c r="L412" s="294">
        <f>SUMIFS('7.  Persistence Report'!BB$27:BB$500,'7.  Persistence Report'!$D$27:$D$500,$B411,'7.  Persistence Report'!$C$27:$C$500,"&lt;&gt;Pre-2011 Programs Completed in 2011",'7.  Persistence Report'!$J$27:$J$500,"Adjustment",'7.  Persistence Report'!$H$27:$H$500,"2014")</f>
        <v>0</v>
      </c>
      <c r="M412" s="294">
        <f>SUMIFS('7.  Persistence Report'!BC$27:BC$500,'7.  Persistence Report'!$D$27:$D$500,$B411,'7.  Persistence Report'!$C$27:$C$500,"&lt;&gt;Pre-2011 Programs Completed in 2011",'7.  Persistence Report'!$J$27:$J$500,"Adjustment",'7.  Persistence Report'!$H$27:$H$500,"2014")</f>
        <v>0</v>
      </c>
      <c r="N412" s="466"/>
      <c r="O412" s="294">
        <f>SUMIFS('7.  Persistence Report'!O$27:O$500,'7.  Persistence Report'!$D$27:$D$500,$B411,'7.  Persistence Report'!$C$27:$C$500,"&lt;&gt;Pre-2011 Programs Completed in 2011",'7.  Persistence Report'!$J$27:$J$500,"Adjustment",'7.  Persistence Report'!$H$27:$H$500,"2014")</f>
        <v>0</v>
      </c>
      <c r="P412" s="294">
        <f>SUMIFS('7.  Persistence Report'!P$27:P$500,'7.  Persistence Report'!$D$27:$D$500,$B411,'7.  Persistence Report'!$C$27:$C$500,"&lt;&gt;Pre-2011 Programs Completed in 2011",'7.  Persistence Report'!$J$27:$J$500,"Adjustment",'7.  Persistence Report'!$H$27:$H$500,"2014")</f>
        <v>0</v>
      </c>
      <c r="Q412" s="294">
        <f>SUMIFS('7.  Persistence Report'!Q$27:Q$500,'7.  Persistence Report'!$D$27:$D$500,$B411,'7.  Persistence Report'!$C$27:$C$500,"&lt;&gt;Pre-2011 Programs Completed in 2011",'7.  Persistence Report'!$J$27:$J$500,"Adjustment",'7.  Persistence Report'!$H$27:$H$500,"2014")</f>
        <v>0</v>
      </c>
      <c r="R412" s="294">
        <f>SUMIFS('7.  Persistence Report'!R$27:R$500,'7.  Persistence Report'!$D$27:$D$500,$B411,'7.  Persistence Report'!$C$27:$C$500,"&lt;&gt;Pre-2011 Programs Completed in 2011",'7.  Persistence Report'!$J$27:$J$500,"Adjustment",'7.  Persistence Report'!$H$27:$H$500,"2014")</f>
        <v>0</v>
      </c>
      <c r="S412" s="294">
        <f>SUMIFS('7.  Persistence Report'!S$27:S$500,'7.  Persistence Report'!$D$27:$D$500,$B411,'7.  Persistence Report'!$C$27:$C$500,"&lt;&gt;Pre-2011 Programs Completed in 2011",'7.  Persistence Report'!$J$27:$J$500,"Adjustment",'7.  Persistence Report'!$H$27:$H$500,"2014")</f>
        <v>0</v>
      </c>
      <c r="T412" s="294">
        <f>SUMIFS('7.  Persistence Report'!T$27:T$500,'7.  Persistence Report'!$D$27:$D$500,$B411,'7.  Persistence Report'!$C$27:$C$500,"&lt;&gt;Pre-2011 Programs Completed in 2011",'7.  Persistence Report'!$J$27:$J$500,"Adjustment",'7.  Persistence Report'!$H$27:$H$500,"2014")</f>
        <v>0</v>
      </c>
      <c r="U412" s="294">
        <f>SUMIFS('7.  Persistence Report'!U$27:U$500,'7.  Persistence Report'!$D$27:$D$500,$B411,'7.  Persistence Report'!$C$27:$C$500,"&lt;&gt;Pre-2011 Programs Completed in 2011",'7.  Persistence Report'!$J$27:$J$500,"Adjustment",'7.  Persistence Report'!$H$27:$H$500,"2014")</f>
        <v>0</v>
      </c>
      <c r="V412" s="294">
        <f>SUMIFS('7.  Persistence Report'!V$27:V$500,'7.  Persistence Report'!$D$27:$D$500,$B411,'7.  Persistence Report'!$C$27:$C$500,"&lt;&gt;Pre-2011 Programs Completed in 2011",'7.  Persistence Report'!$J$27:$J$500,"Adjustment",'7.  Persistence Report'!$H$27:$H$500,"2014")</f>
        <v>0</v>
      </c>
      <c r="W412" s="294">
        <f>SUMIFS('7.  Persistence Report'!W$27:W$500,'7.  Persistence Report'!$D$27:$D$500,$B411,'7.  Persistence Report'!$C$27:$C$500,"&lt;&gt;Pre-2011 Programs Completed in 2011",'7.  Persistence Report'!$J$27:$J$500,"Adjustment",'7.  Persistence Report'!$H$27:$H$500,"2014")</f>
        <v>0</v>
      </c>
      <c r="X412" s="294">
        <f>SUMIFS('7.  Persistence Report'!X$27:X$500,'7.  Persistence Report'!$D$27:$D$500,$B411,'7.  Persistence Report'!$C$27:$C$500,"&lt;&gt;Pre-2011 Programs Completed in 2011",'7.  Persistence Report'!$J$27:$J$500,"Adjustment",'7.  Persistence Report'!$H$27:$H$500,"2014")</f>
        <v>0</v>
      </c>
      <c r="Y412" s="410">
        <f>Y411</f>
        <v>1</v>
      </c>
      <c r="Z412" s="410">
        <f>Z411</f>
        <v>0</v>
      </c>
      <c r="AA412" s="410">
        <f t="shared" ref="AA412:AL412" si="183">AA411</f>
        <v>0</v>
      </c>
      <c r="AB412" s="410">
        <f t="shared" si="183"/>
        <v>0</v>
      </c>
      <c r="AC412" s="410">
        <f t="shared" si="183"/>
        <v>0</v>
      </c>
      <c r="AD412" s="410">
        <f t="shared" si="183"/>
        <v>0</v>
      </c>
      <c r="AE412" s="410">
        <f t="shared" si="183"/>
        <v>0</v>
      </c>
      <c r="AF412" s="410">
        <f t="shared" si="183"/>
        <v>0</v>
      </c>
      <c r="AG412" s="410">
        <f t="shared" si="183"/>
        <v>0</v>
      </c>
      <c r="AH412" s="410">
        <f t="shared" si="183"/>
        <v>0</v>
      </c>
      <c r="AI412" s="410">
        <f t="shared" si="183"/>
        <v>0</v>
      </c>
      <c r="AJ412" s="410">
        <f t="shared" si="183"/>
        <v>0</v>
      </c>
      <c r="AK412" s="410">
        <f t="shared" si="183"/>
        <v>0</v>
      </c>
      <c r="AL412" s="410">
        <f t="shared" si="183"/>
        <v>0</v>
      </c>
      <c r="AM412" s="296"/>
    </row>
    <row r="413" spans="1:40" ht="15.75" outlineLevel="1">
      <c r="A413" s="509"/>
      <c r="B413" s="297"/>
      <c r="C413" s="298"/>
      <c r="D413" s="303"/>
      <c r="E413" s="303"/>
      <c r="F413" s="303"/>
      <c r="G413" s="303"/>
      <c r="H413" s="303"/>
      <c r="I413" s="303"/>
      <c r="J413" s="303"/>
      <c r="K413" s="303"/>
      <c r="L413" s="303"/>
      <c r="M413" s="303"/>
      <c r="N413" s="302"/>
      <c r="O413" s="303"/>
      <c r="P413" s="303"/>
      <c r="Q413" s="303"/>
      <c r="R413" s="303"/>
      <c r="S413" s="303"/>
      <c r="T413" s="303"/>
      <c r="U413" s="303"/>
      <c r="V413" s="303"/>
      <c r="W413" s="303"/>
      <c r="X413" s="303"/>
      <c r="Y413" s="411"/>
      <c r="Z413" s="412"/>
      <c r="AA413" s="412"/>
      <c r="AB413" s="412"/>
      <c r="AC413" s="412"/>
      <c r="AD413" s="412"/>
      <c r="AE413" s="412"/>
      <c r="AF413" s="412"/>
      <c r="AG413" s="412"/>
      <c r="AH413" s="412"/>
      <c r="AI413" s="412"/>
      <c r="AJ413" s="412"/>
      <c r="AK413" s="412"/>
      <c r="AL413" s="412"/>
      <c r="AM413" s="301"/>
    </row>
    <row r="414" spans="1:40" ht="15" outlineLevel="1">
      <c r="A414" s="507">
        <v>3</v>
      </c>
      <c r="B414" s="293" t="s">
        <v>3</v>
      </c>
      <c r="C414" s="290" t="s">
        <v>25</v>
      </c>
      <c r="D414" s="294">
        <f>SUMIFS('7.  Persistence Report'!AT$27:AT$500,'7.  Persistence Report'!$D$27:$D$500,$B414,'7.  Persistence Report'!$C$27:$C$500,"&lt;&gt;Pre-2011 Programs Completed in 2011",'7.  Persistence Report'!$J$27:$J$500,"&lt;&gt;Adjustment",'7.  Persistence Report'!$H$27:$H$500,"2014")</f>
        <v>3010372.1260000002</v>
      </c>
      <c r="E414" s="294">
        <f>SUMIFS('7.  Persistence Report'!AU$27:AU$500,'7.  Persistence Report'!$D$27:$D$500,$B414,'7.  Persistence Report'!$C$27:$C$500,"&lt;&gt;Pre-2011 Programs Completed in 2011",'7.  Persistence Report'!$J$27:$J$500,"&lt;&gt;Adjustment",'7.  Persistence Report'!$H$27:$H$500,"2014")</f>
        <v>3010372.1260000002</v>
      </c>
      <c r="F414" s="294">
        <f>SUMIFS('7.  Persistence Report'!AV$27:AV$500,'7.  Persistence Report'!$D$27:$D$500,$B414,'7.  Persistence Report'!$C$27:$C$500,"&lt;&gt;Pre-2011 Programs Completed in 2011",'7.  Persistence Report'!$J$27:$J$500,"&lt;&gt;Adjustment",'7.  Persistence Report'!$H$27:$H$500,"2014")</f>
        <v>3010372.1260000002</v>
      </c>
      <c r="G414" s="294">
        <f>SUMIFS('7.  Persistence Report'!AW$27:AW$500,'7.  Persistence Report'!$D$27:$D$500,$B414,'7.  Persistence Report'!$C$27:$C$500,"&lt;&gt;Pre-2011 Programs Completed in 2011",'7.  Persistence Report'!$J$27:$J$500,"&lt;&gt;Adjustment",'7.  Persistence Report'!$H$27:$H$500,"2014")</f>
        <v>3010372.1260000002</v>
      </c>
      <c r="H414" s="294">
        <f>SUMIFS('7.  Persistence Report'!AX$27:AX$500,'7.  Persistence Report'!$D$27:$D$500,$B414,'7.  Persistence Report'!$C$27:$C$500,"&lt;&gt;Pre-2011 Programs Completed in 2011",'7.  Persistence Report'!$J$27:$J$500,"&lt;&gt;Adjustment",'7.  Persistence Report'!$H$27:$H$500,"2014")</f>
        <v>3010372.1260000002</v>
      </c>
      <c r="I414" s="294">
        <f>SUMIFS('7.  Persistence Report'!AY$27:AY$500,'7.  Persistence Report'!$D$27:$D$500,$B414,'7.  Persistence Report'!$C$27:$C$500,"&lt;&gt;Pre-2011 Programs Completed in 2011",'7.  Persistence Report'!$J$27:$J$500,"&lt;&gt;Adjustment",'7.  Persistence Report'!$H$27:$H$500,"2014")</f>
        <v>3010372.1260000002</v>
      </c>
      <c r="J414" s="294">
        <f>SUMIFS('7.  Persistence Report'!AZ$27:AZ$500,'7.  Persistence Report'!$D$27:$D$500,$B414,'7.  Persistence Report'!$C$27:$C$500,"&lt;&gt;Pre-2011 Programs Completed in 2011",'7.  Persistence Report'!$J$27:$J$500,"&lt;&gt;Adjustment",'7.  Persistence Report'!$H$27:$H$500,"2014")</f>
        <v>3010372.1260000002</v>
      </c>
      <c r="K414" s="294">
        <f>SUMIFS('7.  Persistence Report'!BA$27:BA$500,'7.  Persistence Report'!$D$27:$D$500,$B414,'7.  Persistence Report'!$C$27:$C$500,"&lt;&gt;Pre-2011 Programs Completed in 2011",'7.  Persistence Report'!$J$27:$J$500,"&lt;&gt;Adjustment",'7.  Persistence Report'!$H$27:$H$500,"2014")</f>
        <v>3010372.1260000002</v>
      </c>
      <c r="L414" s="294">
        <f>SUMIFS('7.  Persistence Report'!BB$27:BB$500,'7.  Persistence Report'!$D$27:$D$500,$B414,'7.  Persistence Report'!$C$27:$C$500,"&lt;&gt;Pre-2011 Programs Completed in 2011",'7.  Persistence Report'!$J$27:$J$500,"&lt;&gt;Adjustment",'7.  Persistence Report'!$H$27:$H$500,"2014")</f>
        <v>3010372.1260000002</v>
      </c>
      <c r="M414" s="294">
        <f>SUMIFS('7.  Persistence Report'!BC$27:BC$500,'7.  Persistence Report'!$D$27:$D$500,$B414,'7.  Persistence Report'!$C$27:$C$500,"&lt;&gt;Pre-2011 Programs Completed in 2011",'7.  Persistence Report'!$J$27:$J$500,"&lt;&gt;Adjustment",'7.  Persistence Report'!$H$27:$H$500,"2014")</f>
        <v>3010372.1260000002</v>
      </c>
      <c r="N414" s="290"/>
      <c r="O414" s="294">
        <f>SUMIFS('7.  Persistence Report'!O$27:O$500,'7.  Persistence Report'!$D$27:$D$500,$B414,'7.  Persistence Report'!$C$27:$C$500,"&lt;&gt;Pre-2011 Programs Completed in 2011",'7.  Persistence Report'!$J$27:$J$500,"&lt;&gt;Adjustment",'7.  Persistence Report'!$H$27:$H$500,"2014")</f>
        <v>1614.594478</v>
      </c>
      <c r="P414" s="294">
        <f>SUMIFS('7.  Persistence Report'!P$27:P$500,'7.  Persistence Report'!$D$27:$D$500,$B414,'7.  Persistence Report'!$C$27:$C$500,"&lt;&gt;Pre-2011 Programs Completed in 2011",'7.  Persistence Report'!$J$27:$J$500,"&lt;&gt;Adjustment",'7.  Persistence Report'!$H$27:$H$500,"2014")</f>
        <v>1614.594478</v>
      </c>
      <c r="Q414" s="294">
        <f>SUMIFS('7.  Persistence Report'!Q$27:Q$500,'7.  Persistence Report'!$D$27:$D$500,$B414,'7.  Persistence Report'!$C$27:$C$500,"&lt;&gt;Pre-2011 Programs Completed in 2011",'7.  Persistence Report'!$J$27:$J$500,"&lt;&gt;Adjustment",'7.  Persistence Report'!$H$27:$H$500,"2014")</f>
        <v>1614.594478</v>
      </c>
      <c r="R414" s="294">
        <f>SUMIFS('7.  Persistence Report'!R$27:R$500,'7.  Persistence Report'!$D$27:$D$500,$B414,'7.  Persistence Report'!$C$27:$C$500,"&lt;&gt;Pre-2011 Programs Completed in 2011",'7.  Persistence Report'!$J$27:$J$500,"&lt;&gt;Adjustment",'7.  Persistence Report'!$H$27:$H$500,"2014")</f>
        <v>1614.594478</v>
      </c>
      <c r="S414" s="294">
        <f>SUMIFS('7.  Persistence Report'!S$27:S$500,'7.  Persistence Report'!$D$27:$D$500,$B414,'7.  Persistence Report'!$C$27:$C$500,"&lt;&gt;Pre-2011 Programs Completed in 2011",'7.  Persistence Report'!$J$27:$J$500,"&lt;&gt;Adjustment",'7.  Persistence Report'!$H$27:$H$500,"2014")</f>
        <v>1614.594478</v>
      </c>
      <c r="T414" s="294">
        <f>SUMIFS('7.  Persistence Report'!T$27:T$500,'7.  Persistence Report'!$D$27:$D$500,$B414,'7.  Persistence Report'!$C$27:$C$500,"&lt;&gt;Pre-2011 Programs Completed in 2011",'7.  Persistence Report'!$J$27:$J$500,"&lt;&gt;Adjustment",'7.  Persistence Report'!$H$27:$H$500,"2014")</f>
        <v>1614.594478</v>
      </c>
      <c r="U414" s="294">
        <f>SUMIFS('7.  Persistence Report'!U$27:U$500,'7.  Persistence Report'!$D$27:$D$500,$B414,'7.  Persistence Report'!$C$27:$C$500,"&lt;&gt;Pre-2011 Programs Completed in 2011",'7.  Persistence Report'!$J$27:$J$500,"&lt;&gt;Adjustment",'7.  Persistence Report'!$H$27:$H$500,"2014")</f>
        <v>1614.594478</v>
      </c>
      <c r="V414" s="294">
        <f>SUMIFS('7.  Persistence Report'!V$27:V$500,'7.  Persistence Report'!$D$27:$D$500,$B414,'7.  Persistence Report'!$C$27:$C$500,"&lt;&gt;Pre-2011 Programs Completed in 2011",'7.  Persistence Report'!$J$27:$J$500,"&lt;&gt;Adjustment",'7.  Persistence Report'!$H$27:$H$500,"2014")</f>
        <v>1614.594478</v>
      </c>
      <c r="W414" s="294">
        <f>SUMIFS('7.  Persistence Report'!W$27:W$500,'7.  Persistence Report'!$D$27:$D$500,$B414,'7.  Persistence Report'!$C$27:$C$500,"&lt;&gt;Pre-2011 Programs Completed in 2011",'7.  Persistence Report'!$J$27:$J$500,"&lt;&gt;Adjustment",'7.  Persistence Report'!$H$27:$H$500,"2014")</f>
        <v>1614.594478</v>
      </c>
      <c r="X414" s="294">
        <f>SUMIFS('7.  Persistence Report'!X$27:X$500,'7.  Persistence Report'!$D$27:$D$500,$B414,'7.  Persistence Report'!$C$27:$C$500,"&lt;&gt;Pre-2011 Programs Completed in 2011",'7.  Persistence Report'!$J$27:$J$500,"&lt;&gt;Adjustment",'7.  Persistence Report'!$H$27:$H$500,"2014")</f>
        <v>1614.594478</v>
      </c>
      <c r="Y414" s="468">
        <f>+Y285</f>
        <v>1</v>
      </c>
      <c r="Z414" s="468">
        <f t="shared" ref="Z414:AA414" si="184">+Z285</f>
        <v>0</v>
      </c>
      <c r="AA414" s="468">
        <f t="shared" si="184"/>
        <v>0</v>
      </c>
      <c r="AB414" s="409"/>
      <c r="AC414" s="409"/>
      <c r="AD414" s="409"/>
      <c r="AE414" s="409"/>
      <c r="AF414" s="409"/>
      <c r="AG414" s="409"/>
      <c r="AH414" s="409"/>
      <c r="AI414" s="409"/>
      <c r="AJ414" s="409"/>
      <c r="AK414" s="409"/>
      <c r="AL414" s="409"/>
      <c r="AM414" s="295">
        <f>SUM(Y414:AL414)</f>
        <v>1</v>
      </c>
    </row>
    <row r="415" spans="1:40" ht="15" outlineLevel="1">
      <c r="B415" s="293" t="s">
        <v>259</v>
      </c>
      <c r="C415" s="290" t="s">
        <v>163</v>
      </c>
      <c r="D415" s="294">
        <f>SUMIFS('7.  Persistence Report'!AT$27:AT$500,'7.  Persistence Report'!$D$27:$D$500,$B414,'7.  Persistence Report'!$C$27:$C$500,"&lt;&gt;Pre-2011 Programs Completed in 2011",'7.  Persistence Report'!$J$27:$J$500,"Adjustment",'7.  Persistence Report'!$H$27:$H$500,"2014")</f>
        <v>0</v>
      </c>
      <c r="E415" s="294">
        <f>SUMIFS('7.  Persistence Report'!AU$27:AU$500,'7.  Persistence Report'!$D$27:$D$500,$B414,'7.  Persistence Report'!$C$27:$C$500,"&lt;&gt;Pre-2011 Programs Completed in 2011",'7.  Persistence Report'!$J$27:$J$500,"Adjustment",'7.  Persistence Report'!$H$27:$H$500,"2014")</f>
        <v>0</v>
      </c>
      <c r="F415" s="294">
        <f>SUMIFS('7.  Persistence Report'!AV$27:AV$500,'7.  Persistence Report'!$D$27:$D$500,$B414,'7.  Persistence Report'!$C$27:$C$500,"&lt;&gt;Pre-2011 Programs Completed in 2011",'7.  Persistence Report'!$J$27:$J$500,"Adjustment",'7.  Persistence Report'!$H$27:$H$500,"2014")</f>
        <v>0</v>
      </c>
      <c r="G415" s="294">
        <f>SUMIFS('7.  Persistence Report'!AW$27:AW$500,'7.  Persistence Report'!$D$27:$D$500,$B414,'7.  Persistence Report'!$C$27:$C$500,"&lt;&gt;Pre-2011 Programs Completed in 2011",'7.  Persistence Report'!$J$27:$J$500,"Adjustment",'7.  Persistence Report'!$H$27:$H$500,"2014")</f>
        <v>0</v>
      </c>
      <c r="H415" s="294">
        <f>SUMIFS('7.  Persistence Report'!AX$27:AX$500,'7.  Persistence Report'!$D$27:$D$500,$B414,'7.  Persistence Report'!$C$27:$C$500,"&lt;&gt;Pre-2011 Programs Completed in 2011",'7.  Persistence Report'!$J$27:$J$500,"Adjustment",'7.  Persistence Report'!$H$27:$H$500,"2014")</f>
        <v>0</v>
      </c>
      <c r="I415" s="294">
        <f>SUMIFS('7.  Persistence Report'!AY$27:AY$500,'7.  Persistence Report'!$D$27:$D$500,$B414,'7.  Persistence Report'!$C$27:$C$500,"&lt;&gt;Pre-2011 Programs Completed in 2011",'7.  Persistence Report'!$J$27:$J$500,"Adjustment",'7.  Persistence Report'!$H$27:$H$500,"2014")</f>
        <v>0</v>
      </c>
      <c r="J415" s="294">
        <f>SUMIFS('7.  Persistence Report'!AZ$27:AZ$500,'7.  Persistence Report'!$D$27:$D$500,$B414,'7.  Persistence Report'!$C$27:$C$500,"&lt;&gt;Pre-2011 Programs Completed in 2011",'7.  Persistence Report'!$J$27:$J$500,"Adjustment",'7.  Persistence Report'!$H$27:$H$500,"2014")</f>
        <v>0</v>
      </c>
      <c r="K415" s="294">
        <f>SUMIFS('7.  Persistence Report'!BA$27:BA$500,'7.  Persistence Report'!$D$27:$D$500,$B414,'7.  Persistence Report'!$C$27:$C$500,"&lt;&gt;Pre-2011 Programs Completed in 2011",'7.  Persistence Report'!$J$27:$J$500,"Adjustment",'7.  Persistence Report'!$H$27:$H$500,"2014")</f>
        <v>0</v>
      </c>
      <c r="L415" s="294">
        <f>SUMIFS('7.  Persistence Report'!BB$27:BB$500,'7.  Persistence Report'!$D$27:$D$500,$B414,'7.  Persistence Report'!$C$27:$C$500,"&lt;&gt;Pre-2011 Programs Completed in 2011",'7.  Persistence Report'!$J$27:$J$500,"Adjustment",'7.  Persistence Report'!$H$27:$H$500,"2014")</f>
        <v>0</v>
      </c>
      <c r="M415" s="294">
        <f>SUMIFS('7.  Persistence Report'!BC$27:BC$500,'7.  Persistence Report'!$D$27:$D$500,$B414,'7.  Persistence Report'!$C$27:$C$500,"&lt;&gt;Pre-2011 Programs Completed in 2011",'7.  Persistence Report'!$J$27:$J$500,"Adjustment",'7.  Persistence Report'!$H$27:$H$500,"2014")</f>
        <v>0</v>
      </c>
      <c r="N415" s="466"/>
      <c r="O415" s="294">
        <f>SUMIFS('7.  Persistence Report'!O$27:O$500,'7.  Persistence Report'!$D$27:$D$500,$B414,'7.  Persistence Report'!$C$27:$C$500,"&lt;&gt;Pre-2011 Programs Completed in 2011",'7.  Persistence Report'!$J$27:$J$500,"Adjustment",'7.  Persistence Report'!$H$27:$H$500,"2014")</f>
        <v>0</v>
      </c>
      <c r="P415" s="294">
        <f>SUMIFS('7.  Persistence Report'!P$27:P$500,'7.  Persistence Report'!$D$27:$D$500,$B414,'7.  Persistence Report'!$C$27:$C$500,"&lt;&gt;Pre-2011 Programs Completed in 2011",'7.  Persistence Report'!$J$27:$J$500,"Adjustment",'7.  Persistence Report'!$H$27:$H$500,"2014")</f>
        <v>0</v>
      </c>
      <c r="Q415" s="294">
        <f>SUMIFS('7.  Persistence Report'!Q$27:Q$500,'7.  Persistence Report'!$D$27:$D$500,$B414,'7.  Persistence Report'!$C$27:$C$500,"&lt;&gt;Pre-2011 Programs Completed in 2011",'7.  Persistence Report'!$J$27:$J$500,"Adjustment",'7.  Persistence Report'!$H$27:$H$500,"2014")</f>
        <v>0</v>
      </c>
      <c r="R415" s="294">
        <f>SUMIFS('7.  Persistence Report'!R$27:R$500,'7.  Persistence Report'!$D$27:$D$500,$B414,'7.  Persistence Report'!$C$27:$C$500,"&lt;&gt;Pre-2011 Programs Completed in 2011",'7.  Persistence Report'!$J$27:$J$500,"Adjustment",'7.  Persistence Report'!$H$27:$H$500,"2014")</f>
        <v>0</v>
      </c>
      <c r="S415" s="294">
        <f>SUMIFS('7.  Persistence Report'!S$27:S$500,'7.  Persistence Report'!$D$27:$D$500,$B414,'7.  Persistence Report'!$C$27:$C$500,"&lt;&gt;Pre-2011 Programs Completed in 2011",'7.  Persistence Report'!$J$27:$J$500,"Adjustment",'7.  Persistence Report'!$H$27:$H$500,"2014")</f>
        <v>0</v>
      </c>
      <c r="T415" s="294">
        <f>SUMIFS('7.  Persistence Report'!T$27:T$500,'7.  Persistence Report'!$D$27:$D$500,$B414,'7.  Persistence Report'!$C$27:$C$500,"&lt;&gt;Pre-2011 Programs Completed in 2011",'7.  Persistence Report'!$J$27:$J$500,"Adjustment",'7.  Persistence Report'!$H$27:$H$500,"2014")</f>
        <v>0</v>
      </c>
      <c r="U415" s="294">
        <f>SUMIFS('7.  Persistence Report'!U$27:U$500,'7.  Persistence Report'!$D$27:$D$500,$B414,'7.  Persistence Report'!$C$27:$C$500,"&lt;&gt;Pre-2011 Programs Completed in 2011",'7.  Persistence Report'!$J$27:$J$500,"Adjustment",'7.  Persistence Report'!$H$27:$H$500,"2014")</f>
        <v>0</v>
      </c>
      <c r="V415" s="294">
        <f>SUMIFS('7.  Persistence Report'!V$27:V$500,'7.  Persistence Report'!$D$27:$D$500,$B414,'7.  Persistence Report'!$C$27:$C$500,"&lt;&gt;Pre-2011 Programs Completed in 2011",'7.  Persistence Report'!$J$27:$J$500,"Adjustment",'7.  Persistence Report'!$H$27:$H$500,"2014")</f>
        <v>0</v>
      </c>
      <c r="W415" s="294">
        <f>SUMIFS('7.  Persistence Report'!W$27:W$500,'7.  Persistence Report'!$D$27:$D$500,$B414,'7.  Persistence Report'!$C$27:$C$500,"&lt;&gt;Pre-2011 Programs Completed in 2011",'7.  Persistence Report'!$J$27:$J$500,"Adjustment",'7.  Persistence Report'!$H$27:$H$500,"2014")</f>
        <v>0</v>
      </c>
      <c r="X415" s="294">
        <f>SUMIFS('7.  Persistence Report'!X$27:X$500,'7.  Persistence Report'!$D$27:$D$500,$B414,'7.  Persistence Report'!$C$27:$C$500,"&lt;&gt;Pre-2011 Programs Completed in 2011",'7.  Persistence Report'!$J$27:$J$500,"Adjustment",'7.  Persistence Report'!$H$27:$H$500,"2014")</f>
        <v>0</v>
      </c>
      <c r="Y415" s="410">
        <f>Y414</f>
        <v>1</v>
      </c>
      <c r="Z415" s="410">
        <f>Z414</f>
        <v>0</v>
      </c>
      <c r="AA415" s="410">
        <f t="shared" ref="AA415:AL415" si="185">AA414</f>
        <v>0</v>
      </c>
      <c r="AB415" s="410">
        <f t="shared" si="185"/>
        <v>0</v>
      </c>
      <c r="AC415" s="410">
        <f t="shared" si="185"/>
        <v>0</v>
      </c>
      <c r="AD415" s="410">
        <f t="shared" si="185"/>
        <v>0</v>
      </c>
      <c r="AE415" s="410">
        <f t="shared" si="185"/>
        <v>0</v>
      </c>
      <c r="AF415" s="410">
        <f t="shared" si="185"/>
        <v>0</v>
      </c>
      <c r="AG415" s="410">
        <f t="shared" si="185"/>
        <v>0</v>
      </c>
      <c r="AH415" s="410">
        <f t="shared" si="185"/>
        <v>0</v>
      </c>
      <c r="AI415" s="410">
        <f t="shared" si="185"/>
        <v>0</v>
      </c>
      <c r="AJ415" s="410">
        <f t="shared" si="185"/>
        <v>0</v>
      </c>
      <c r="AK415" s="410">
        <f t="shared" si="185"/>
        <v>0</v>
      </c>
      <c r="AL415" s="410">
        <f t="shared" si="185"/>
        <v>0</v>
      </c>
      <c r="AM415" s="296"/>
    </row>
    <row r="416" spans="1:40" ht="15" outlineLevel="1">
      <c r="B416" s="293"/>
      <c r="C416" s="304"/>
      <c r="D416" s="290"/>
      <c r="E416" s="290"/>
      <c r="F416" s="290"/>
      <c r="G416" s="290"/>
      <c r="H416" s="290"/>
      <c r="I416" s="290"/>
      <c r="J416" s="290"/>
      <c r="K416" s="290"/>
      <c r="L416" s="290"/>
      <c r="M416" s="290"/>
      <c r="N416" s="282"/>
      <c r="O416" s="290"/>
      <c r="P416" s="290"/>
      <c r="Q416" s="290"/>
      <c r="R416" s="290"/>
      <c r="S416" s="290"/>
      <c r="T416" s="290"/>
      <c r="U416" s="290"/>
      <c r="V416" s="290"/>
      <c r="W416" s="290"/>
      <c r="X416" s="290"/>
      <c r="Y416" s="411"/>
      <c r="Z416" s="411"/>
      <c r="AA416" s="411"/>
      <c r="AB416" s="411"/>
      <c r="AC416" s="411"/>
      <c r="AD416" s="411"/>
      <c r="AE416" s="411"/>
      <c r="AF416" s="411"/>
      <c r="AG416" s="411"/>
      <c r="AH416" s="411"/>
      <c r="AI416" s="411"/>
      <c r="AJ416" s="411"/>
      <c r="AK416" s="411"/>
      <c r="AL416" s="411"/>
      <c r="AM416" s="305"/>
    </row>
    <row r="417" spans="1:39" ht="15" outlineLevel="1">
      <c r="A417" s="507">
        <v>4</v>
      </c>
      <c r="B417" s="293" t="s">
        <v>4</v>
      </c>
      <c r="C417" s="290" t="s">
        <v>25</v>
      </c>
      <c r="D417" s="294">
        <f>SUMIFS('7.  Persistence Report'!AT$27:AT$500,'7.  Persistence Report'!$D$27:$D$500,$B417,'7.  Persistence Report'!$C$27:$C$500,"&lt;&gt;Pre-2011 Programs Completed in 2011",'7.  Persistence Report'!$J$27:$J$500,"&lt;&gt;Adjustment",'7.  Persistence Report'!$H$27:$H$500,"2014")</f>
        <v>1868340.8729999999</v>
      </c>
      <c r="E417" s="294">
        <f>SUMIFS('7.  Persistence Report'!AU$27:AU$500,'7.  Persistence Report'!$D$27:$D$500,$B417,'7.  Persistence Report'!$C$27:$C$500,"&lt;&gt;Pre-2011 Programs Completed in 2011",'7.  Persistence Report'!$J$27:$J$500,"&lt;&gt;Adjustment",'7.  Persistence Report'!$H$27:$H$500,"2014")</f>
        <v>1741455.209</v>
      </c>
      <c r="F417" s="294">
        <f>SUMIFS('7.  Persistence Report'!AV$27:AV$500,'7.  Persistence Report'!$D$27:$D$500,$B417,'7.  Persistence Report'!$C$27:$C$500,"&lt;&gt;Pre-2011 Programs Completed in 2011",'7.  Persistence Report'!$J$27:$J$500,"&lt;&gt;Adjustment",'7.  Persistence Report'!$H$27:$H$500,"2014")</f>
        <v>1680423.6780000001</v>
      </c>
      <c r="G417" s="294">
        <f>SUMIFS('7.  Persistence Report'!AW$27:AW$500,'7.  Persistence Report'!$D$27:$D$500,$B417,'7.  Persistence Report'!$C$27:$C$500,"&lt;&gt;Pre-2011 Programs Completed in 2011",'7.  Persistence Report'!$J$27:$J$500,"&lt;&gt;Adjustment",'7.  Persistence Report'!$H$27:$H$500,"2014")</f>
        <v>1680423.6780000001</v>
      </c>
      <c r="H417" s="294">
        <f>SUMIFS('7.  Persistence Report'!AX$27:AX$500,'7.  Persistence Report'!$D$27:$D$500,$B417,'7.  Persistence Report'!$C$27:$C$500,"&lt;&gt;Pre-2011 Programs Completed in 2011",'7.  Persistence Report'!$J$27:$J$500,"&lt;&gt;Adjustment",'7.  Persistence Report'!$H$27:$H$500,"2014")</f>
        <v>1680423.6780000001</v>
      </c>
      <c r="I417" s="294">
        <f>SUMIFS('7.  Persistence Report'!AY$27:AY$500,'7.  Persistence Report'!$D$27:$D$500,$B417,'7.  Persistence Report'!$C$27:$C$500,"&lt;&gt;Pre-2011 Programs Completed in 2011",'7.  Persistence Report'!$J$27:$J$500,"&lt;&gt;Adjustment",'7.  Persistence Report'!$H$27:$H$500,"2014")</f>
        <v>1680423.6780000001</v>
      </c>
      <c r="J417" s="294">
        <f>SUMIFS('7.  Persistence Report'!AZ$27:AZ$500,'7.  Persistence Report'!$D$27:$D$500,$B417,'7.  Persistence Report'!$C$27:$C$500,"&lt;&gt;Pre-2011 Programs Completed in 2011",'7.  Persistence Report'!$J$27:$J$500,"&lt;&gt;Adjustment",'7.  Persistence Report'!$H$27:$H$500,"2014")</f>
        <v>1680423.6780000001</v>
      </c>
      <c r="K417" s="294">
        <f>SUMIFS('7.  Persistence Report'!BA$27:BA$500,'7.  Persistence Report'!$D$27:$D$500,$B417,'7.  Persistence Report'!$C$27:$C$500,"&lt;&gt;Pre-2011 Programs Completed in 2011",'7.  Persistence Report'!$J$27:$J$500,"&lt;&gt;Adjustment",'7.  Persistence Report'!$H$27:$H$500,"2014")</f>
        <v>1677432.0149999999</v>
      </c>
      <c r="L417" s="294">
        <f>SUMIFS('7.  Persistence Report'!BB$27:BB$500,'7.  Persistence Report'!$D$27:$D$500,$B417,'7.  Persistence Report'!$C$27:$C$500,"&lt;&gt;Pre-2011 Programs Completed in 2011",'7.  Persistence Report'!$J$27:$J$500,"&lt;&gt;Adjustment",'7.  Persistence Report'!$H$27:$H$500,"2014")</f>
        <v>1677432.0149999999</v>
      </c>
      <c r="M417" s="294">
        <f>SUMIFS('7.  Persistence Report'!BC$27:BC$500,'7.  Persistence Report'!$D$27:$D$500,$B417,'7.  Persistence Report'!$C$27:$C$500,"&lt;&gt;Pre-2011 Programs Completed in 2011",'7.  Persistence Report'!$J$27:$J$500,"&lt;&gt;Adjustment",'7.  Persistence Report'!$H$27:$H$500,"2014")</f>
        <v>1459980.321</v>
      </c>
      <c r="N417" s="290"/>
      <c r="O417" s="294">
        <f>SUMIFS('7.  Persistence Report'!O$27:O$500,'7.  Persistence Report'!$D$27:$D$500,$B417,'7.  Persistence Report'!$C$27:$C$500,"&lt;&gt;Pre-2011 Programs Completed in 2011",'7.  Persistence Report'!$J$27:$J$500,"&lt;&gt;Adjustment",'7.  Persistence Report'!$H$27:$H$500,"2014")</f>
        <v>136.69090850000001</v>
      </c>
      <c r="P417" s="294">
        <f>SUMIFS('7.  Persistence Report'!P$27:P$500,'7.  Persistence Report'!$D$27:$D$500,$B417,'7.  Persistence Report'!$C$27:$C$500,"&lt;&gt;Pre-2011 Programs Completed in 2011",'7.  Persistence Report'!$J$27:$J$500,"&lt;&gt;Adjustment",'7.  Persistence Report'!$H$27:$H$500,"2014")</f>
        <v>128.72536919999999</v>
      </c>
      <c r="Q417" s="294">
        <f>SUMIFS('7.  Persistence Report'!Q$27:Q$500,'7.  Persistence Report'!$D$27:$D$500,$B417,'7.  Persistence Report'!$C$27:$C$500,"&lt;&gt;Pre-2011 Programs Completed in 2011",'7.  Persistence Report'!$J$27:$J$500,"&lt;&gt;Adjustment",'7.  Persistence Report'!$H$27:$H$500,"2014")</f>
        <v>124.8939745</v>
      </c>
      <c r="R417" s="294">
        <f>SUMIFS('7.  Persistence Report'!R$27:R$500,'7.  Persistence Report'!$D$27:$D$500,$B417,'7.  Persistence Report'!$C$27:$C$500,"&lt;&gt;Pre-2011 Programs Completed in 2011",'7.  Persistence Report'!$J$27:$J$500,"&lt;&gt;Adjustment",'7.  Persistence Report'!$H$27:$H$500,"2014")</f>
        <v>124.8939745</v>
      </c>
      <c r="S417" s="294">
        <f>SUMIFS('7.  Persistence Report'!S$27:S$500,'7.  Persistence Report'!$D$27:$D$500,$B417,'7.  Persistence Report'!$C$27:$C$500,"&lt;&gt;Pre-2011 Programs Completed in 2011",'7.  Persistence Report'!$J$27:$J$500,"&lt;&gt;Adjustment",'7.  Persistence Report'!$H$27:$H$500,"2014")</f>
        <v>124.8939745</v>
      </c>
      <c r="T417" s="294">
        <f>SUMIFS('7.  Persistence Report'!T$27:T$500,'7.  Persistence Report'!$D$27:$D$500,$B417,'7.  Persistence Report'!$C$27:$C$500,"&lt;&gt;Pre-2011 Programs Completed in 2011",'7.  Persistence Report'!$J$27:$J$500,"&lt;&gt;Adjustment",'7.  Persistence Report'!$H$27:$H$500,"2014")</f>
        <v>124.8939745</v>
      </c>
      <c r="U417" s="294">
        <f>SUMIFS('7.  Persistence Report'!U$27:U$500,'7.  Persistence Report'!$D$27:$D$500,$B417,'7.  Persistence Report'!$C$27:$C$500,"&lt;&gt;Pre-2011 Programs Completed in 2011",'7.  Persistence Report'!$J$27:$J$500,"&lt;&gt;Adjustment",'7.  Persistence Report'!$H$27:$H$500,"2014")</f>
        <v>124.8939745</v>
      </c>
      <c r="V417" s="294">
        <f>SUMIFS('7.  Persistence Report'!V$27:V$500,'7.  Persistence Report'!$D$27:$D$500,$B417,'7.  Persistence Report'!$C$27:$C$500,"&lt;&gt;Pre-2011 Programs Completed in 2011",'7.  Persistence Report'!$J$27:$J$500,"&lt;&gt;Adjustment",'7.  Persistence Report'!$H$27:$H$500,"2014")</f>
        <v>124.5524605</v>
      </c>
      <c r="W417" s="294">
        <f>SUMIFS('7.  Persistence Report'!W$27:W$500,'7.  Persistence Report'!$D$27:$D$500,$B417,'7.  Persistence Report'!$C$27:$C$500,"&lt;&gt;Pre-2011 Programs Completed in 2011",'7.  Persistence Report'!$J$27:$J$500,"&lt;&gt;Adjustment",'7.  Persistence Report'!$H$27:$H$500,"2014")</f>
        <v>124.5524605</v>
      </c>
      <c r="X417" s="294">
        <f>SUMIFS('7.  Persistence Report'!X$27:X$500,'7.  Persistence Report'!$D$27:$D$500,$B417,'7.  Persistence Report'!$C$27:$C$500,"&lt;&gt;Pre-2011 Programs Completed in 2011",'7.  Persistence Report'!$J$27:$J$500,"&lt;&gt;Adjustment",'7.  Persistence Report'!$H$27:$H$500,"2014")</f>
        <v>110.9014305</v>
      </c>
      <c r="Y417" s="468">
        <f>+Y288</f>
        <v>1</v>
      </c>
      <c r="Z417" s="468">
        <f t="shared" ref="Z417:AA417" si="186">+Z288</f>
        <v>0</v>
      </c>
      <c r="AA417" s="468">
        <f t="shared" si="186"/>
        <v>0</v>
      </c>
      <c r="AB417" s="409"/>
      <c r="AC417" s="409"/>
      <c r="AD417" s="409"/>
      <c r="AE417" s="409"/>
      <c r="AF417" s="409"/>
      <c r="AG417" s="409"/>
      <c r="AH417" s="409"/>
      <c r="AI417" s="409"/>
      <c r="AJ417" s="409"/>
      <c r="AK417" s="409"/>
      <c r="AL417" s="409"/>
      <c r="AM417" s="295">
        <f>SUM(Y417:AL417)</f>
        <v>1</v>
      </c>
    </row>
    <row r="418" spans="1:39" ht="15" outlineLevel="1">
      <c r="B418" s="293" t="s">
        <v>259</v>
      </c>
      <c r="C418" s="290" t="s">
        <v>163</v>
      </c>
      <c r="D418" s="294">
        <f>SUMIFS('7.  Persistence Report'!AT$27:AT$500,'7.  Persistence Report'!$D$27:$D$500,$B417,'7.  Persistence Report'!$C$27:$C$500,"&lt;&gt;Pre-2011 Programs Completed in 2011",'7.  Persistence Report'!$J$27:$J$500,"Adjustment",'7.  Persistence Report'!$H$27:$H$500,"2014")</f>
        <v>0</v>
      </c>
      <c r="E418" s="294">
        <f>SUMIFS('7.  Persistence Report'!AU$27:AU$500,'7.  Persistence Report'!$D$27:$D$500,$B417,'7.  Persistence Report'!$C$27:$C$500,"&lt;&gt;Pre-2011 Programs Completed in 2011",'7.  Persistence Report'!$J$27:$J$500,"Adjustment",'7.  Persistence Report'!$H$27:$H$500,"2014")</f>
        <v>0</v>
      </c>
      <c r="F418" s="294">
        <f>SUMIFS('7.  Persistence Report'!AV$27:AV$500,'7.  Persistence Report'!$D$27:$D$500,$B417,'7.  Persistence Report'!$C$27:$C$500,"&lt;&gt;Pre-2011 Programs Completed in 2011",'7.  Persistence Report'!$J$27:$J$500,"Adjustment",'7.  Persistence Report'!$H$27:$H$500,"2014")</f>
        <v>0</v>
      </c>
      <c r="G418" s="294">
        <f>SUMIFS('7.  Persistence Report'!AW$27:AW$500,'7.  Persistence Report'!$D$27:$D$500,$B417,'7.  Persistence Report'!$C$27:$C$500,"&lt;&gt;Pre-2011 Programs Completed in 2011",'7.  Persistence Report'!$J$27:$J$500,"Adjustment",'7.  Persistence Report'!$H$27:$H$500,"2014")</f>
        <v>0</v>
      </c>
      <c r="H418" s="294">
        <f>SUMIFS('7.  Persistence Report'!AX$27:AX$500,'7.  Persistence Report'!$D$27:$D$500,$B417,'7.  Persistence Report'!$C$27:$C$500,"&lt;&gt;Pre-2011 Programs Completed in 2011",'7.  Persistence Report'!$J$27:$J$500,"Adjustment",'7.  Persistence Report'!$H$27:$H$500,"2014")</f>
        <v>0</v>
      </c>
      <c r="I418" s="294">
        <f>SUMIFS('7.  Persistence Report'!AY$27:AY$500,'7.  Persistence Report'!$D$27:$D$500,$B417,'7.  Persistence Report'!$C$27:$C$500,"&lt;&gt;Pre-2011 Programs Completed in 2011",'7.  Persistence Report'!$J$27:$J$500,"Adjustment",'7.  Persistence Report'!$H$27:$H$500,"2014")</f>
        <v>0</v>
      </c>
      <c r="J418" s="294">
        <f>SUMIFS('7.  Persistence Report'!AZ$27:AZ$500,'7.  Persistence Report'!$D$27:$D$500,$B417,'7.  Persistence Report'!$C$27:$C$500,"&lt;&gt;Pre-2011 Programs Completed in 2011",'7.  Persistence Report'!$J$27:$J$500,"Adjustment",'7.  Persistence Report'!$H$27:$H$500,"2014")</f>
        <v>0</v>
      </c>
      <c r="K418" s="294">
        <f>SUMIFS('7.  Persistence Report'!BA$27:BA$500,'7.  Persistence Report'!$D$27:$D$500,$B417,'7.  Persistence Report'!$C$27:$C$500,"&lt;&gt;Pre-2011 Programs Completed in 2011",'7.  Persistence Report'!$J$27:$J$500,"Adjustment",'7.  Persistence Report'!$H$27:$H$500,"2014")</f>
        <v>0</v>
      </c>
      <c r="L418" s="294">
        <f>SUMIFS('7.  Persistence Report'!BB$27:BB$500,'7.  Persistence Report'!$D$27:$D$500,$B417,'7.  Persistence Report'!$C$27:$C$500,"&lt;&gt;Pre-2011 Programs Completed in 2011",'7.  Persistence Report'!$J$27:$J$500,"Adjustment",'7.  Persistence Report'!$H$27:$H$500,"2014")</f>
        <v>0</v>
      </c>
      <c r="M418" s="294">
        <f>SUMIFS('7.  Persistence Report'!BC$27:BC$500,'7.  Persistence Report'!$D$27:$D$500,$B417,'7.  Persistence Report'!$C$27:$C$500,"&lt;&gt;Pre-2011 Programs Completed in 2011",'7.  Persistence Report'!$J$27:$J$500,"Adjustment",'7.  Persistence Report'!$H$27:$H$500,"2014")</f>
        <v>0</v>
      </c>
      <c r="N418" s="466"/>
      <c r="O418" s="294">
        <f>SUMIFS('7.  Persistence Report'!O$27:O$500,'7.  Persistence Report'!$D$27:$D$500,$B417,'7.  Persistence Report'!$C$27:$C$500,"&lt;&gt;Pre-2011 Programs Completed in 2011",'7.  Persistence Report'!$J$27:$J$500,"Adjustment",'7.  Persistence Report'!$H$27:$H$500,"2014")</f>
        <v>0</v>
      </c>
      <c r="P418" s="294">
        <f>SUMIFS('7.  Persistence Report'!P$27:P$500,'7.  Persistence Report'!$D$27:$D$500,$B417,'7.  Persistence Report'!$C$27:$C$500,"&lt;&gt;Pre-2011 Programs Completed in 2011",'7.  Persistence Report'!$J$27:$J$500,"Adjustment",'7.  Persistence Report'!$H$27:$H$500,"2014")</f>
        <v>0</v>
      </c>
      <c r="Q418" s="294">
        <f>SUMIFS('7.  Persistence Report'!Q$27:Q$500,'7.  Persistence Report'!$D$27:$D$500,$B417,'7.  Persistence Report'!$C$27:$C$500,"&lt;&gt;Pre-2011 Programs Completed in 2011",'7.  Persistence Report'!$J$27:$J$500,"Adjustment",'7.  Persistence Report'!$H$27:$H$500,"2014")</f>
        <v>0</v>
      </c>
      <c r="R418" s="294">
        <f>SUMIFS('7.  Persistence Report'!R$27:R$500,'7.  Persistence Report'!$D$27:$D$500,$B417,'7.  Persistence Report'!$C$27:$C$500,"&lt;&gt;Pre-2011 Programs Completed in 2011",'7.  Persistence Report'!$J$27:$J$500,"Adjustment",'7.  Persistence Report'!$H$27:$H$500,"2014")</f>
        <v>0</v>
      </c>
      <c r="S418" s="294">
        <f>SUMIFS('7.  Persistence Report'!S$27:S$500,'7.  Persistence Report'!$D$27:$D$500,$B417,'7.  Persistence Report'!$C$27:$C$500,"&lt;&gt;Pre-2011 Programs Completed in 2011",'7.  Persistence Report'!$J$27:$J$500,"Adjustment",'7.  Persistence Report'!$H$27:$H$500,"2014")</f>
        <v>0</v>
      </c>
      <c r="T418" s="294">
        <f>SUMIFS('7.  Persistence Report'!T$27:T$500,'7.  Persistence Report'!$D$27:$D$500,$B417,'7.  Persistence Report'!$C$27:$C$500,"&lt;&gt;Pre-2011 Programs Completed in 2011",'7.  Persistence Report'!$J$27:$J$500,"Adjustment",'7.  Persistence Report'!$H$27:$H$500,"2014")</f>
        <v>0</v>
      </c>
      <c r="U418" s="294">
        <f>SUMIFS('7.  Persistence Report'!U$27:U$500,'7.  Persistence Report'!$D$27:$D$500,$B417,'7.  Persistence Report'!$C$27:$C$500,"&lt;&gt;Pre-2011 Programs Completed in 2011",'7.  Persistence Report'!$J$27:$J$500,"Adjustment",'7.  Persistence Report'!$H$27:$H$500,"2014")</f>
        <v>0</v>
      </c>
      <c r="V418" s="294">
        <f>SUMIFS('7.  Persistence Report'!V$27:V$500,'7.  Persistence Report'!$D$27:$D$500,$B417,'7.  Persistence Report'!$C$27:$C$500,"&lt;&gt;Pre-2011 Programs Completed in 2011",'7.  Persistence Report'!$J$27:$J$500,"Adjustment",'7.  Persistence Report'!$H$27:$H$500,"2014")</f>
        <v>0</v>
      </c>
      <c r="W418" s="294">
        <f>SUMIFS('7.  Persistence Report'!W$27:W$500,'7.  Persistence Report'!$D$27:$D$500,$B417,'7.  Persistence Report'!$C$27:$C$500,"&lt;&gt;Pre-2011 Programs Completed in 2011",'7.  Persistence Report'!$J$27:$J$500,"Adjustment",'7.  Persistence Report'!$H$27:$H$500,"2014")</f>
        <v>0</v>
      </c>
      <c r="X418" s="294">
        <f>SUMIFS('7.  Persistence Report'!X$27:X$500,'7.  Persistence Report'!$D$27:$D$500,$B417,'7.  Persistence Report'!$C$27:$C$500,"&lt;&gt;Pre-2011 Programs Completed in 2011",'7.  Persistence Report'!$J$27:$J$500,"Adjustment",'7.  Persistence Report'!$H$27:$H$500,"2014")</f>
        <v>0</v>
      </c>
      <c r="Y418" s="410">
        <f>Y417</f>
        <v>1</v>
      </c>
      <c r="Z418" s="410">
        <f>Z417</f>
        <v>0</v>
      </c>
      <c r="AA418" s="410">
        <f t="shared" ref="AA418:AL418" si="187">AA417</f>
        <v>0</v>
      </c>
      <c r="AB418" s="410">
        <f t="shared" si="187"/>
        <v>0</v>
      </c>
      <c r="AC418" s="410">
        <f t="shared" si="187"/>
        <v>0</v>
      </c>
      <c r="AD418" s="410">
        <f t="shared" si="187"/>
        <v>0</v>
      </c>
      <c r="AE418" s="410">
        <f t="shared" si="187"/>
        <v>0</v>
      </c>
      <c r="AF418" s="410">
        <f t="shared" si="187"/>
        <v>0</v>
      </c>
      <c r="AG418" s="410">
        <f t="shared" si="187"/>
        <v>0</v>
      </c>
      <c r="AH418" s="410">
        <f t="shared" si="187"/>
        <v>0</v>
      </c>
      <c r="AI418" s="410">
        <f t="shared" si="187"/>
        <v>0</v>
      </c>
      <c r="AJ418" s="410">
        <f t="shared" si="187"/>
        <v>0</v>
      </c>
      <c r="AK418" s="410">
        <f t="shared" si="187"/>
        <v>0</v>
      </c>
      <c r="AL418" s="410">
        <f t="shared" si="187"/>
        <v>0</v>
      </c>
      <c r="AM418" s="296"/>
    </row>
    <row r="419" spans="1:39" ht="15" outlineLevel="1">
      <c r="B419" s="293"/>
      <c r="C419" s="304"/>
      <c r="D419" s="303"/>
      <c r="E419" s="303"/>
      <c r="F419" s="303"/>
      <c r="G419" s="303"/>
      <c r="H419" s="303"/>
      <c r="I419" s="303"/>
      <c r="J419" s="303"/>
      <c r="K419" s="303"/>
      <c r="L419" s="303"/>
      <c r="M419" s="303"/>
      <c r="N419" s="290"/>
      <c r="O419" s="303"/>
      <c r="P419" s="303"/>
      <c r="Q419" s="303"/>
      <c r="R419" s="303"/>
      <c r="S419" s="303"/>
      <c r="T419" s="303"/>
      <c r="U419" s="303"/>
      <c r="V419" s="303"/>
      <c r="W419" s="303"/>
      <c r="X419" s="303"/>
      <c r="Y419" s="411"/>
      <c r="Z419" s="411"/>
      <c r="AA419" s="411"/>
      <c r="AB419" s="411"/>
      <c r="AC419" s="411"/>
      <c r="AD419" s="411"/>
      <c r="AE419" s="411"/>
      <c r="AF419" s="411"/>
      <c r="AG419" s="411"/>
      <c r="AH419" s="411"/>
      <c r="AI419" s="411"/>
      <c r="AJ419" s="411"/>
      <c r="AK419" s="411"/>
      <c r="AL419" s="411"/>
      <c r="AM419" s="305"/>
    </row>
    <row r="420" spans="1:39" ht="15" outlineLevel="1">
      <c r="A420" s="507">
        <v>5</v>
      </c>
      <c r="B420" s="293" t="s">
        <v>5</v>
      </c>
      <c r="C420" s="290" t="s">
        <v>25</v>
      </c>
      <c r="D420" s="294">
        <f>SUMIFS('7.  Persistence Report'!AT$27:AT$500,'7.  Persistence Report'!$D$27:$D$500,$B420,'7.  Persistence Report'!$C$27:$C$500,"&lt;&gt;Pre-2011 Programs Completed in 2011",'7.  Persistence Report'!$J$27:$J$500,"&lt;&gt;Adjustment",'7.  Persistence Report'!$H$27:$H$500,"2014")</f>
        <v>6876881.5120000001</v>
      </c>
      <c r="E420" s="294">
        <f>SUMIFS('7.  Persistence Report'!AU$27:AU$500,'7.  Persistence Report'!$D$27:$D$500,$B420,'7.  Persistence Report'!$C$27:$C$500,"&lt;&gt;Pre-2011 Programs Completed in 2011",'7.  Persistence Report'!$J$27:$J$500,"&lt;&gt;Adjustment",'7.  Persistence Report'!$H$27:$H$500,"2014")</f>
        <v>5965622.0690000001</v>
      </c>
      <c r="F420" s="294">
        <f>SUMIFS('7.  Persistence Report'!AV$27:AV$500,'7.  Persistence Report'!$D$27:$D$500,$B420,'7.  Persistence Report'!$C$27:$C$500,"&lt;&gt;Pre-2011 Programs Completed in 2011",'7.  Persistence Report'!$J$27:$J$500,"&lt;&gt;Adjustment",'7.  Persistence Report'!$H$27:$H$500,"2014")</f>
        <v>5490724.1030000001</v>
      </c>
      <c r="G420" s="294">
        <f>SUMIFS('7.  Persistence Report'!AW$27:AW$500,'7.  Persistence Report'!$D$27:$D$500,$B420,'7.  Persistence Report'!$C$27:$C$500,"&lt;&gt;Pre-2011 Programs Completed in 2011",'7.  Persistence Report'!$J$27:$J$500,"&lt;&gt;Adjustment",'7.  Persistence Report'!$H$27:$H$500,"2014")</f>
        <v>5490724.1030000001</v>
      </c>
      <c r="H420" s="294">
        <f>SUMIFS('7.  Persistence Report'!AX$27:AX$500,'7.  Persistence Report'!$D$27:$D$500,$B420,'7.  Persistence Report'!$C$27:$C$500,"&lt;&gt;Pre-2011 Programs Completed in 2011",'7.  Persistence Report'!$J$27:$J$500,"&lt;&gt;Adjustment",'7.  Persistence Report'!$H$27:$H$500,"2014")</f>
        <v>5490724.1030000001</v>
      </c>
      <c r="I420" s="294">
        <f>SUMIFS('7.  Persistence Report'!AY$27:AY$500,'7.  Persistence Report'!$D$27:$D$500,$B420,'7.  Persistence Report'!$C$27:$C$500,"&lt;&gt;Pre-2011 Programs Completed in 2011",'7.  Persistence Report'!$J$27:$J$500,"&lt;&gt;Adjustment",'7.  Persistence Report'!$H$27:$H$500,"2014")</f>
        <v>5490724.1030000001</v>
      </c>
      <c r="J420" s="294">
        <f>SUMIFS('7.  Persistence Report'!AZ$27:AZ$500,'7.  Persistence Report'!$D$27:$D$500,$B420,'7.  Persistence Report'!$C$27:$C$500,"&lt;&gt;Pre-2011 Programs Completed in 2011",'7.  Persistence Report'!$J$27:$J$500,"&lt;&gt;Adjustment",'7.  Persistence Report'!$H$27:$H$500,"2014")</f>
        <v>5490724.1030000001</v>
      </c>
      <c r="K420" s="294">
        <f>SUMIFS('7.  Persistence Report'!BA$27:BA$500,'7.  Persistence Report'!$D$27:$D$500,$B420,'7.  Persistence Report'!$C$27:$C$500,"&lt;&gt;Pre-2011 Programs Completed in 2011",'7.  Persistence Report'!$J$27:$J$500,"&lt;&gt;Adjustment",'7.  Persistence Report'!$H$27:$H$500,"2014")</f>
        <v>5488345.6050000004</v>
      </c>
      <c r="L420" s="294">
        <f>SUMIFS('7.  Persistence Report'!BB$27:BB$500,'7.  Persistence Report'!$D$27:$D$500,$B420,'7.  Persistence Report'!$C$27:$C$500,"&lt;&gt;Pre-2011 Programs Completed in 2011",'7.  Persistence Report'!$J$27:$J$500,"&lt;&gt;Adjustment",'7.  Persistence Report'!$H$27:$H$500,"2014")</f>
        <v>5488345.6050000004</v>
      </c>
      <c r="M420" s="294">
        <f>SUMIFS('7.  Persistence Report'!BC$27:BC$500,'7.  Persistence Report'!$D$27:$D$500,$B420,'7.  Persistence Report'!$C$27:$C$500,"&lt;&gt;Pre-2011 Programs Completed in 2011",'7.  Persistence Report'!$J$27:$J$500,"&lt;&gt;Adjustment",'7.  Persistence Report'!$H$27:$H$500,"2014")</f>
        <v>5104466.3269999996</v>
      </c>
      <c r="N420" s="290"/>
      <c r="O420" s="294">
        <f>SUMIFS('7.  Persistence Report'!O$27:O$500,'7.  Persistence Report'!$D$27:$D$500,$B420,'7.  Persistence Report'!$C$27:$C$500,"&lt;&gt;Pre-2011 Programs Completed in 2011",'7.  Persistence Report'!$J$27:$J$500,"&lt;&gt;Adjustment",'7.  Persistence Report'!$H$27:$H$500,"2014")</f>
        <v>450.05953799999997</v>
      </c>
      <c r="P420" s="294">
        <f>SUMIFS('7.  Persistence Report'!P$27:P$500,'7.  Persistence Report'!$D$27:$D$500,$B420,'7.  Persistence Report'!$C$27:$C$500,"&lt;&gt;Pre-2011 Programs Completed in 2011",'7.  Persistence Report'!$J$27:$J$500,"&lt;&gt;Adjustment",'7.  Persistence Report'!$H$27:$H$500,"2014")</f>
        <v>392.8531314</v>
      </c>
      <c r="Q420" s="294">
        <f>SUMIFS('7.  Persistence Report'!Q$27:Q$500,'7.  Persistence Report'!$D$27:$D$500,$B420,'7.  Persistence Report'!$C$27:$C$500,"&lt;&gt;Pre-2011 Programs Completed in 2011",'7.  Persistence Report'!$J$27:$J$500,"&lt;&gt;Adjustment",'7.  Persistence Report'!$H$27:$H$500,"2014")</f>
        <v>363.04031980000002</v>
      </c>
      <c r="R420" s="294">
        <f>SUMIFS('7.  Persistence Report'!R$27:R$500,'7.  Persistence Report'!$D$27:$D$500,$B420,'7.  Persistence Report'!$C$27:$C$500,"&lt;&gt;Pre-2011 Programs Completed in 2011",'7.  Persistence Report'!$J$27:$J$500,"&lt;&gt;Adjustment",'7.  Persistence Report'!$H$27:$H$500,"2014")</f>
        <v>363.04031980000002</v>
      </c>
      <c r="S420" s="294">
        <f>SUMIFS('7.  Persistence Report'!S$27:S$500,'7.  Persistence Report'!$D$27:$D$500,$B420,'7.  Persistence Report'!$C$27:$C$500,"&lt;&gt;Pre-2011 Programs Completed in 2011",'7.  Persistence Report'!$J$27:$J$500,"&lt;&gt;Adjustment",'7.  Persistence Report'!$H$27:$H$500,"2014")</f>
        <v>363.04031980000002</v>
      </c>
      <c r="T420" s="294">
        <f>SUMIFS('7.  Persistence Report'!T$27:T$500,'7.  Persistence Report'!$D$27:$D$500,$B420,'7.  Persistence Report'!$C$27:$C$500,"&lt;&gt;Pre-2011 Programs Completed in 2011",'7.  Persistence Report'!$J$27:$J$500,"&lt;&gt;Adjustment",'7.  Persistence Report'!$H$27:$H$500,"2014")</f>
        <v>363.04031980000002</v>
      </c>
      <c r="U420" s="294">
        <f>SUMIFS('7.  Persistence Report'!U$27:U$500,'7.  Persistence Report'!$D$27:$D$500,$B420,'7.  Persistence Report'!$C$27:$C$500,"&lt;&gt;Pre-2011 Programs Completed in 2011",'7.  Persistence Report'!$J$27:$J$500,"&lt;&gt;Adjustment",'7.  Persistence Report'!$H$27:$H$500,"2014")</f>
        <v>363.04031980000002</v>
      </c>
      <c r="V420" s="294">
        <f>SUMIFS('7.  Persistence Report'!V$27:V$500,'7.  Persistence Report'!$D$27:$D$500,$B420,'7.  Persistence Report'!$C$27:$C$500,"&lt;&gt;Pre-2011 Programs Completed in 2011",'7.  Persistence Report'!$J$27:$J$500,"&lt;&gt;Adjustment",'7.  Persistence Report'!$H$27:$H$500,"2014")</f>
        <v>362.76880180000001</v>
      </c>
      <c r="W420" s="294">
        <f>SUMIFS('7.  Persistence Report'!W$27:W$500,'7.  Persistence Report'!$D$27:$D$500,$B420,'7.  Persistence Report'!$C$27:$C$500,"&lt;&gt;Pre-2011 Programs Completed in 2011",'7.  Persistence Report'!$J$27:$J$500,"&lt;&gt;Adjustment",'7.  Persistence Report'!$H$27:$H$500,"2014")</f>
        <v>362.76880180000001</v>
      </c>
      <c r="X420" s="294">
        <f>SUMIFS('7.  Persistence Report'!X$27:X$500,'7.  Persistence Report'!$D$27:$D$500,$B420,'7.  Persistence Report'!$C$27:$C$500,"&lt;&gt;Pre-2011 Programs Completed in 2011",'7.  Persistence Report'!$J$27:$J$500,"&lt;&gt;Adjustment",'7.  Persistence Report'!$H$27:$H$500,"2014")</f>
        <v>338.66989749999999</v>
      </c>
      <c r="Y420" s="468">
        <f>+Y291</f>
        <v>1</v>
      </c>
      <c r="Z420" s="468">
        <f t="shared" ref="Z420:AA420" si="188">+Z291</f>
        <v>0</v>
      </c>
      <c r="AA420" s="468">
        <f t="shared" si="188"/>
        <v>0</v>
      </c>
      <c r="AB420" s="409"/>
      <c r="AC420" s="409"/>
      <c r="AD420" s="409"/>
      <c r="AE420" s="409"/>
      <c r="AF420" s="409"/>
      <c r="AG420" s="409"/>
      <c r="AH420" s="409"/>
      <c r="AI420" s="409"/>
      <c r="AJ420" s="409"/>
      <c r="AK420" s="409"/>
      <c r="AL420" s="409"/>
      <c r="AM420" s="295">
        <f>SUM(Y420:AL420)</f>
        <v>1</v>
      </c>
    </row>
    <row r="421" spans="1:39" ht="15" outlineLevel="1">
      <c r="B421" s="293" t="s">
        <v>259</v>
      </c>
      <c r="C421" s="290" t="s">
        <v>163</v>
      </c>
      <c r="D421" s="294">
        <f>SUMIFS('7.  Persistence Report'!AT$27:AT$500,'7.  Persistence Report'!$D$27:$D$500,$B420,'7.  Persistence Report'!$C$27:$C$500,"&lt;&gt;Pre-2011 Programs Completed in 2011",'7.  Persistence Report'!$J$27:$J$500,"Adjustment",'7.  Persistence Report'!$H$27:$H$500,"2014")</f>
        <v>0</v>
      </c>
      <c r="E421" s="294">
        <f>SUMIFS('7.  Persistence Report'!AU$27:AU$500,'7.  Persistence Report'!$D$27:$D$500,$B420,'7.  Persistence Report'!$C$27:$C$500,"&lt;&gt;Pre-2011 Programs Completed in 2011",'7.  Persistence Report'!$J$27:$J$500,"Adjustment",'7.  Persistence Report'!$H$27:$H$500,"2014")</f>
        <v>0</v>
      </c>
      <c r="F421" s="294">
        <f>SUMIFS('7.  Persistence Report'!AV$27:AV$500,'7.  Persistence Report'!$D$27:$D$500,$B420,'7.  Persistence Report'!$C$27:$C$500,"&lt;&gt;Pre-2011 Programs Completed in 2011",'7.  Persistence Report'!$J$27:$J$500,"Adjustment",'7.  Persistence Report'!$H$27:$H$500,"2014")</f>
        <v>0</v>
      </c>
      <c r="G421" s="294">
        <f>SUMIFS('7.  Persistence Report'!AW$27:AW$500,'7.  Persistence Report'!$D$27:$D$500,$B420,'7.  Persistence Report'!$C$27:$C$500,"&lt;&gt;Pre-2011 Programs Completed in 2011",'7.  Persistence Report'!$J$27:$J$500,"Adjustment",'7.  Persistence Report'!$H$27:$H$500,"2014")</f>
        <v>0</v>
      </c>
      <c r="H421" s="294">
        <f>SUMIFS('7.  Persistence Report'!AX$27:AX$500,'7.  Persistence Report'!$D$27:$D$500,$B420,'7.  Persistence Report'!$C$27:$C$500,"&lt;&gt;Pre-2011 Programs Completed in 2011",'7.  Persistence Report'!$J$27:$J$500,"Adjustment",'7.  Persistence Report'!$H$27:$H$500,"2014")</f>
        <v>0</v>
      </c>
      <c r="I421" s="294">
        <f>SUMIFS('7.  Persistence Report'!AY$27:AY$500,'7.  Persistence Report'!$D$27:$D$500,$B420,'7.  Persistence Report'!$C$27:$C$500,"&lt;&gt;Pre-2011 Programs Completed in 2011",'7.  Persistence Report'!$J$27:$J$500,"Adjustment",'7.  Persistence Report'!$H$27:$H$500,"2014")</f>
        <v>0</v>
      </c>
      <c r="J421" s="294">
        <f>SUMIFS('7.  Persistence Report'!AZ$27:AZ$500,'7.  Persistence Report'!$D$27:$D$500,$B420,'7.  Persistence Report'!$C$27:$C$500,"&lt;&gt;Pre-2011 Programs Completed in 2011",'7.  Persistence Report'!$J$27:$J$500,"Adjustment",'7.  Persistence Report'!$H$27:$H$500,"2014")</f>
        <v>0</v>
      </c>
      <c r="K421" s="294">
        <f>SUMIFS('7.  Persistence Report'!BA$27:BA$500,'7.  Persistence Report'!$D$27:$D$500,$B420,'7.  Persistence Report'!$C$27:$C$500,"&lt;&gt;Pre-2011 Programs Completed in 2011",'7.  Persistence Report'!$J$27:$J$500,"Adjustment",'7.  Persistence Report'!$H$27:$H$500,"2014")</f>
        <v>0</v>
      </c>
      <c r="L421" s="294">
        <f>SUMIFS('7.  Persistence Report'!BB$27:BB$500,'7.  Persistence Report'!$D$27:$D$500,$B420,'7.  Persistence Report'!$C$27:$C$500,"&lt;&gt;Pre-2011 Programs Completed in 2011",'7.  Persistence Report'!$J$27:$J$500,"Adjustment",'7.  Persistence Report'!$H$27:$H$500,"2014")</f>
        <v>0</v>
      </c>
      <c r="M421" s="294">
        <f>SUMIFS('7.  Persistence Report'!BC$27:BC$500,'7.  Persistence Report'!$D$27:$D$500,$B420,'7.  Persistence Report'!$C$27:$C$500,"&lt;&gt;Pre-2011 Programs Completed in 2011",'7.  Persistence Report'!$J$27:$J$500,"Adjustment",'7.  Persistence Report'!$H$27:$H$500,"2014")</f>
        <v>0</v>
      </c>
      <c r="N421" s="466"/>
      <c r="O421" s="294">
        <f>SUMIFS('7.  Persistence Report'!O$27:O$500,'7.  Persistence Report'!$D$27:$D$500,$B420,'7.  Persistence Report'!$C$27:$C$500,"&lt;&gt;Pre-2011 Programs Completed in 2011",'7.  Persistence Report'!$J$27:$J$500,"Adjustment",'7.  Persistence Report'!$H$27:$H$500,"2014")</f>
        <v>0</v>
      </c>
      <c r="P421" s="294">
        <f>SUMIFS('7.  Persistence Report'!P$27:P$500,'7.  Persistence Report'!$D$27:$D$500,$B420,'7.  Persistence Report'!$C$27:$C$500,"&lt;&gt;Pre-2011 Programs Completed in 2011",'7.  Persistence Report'!$J$27:$J$500,"Adjustment",'7.  Persistence Report'!$H$27:$H$500,"2014")</f>
        <v>0</v>
      </c>
      <c r="Q421" s="294">
        <f>SUMIFS('7.  Persistence Report'!Q$27:Q$500,'7.  Persistence Report'!$D$27:$D$500,$B420,'7.  Persistence Report'!$C$27:$C$500,"&lt;&gt;Pre-2011 Programs Completed in 2011",'7.  Persistence Report'!$J$27:$J$500,"Adjustment",'7.  Persistence Report'!$H$27:$H$500,"2014")</f>
        <v>0</v>
      </c>
      <c r="R421" s="294">
        <f>SUMIFS('7.  Persistence Report'!R$27:R$500,'7.  Persistence Report'!$D$27:$D$500,$B420,'7.  Persistence Report'!$C$27:$C$500,"&lt;&gt;Pre-2011 Programs Completed in 2011",'7.  Persistence Report'!$J$27:$J$500,"Adjustment",'7.  Persistence Report'!$H$27:$H$500,"2014")</f>
        <v>0</v>
      </c>
      <c r="S421" s="294">
        <f>SUMIFS('7.  Persistence Report'!S$27:S$500,'7.  Persistence Report'!$D$27:$D$500,$B420,'7.  Persistence Report'!$C$27:$C$500,"&lt;&gt;Pre-2011 Programs Completed in 2011",'7.  Persistence Report'!$J$27:$J$500,"Adjustment",'7.  Persistence Report'!$H$27:$H$500,"2014")</f>
        <v>0</v>
      </c>
      <c r="T421" s="294">
        <f>SUMIFS('7.  Persistence Report'!T$27:T$500,'7.  Persistence Report'!$D$27:$D$500,$B420,'7.  Persistence Report'!$C$27:$C$500,"&lt;&gt;Pre-2011 Programs Completed in 2011",'7.  Persistence Report'!$J$27:$J$500,"Adjustment",'7.  Persistence Report'!$H$27:$H$500,"2014")</f>
        <v>0</v>
      </c>
      <c r="U421" s="294">
        <f>SUMIFS('7.  Persistence Report'!U$27:U$500,'7.  Persistence Report'!$D$27:$D$500,$B420,'7.  Persistence Report'!$C$27:$C$500,"&lt;&gt;Pre-2011 Programs Completed in 2011",'7.  Persistence Report'!$J$27:$J$500,"Adjustment",'7.  Persistence Report'!$H$27:$H$500,"2014")</f>
        <v>0</v>
      </c>
      <c r="V421" s="294">
        <f>SUMIFS('7.  Persistence Report'!V$27:V$500,'7.  Persistence Report'!$D$27:$D$500,$B420,'7.  Persistence Report'!$C$27:$C$500,"&lt;&gt;Pre-2011 Programs Completed in 2011",'7.  Persistence Report'!$J$27:$J$500,"Adjustment",'7.  Persistence Report'!$H$27:$H$500,"2014")</f>
        <v>0</v>
      </c>
      <c r="W421" s="294">
        <f>SUMIFS('7.  Persistence Report'!W$27:W$500,'7.  Persistence Report'!$D$27:$D$500,$B420,'7.  Persistence Report'!$C$27:$C$500,"&lt;&gt;Pre-2011 Programs Completed in 2011",'7.  Persistence Report'!$J$27:$J$500,"Adjustment",'7.  Persistence Report'!$H$27:$H$500,"2014")</f>
        <v>0</v>
      </c>
      <c r="X421" s="294">
        <f>SUMIFS('7.  Persistence Report'!X$27:X$500,'7.  Persistence Report'!$D$27:$D$500,$B420,'7.  Persistence Report'!$C$27:$C$500,"&lt;&gt;Pre-2011 Programs Completed in 2011",'7.  Persistence Report'!$J$27:$J$500,"Adjustment",'7.  Persistence Report'!$H$27:$H$500,"2014")</f>
        <v>0</v>
      </c>
      <c r="Y421" s="410">
        <f>Y420</f>
        <v>1</v>
      </c>
      <c r="Z421" s="410">
        <f>Z420</f>
        <v>0</v>
      </c>
      <c r="AA421" s="410">
        <f t="shared" ref="AA421:AL421" si="189">AA420</f>
        <v>0</v>
      </c>
      <c r="AB421" s="410">
        <f t="shared" si="189"/>
        <v>0</v>
      </c>
      <c r="AC421" s="410">
        <f t="shared" si="189"/>
        <v>0</v>
      </c>
      <c r="AD421" s="410">
        <f t="shared" si="189"/>
        <v>0</v>
      </c>
      <c r="AE421" s="410">
        <f t="shared" si="189"/>
        <v>0</v>
      </c>
      <c r="AF421" s="410">
        <f t="shared" si="189"/>
        <v>0</v>
      </c>
      <c r="AG421" s="410">
        <f t="shared" si="189"/>
        <v>0</v>
      </c>
      <c r="AH421" s="410">
        <f t="shared" si="189"/>
        <v>0</v>
      </c>
      <c r="AI421" s="410">
        <f t="shared" si="189"/>
        <v>0</v>
      </c>
      <c r="AJ421" s="410">
        <f t="shared" si="189"/>
        <v>0</v>
      </c>
      <c r="AK421" s="410">
        <f t="shared" si="189"/>
        <v>0</v>
      </c>
      <c r="AL421" s="410">
        <f t="shared" si="189"/>
        <v>0</v>
      </c>
      <c r="AM421" s="296"/>
    </row>
    <row r="422" spans="1:39" ht="15" outlineLevel="1">
      <c r="B422" s="293"/>
      <c r="C422" s="304"/>
      <c r="D422" s="303"/>
      <c r="E422" s="303"/>
      <c r="F422" s="303"/>
      <c r="G422" s="303"/>
      <c r="H422" s="303"/>
      <c r="I422" s="303"/>
      <c r="J422" s="303"/>
      <c r="K422" s="303"/>
      <c r="L422" s="303"/>
      <c r="M422" s="303"/>
      <c r="N422" s="290"/>
      <c r="O422" s="303"/>
      <c r="P422" s="303"/>
      <c r="Q422" s="303"/>
      <c r="R422" s="303"/>
      <c r="S422" s="303"/>
      <c r="T422" s="303"/>
      <c r="U422" s="303"/>
      <c r="V422" s="303"/>
      <c r="W422" s="303"/>
      <c r="X422" s="303"/>
      <c r="Y422" s="411"/>
      <c r="Z422" s="411"/>
      <c r="AA422" s="411"/>
      <c r="AB422" s="411"/>
      <c r="AC422" s="411"/>
      <c r="AD422" s="411"/>
      <c r="AE422" s="411"/>
      <c r="AF422" s="411"/>
      <c r="AG422" s="411"/>
      <c r="AH422" s="411"/>
      <c r="AI422" s="411"/>
      <c r="AJ422" s="411"/>
      <c r="AK422" s="411"/>
      <c r="AL422" s="411"/>
      <c r="AM422" s="305"/>
    </row>
    <row r="423" spans="1:39" ht="15" outlineLevel="1">
      <c r="A423" s="507">
        <v>6</v>
      </c>
      <c r="B423" s="293" t="s">
        <v>6</v>
      </c>
      <c r="C423" s="290" t="s">
        <v>25</v>
      </c>
      <c r="D423" s="294">
        <f>SUMIFS('7.  Persistence Report'!AT$27:AT$500,'7.  Persistence Report'!$D$27:$D$500,$B423,'7.  Persistence Report'!$C$27:$C$500,"&lt;&gt;Pre-2011 Programs Completed in 2011",'7.  Persistence Report'!$J$27:$J$500,"&lt;&gt;Adjustment",'7.  Persistence Report'!$H$27:$H$500,"2014")</f>
        <v>0</v>
      </c>
      <c r="E423" s="294">
        <f>SUMIFS('7.  Persistence Report'!AU$27:AU$500,'7.  Persistence Report'!$D$27:$D$500,$B423,'7.  Persistence Report'!$C$27:$C$500,"&lt;&gt;Pre-2011 Programs Completed in 2011",'7.  Persistence Report'!$J$27:$J$500,"&lt;&gt;Adjustment",'7.  Persistence Report'!$H$27:$H$500,"2014")</f>
        <v>0</v>
      </c>
      <c r="F423" s="294">
        <f>SUMIFS('7.  Persistence Report'!AV$27:AV$500,'7.  Persistence Report'!$D$27:$D$500,$B423,'7.  Persistence Report'!$C$27:$C$500,"&lt;&gt;Pre-2011 Programs Completed in 2011",'7.  Persistence Report'!$J$27:$J$500,"&lt;&gt;Adjustment",'7.  Persistence Report'!$H$27:$H$500,"2014")</f>
        <v>0</v>
      </c>
      <c r="G423" s="294">
        <f>SUMIFS('7.  Persistence Report'!AW$27:AW$500,'7.  Persistence Report'!$D$27:$D$500,$B423,'7.  Persistence Report'!$C$27:$C$500,"&lt;&gt;Pre-2011 Programs Completed in 2011",'7.  Persistence Report'!$J$27:$J$500,"&lt;&gt;Adjustment",'7.  Persistence Report'!$H$27:$H$500,"2014")</f>
        <v>0</v>
      </c>
      <c r="H423" s="294">
        <f>SUMIFS('7.  Persistence Report'!AX$27:AX$500,'7.  Persistence Report'!$D$27:$D$500,$B423,'7.  Persistence Report'!$C$27:$C$500,"&lt;&gt;Pre-2011 Programs Completed in 2011",'7.  Persistence Report'!$J$27:$J$500,"&lt;&gt;Adjustment",'7.  Persistence Report'!$H$27:$H$500,"2014")</f>
        <v>0</v>
      </c>
      <c r="I423" s="294">
        <f>SUMIFS('7.  Persistence Report'!AY$27:AY$500,'7.  Persistence Report'!$D$27:$D$500,$B423,'7.  Persistence Report'!$C$27:$C$500,"&lt;&gt;Pre-2011 Programs Completed in 2011",'7.  Persistence Report'!$J$27:$J$500,"&lt;&gt;Adjustment",'7.  Persistence Report'!$H$27:$H$500,"2014")</f>
        <v>0</v>
      </c>
      <c r="J423" s="294">
        <f>SUMIFS('7.  Persistence Report'!AZ$27:AZ$500,'7.  Persistence Report'!$D$27:$D$500,$B423,'7.  Persistence Report'!$C$27:$C$500,"&lt;&gt;Pre-2011 Programs Completed in 2011",'7.  Persistence Report'!$J$27:$J$500,"&lt;&gt;Adjustment",'7.  Persistence Report'!$H$27:$H$500,"2014")</f>
        <v>0</v>
      </c>
      <c r="K423" s="294">
        <f>SUMIFS('7.  Persistence Report'!BA$27:BA$500,'7.  Persistence Report'!$D$27:$D$500,$B423,'7.  Persistence Report'!$C$27:$C$500,"&lt;&gt;Pre-2011 Programs Completed in 2011",'7.  Persistence Report'!$J$27:$J$500,"&lt;&gt;Adjustment",'7.  Persistence Report'!$H$27:$H$500,"2014")</f>
        <v>0</v>
      </c>
      <c r="L423" s="294">
        <f>SUMIFS('7.  Persistence Report'!BB$27:BB$500,'7.  Persistence Report'!$D$27:$D$500,$B423,'7.  Persistence Report'!$C$27:$C$500,"&lt;&gt;Pre-2011 Programs Completed in 2011",'7.  Persistence Report'!$J$27:$J$500,"&lt;&gt;Adjustment",'7.  Persistence Report'!$H$27:$H$500,"2014")</f>
        <v>0</v>
      </c>
      <c r="M423" s="294">
        <f>SUMIFS('7.  Persistence Report'!BC$27:BC$500,'7.  Persistence Report'!$D$27:$D$500,$B423,'7.  Persistence Report'!$C$27:$C$500,"&lt;&gt;Pre-2011 Programs Completed in 2011",'7.  Persistence Report'!$J$27:$J$500,"&lt;&gt;Adjustment",'7.  Persistence Report'!$H$27:$H$500,"2014")</f>
        <v>0</v>
      </c>
      <c r="N423" s="290"/>
      <c r="O423" s="294">
        <f>SUMIFS('7.  Persistence Report'!O$27:O$500,'7.  Persistence Report'!$D$27:$D$500,$B423,'7.  Persistence Report'!$C$27:$C$500,"&lt;&gt;Pre-2011 Programs Completed in 2011",'7.  Persistence Report'!$J$27:$J$500,"&lt;&gt;Adjustment",'7.  Persistence Report'!$H$27:$H$500,"2014")</f>
        <v>0</v>
      </c>
      <c r="P423" s="294">
        <f>SUMIFS('7.  Persistence Report'!P$27:P$500,'7.  Persistence Report'!$D$27:$D$500,$B423,'7.  Persistence Report'!$C$27:$C$500,"&lt;&gt;Pre-2011 Programs Completed in 2011",'7.  Persistence Report'!$J$27:$J$500,"&lt;&gt;Adjustment",'7.  Persistence Report'!$H$27:$H$500,"2014")</f>
        <v>0</v>
      </c>
      <c r="Q423" s="294">
        <f>SUMIFS('7.  Persistence Report'!Q$27:Q$500,'7.  Persistence Report'!$D$27:$D$500,$B423,'7.  Persistence Report'!$C$27:$C$500,"&lt;&gt;Pre-2011 Programs Completed in 2011",'7.  Persistence Report'!$J$27:$J$500,"&lt;&gt;Adjustment",'7.  Persistence Report'!$H$27:$H$500,"2014")</f>
        <v>0</v>
      </c>
      <c r="R423" s="294">
        <f>SUMIFS('7.  Persistence Report'!R$27:R$500,'7.  Persistence Report'!$D$27:$D$500,$B423,'7.  Persistence Report'!$C$27:$C$500,"&lt;&gt;Pre-2011 Programs Completed in 2011",'7.  Persistence Report'!$J$27:$J$500,"&lt;&gt;Adjustment",'7.  Persistence Report'!$H$27:$H$500,"2014")</f>
        <v>0</v>
      </c>
      <c r="S423" s="294">
        <f>SUMIFS('7.  Persistence Report'!S$27:S$500,'7.  Persistence Report'!$D$27:$D$500,$B423,'7.  Persistence Report'!$C$27:$C$500,"&lt;&gt;Pre-2011 Programs Completed in 2011",'7.  Persistence Report'!$J$27:$J$500,"&lt;&gt;Adjustment",'7.  Persistence Report'!$H$27:$H$500,"2014")</f>
        <v>0</v>
      </c>
      <c r="T423" s="294">
        <f>SUMIFS('7.  Persistence Report'!T$27:T$500,'7.  Persistence Report'!$D$27:$D$500,$B423,'7.  Persistence Report'!$C$27:$C$500,"&lt;&gt;Pre-2011 Programs Completed in 2011",'7.  Persistence Report'!$J$27:$J$500,"&lt;&gt;Adjustment",'7.  Persistence Report'!$H$27:$H$500,"2014")</f>
        <v>0</v>
      </c>
      <c r="U423" s="294">
        <f>SUMIFS('7.  Persistence Report'!U$27:U$500,'7.  Persistence Report'!$D$27:$D$500,$B423,'7.  Persistence Report'!$C$27:$C$500,"&lt;&gt;Pre-2011 Programs Completed in 2011",'7.  Persistence Report'!$J$27:$J$500,"&lt;&gt;Adjustment",'7.  Persistence Report'!$H$27:$H$500,"2014")</f>
        <v>0</v>
      </c>
      <c r="V423" s="294">
        <f>SUMIFS('7.  Persistence Report'!V$27:V$500,'7.  Persistence Report'!$D$27:$D$500,$B423,'7.  Persistence Report'!$C$27:$C$500,"&lt;&gt;Pre-2011 Programs Completed in 2011",'7.  Persistence Report'!$J$27:$J$500,"&lt;&gt;Adjustment",'7.  Persistence Report'!$H$27:$H$500,"2014")</f>
        <v>0</v>
      </c>
      <c r="W423" s="294">
        <f>SUMIFS('7.  Persistence Report'!W$27:W$500,'7.  Persistence Report'!$D$27:$D$500,$B423,'7.  Persistence Report'!$C$27:$C$500,"&lt;&gt;Pre-2011 Programs Completed in 2011",'7.  Persistence Report'!$J$27:$J$500,"&lt;&gt;Adjustment",'7.  Persistence Report'!$H$27:$H$500,"2014")</f>
        <v>0</v>
      </c>
      <c r="X423" s="294">
        <f>SUMIFS('7.  Persistence Report'!X$27:X$500,'7.  Persistence Report'!$D$27:$D$500,$B423,'7.  Persistence Report'!$C$27:$C$500,"&lt;&gt;Pre-2011 Programs Completed in 2011",'7.  Persistence Report'!$J$27:$J$500,"&lt;&gt;Adjustment",'7.  Persistence Report'!$H$27:$H$500,"2014")</f>
        <v>0</v>
      </c>
      <c r="Y423" s="468">
        <f>+Y294</f>
        <v>1</v>
      </c>
      <c r="Z423" s="468">
        <f t="shared" ref="Z423:AA423" si="190">+Z294</f>
        <v>0</v>
      </c>
      <c r="AA423" s="468">
        <f t="shared" si="190"/>
        <v>0</v>
      </c>
      <c r="AB423" s="409"/>
      <c r="AC423" s="409"/>
      <c r="AD423" s="409"/>
      <c r="AE423" s="409"/>
      <c r="AF423" s="409"/>
      <c r="AG423" s="409"/>
      <c r="AH423" s="409"/>
      <c r="AI423" s="409"/>
      <c r="AJ423" s="409"/>
      <c r="AK423" s="409"/>
      <c r="AL423" s="409"/>
      <c r="AM423" s="295">
        <f>SUM(Y423:AL423)</f>
        <v>1</v>
      </c>
    </row>
    <row r="424" spans="1:39" ht="15" outlineLevel="1">
      <c r="B424" s="293" t="s">
        <v>259</v>
      </c>
      <c r="C424" s="290" t="s">
        <v>163</v>
      </c>
      <c r="D424" s="294">
        <f>SUMIFS('7.  Persistence Report'!AT$27:AT$500,'7.  Persistence Report'!$D$27:$D$500,$B423,'7.  Persistence Report'!$C$27:$C$500,"&lt;&gt;Pre-2011 Programs Completed in 2011",'7.  Persistence Report'!$J$27:$J$500,"Adjustment",'7.  Persistence Report'!$H$27:$H$500,"2014")</f>
        <v>0</v>
      </c>
      <c r="E424" s="294">
        <f>SUMIFS('7.  Persistence Report'!AU$27:AU$500,'7.  Persistence Report'!$D$27:$D$500,$B423,'7.  Persistence Report'!$C$27:$C$500,"&lt;&gt;Pre-2011 Programs Completed in 2011",'7.  Persistence Report'!$J$27:$J$500,"Adjustment",'7.  Persistence Report'!$H$27:$H$500,"2014")</f>
        <v>0</v>
      </c>
      <c r="F424" s="294">
        <f>SUMIFS('7.  Persistence Report'!AV$27:AV$500,'7.  Persistence Report'!$D$27:$D$500,$B423,'7.  Persistence Report'!$C$27:$C$500,"&lt;&gt;Pre-2011 Programs Completed in 2011",'7.  Persistence Report'!$J$27:$J$500,"Adjustment",'7.  Persistence Report'!$H$27:$H$500,"2014")</f>
        <v>0</v>
      </c>
      <c r="G424" s="294">
        <f>SUMIFS('7.  Persistence Report'!AW$27:AW$500,'7.  Persistence Report'!$D$27:$D$500,$B423,'7.  Persistence Report'!$C$27:$C$500,"&lt;&gt;Pre-2011 Programs Completed in 2011",'7.  Persistence Report'!$J$27:$J$500,"Adjustment",'7.  Persistence Report'!$H$27:$H$500,"2014")</f>
        <v>0</v>
      </c>
      <c r="H424" s="294">
        <f>SUMIFS('7.  Persistence Report'!AX$27:AX$500,'7.  Persistence Report'!$D$27:$D$500,$B423,'7.  Persistence Report'!$C$27:$C$500,"&lt;&gt;Pre-2011 Programs Completed in 2011",'7.  Persistence Report'!$J$27:$J$500,"Adjustment",'7.  Persistence Report'!$H$27:$H$500,"2014")</f>
        <v>0</v>
      </c>
      <c r="I424" s="294">
        <f>SUMIFS('7.  Persistence Report'!AY$27:AY$500,'7.  Persistence Report'!$D$27:$D$500,$B423,'7.  Persistence Report'!$C$27:$C$500,"&lt;&gt;Pre-2011 Programs Completed in 2011",'7.  Persistence Report'!$J$27:$J$500,"Adjustment",'7.  Persistence Report'!$H$27:$H$500,"2014")</f>
        <v>0</v>
      </c>
      <c r="J424" s="294">
        <f>SUMIFS('7.  Persistence Report'!AZ$27:AZ$500,'7.  Persistence Report'!$D$27:$D$500,$B423,'7.  Persistence Report'!$C$27:$C$500,"&lt;&gt;Pre-2011 Programs Completed in 2011",'7.  Persistence Report'!$J$27:$J$500,"Adjustment",'7.  Persistence Report'!$H$27:$H$500,"2014")</f>
        <v>0</v>
      </c>
      <c r="K424" s="294">
        <f>SUMIFS('7.  Persistence Report'!BA$27:BA$500,'7.  Persistence Report'!$D$27:$D$500,$B423,'7.  Persistence Report'!$C$27:$C$500,"&lt;&gt;Pre-2011 Programs Completed in 2011",'7.  Persistence Report'!$J$27:$J$500,"Adjustment",'7.  Persistence Report'!$H$27:$H$500,"2014")</f>
        <v>0</v>
      </c>
      <c r="L424" s="294">
        <f>SUMIFS('7.  Persistence Report'!BB$27:BB$500,'7.  Persistence Report'!$D$27:$D$500,$B423,'7.  Persistence Report'!$C$27:$C$500,"&lt;&gt;Pre-2011 Programs Completed in 2011",'7.  Persistence Report'!$J$27:$J$500,"Adjustment",'7.  Persistence Report'!$H$27:$H$500,"2014")</f>
        <v>0</v>
      </c>
      <c r="M424" s="294">
        <f>SUMIFS('7.  Persistence Report'!BC$27:BC$500,'7.  Persistence Report'!$D$27:$D$500,$B423,'7.  Persistence Report'!$C$27:$C$500,"&lt;&gt;Pre-2011 Programs Completed in 2011",'7.  Persistence Report'!$J$27:$J$500,"Adjustment",'7.  Persistence Report'!$H$27:$H$500,"2014")</f>
        <v>0</v>
      </c>
      <c r="N424" s="466"/>
      <c r="O424" s="294">
        <f>SUMIFS('7.  Persistence Report'!O$27:O$500,'7.  Persistence Report'!$D$27:$D$500,$B423,'7.  Persistence Report'!$C$27:$C$500,"&lt;&gt;Pre-2011 Programs Completed in 2011",'7.  Persistence Report'!$J$27:$J$500,"Adjustment",'7.  Persistence Report'!$H$27:$H$500,"2014")</f>
        <v>0</v>
      </c>
      <c r="P424" s="294">
        <f>SUMIFS('7.  Persistence Report'!P$27:P$500,'7.  Persistence Report'!$D$27:$D$500,$B423,'7.  Persistence Report'!$C$27:$C$500,"&lt;&gt;Pre-2011 Programs Completed in 2011",'7.  Persistence Report'!$J$27:$J$500,"Adjustment",'7.  Persistence Report'!$H$27:$H$500,"2014")</f>
        <v>0</v>
      </c>
      <c r="Q424" s="294">
        <f>SUMIFS('7.  Persistence Report'!Q$27:Q$500,'7.  Persistence Report'!$D$27:$D$500,$B423,'7.  Persistence Report'!$C$27:$C$500,"&lt;&gt;Pre-2011 Programs Completed in 2011",'7.  Persistence Report'!$J$27:$J$500,"Adjustment",'7.  Persistence Report'!$H$27:$H$500,"2014")</f>
        <v>0</v>
      </c>
      <c r="R424" s="294">
        <f>SUMIFS('7.  Persistence Report'!R$27:R$500,'7.  Persistence Report'!$D$27:$D$500,$B423,'7.  Persistence Report'!$C$27:$C$500,"&lt;&gt;Pre-2011 Programs Completed in 2011",'7.  Persistence Report'!$J$27:$J$500,"Adjustment",'7.  Persistence Report'!$H$27:$H$500,"2014")</f>
        <v>0</v>
      </c>
      <c r="S424" s="294">
        <f>SUMIFS('7.  Persistence Report'!S$27:S$500,'7.  Persistence Report'!$D$27:$D$500,$B423,'7.  Persistence Report'!$C$27:$C$500,"&lt;&gt;Pre-2011 Programs Completed in 2011",'7.  Persistence Report'!$J$27:$J$500,"Adjustment",'7.  Persistence Report'!$H$27:$H$500,"2014")</f>
        <v>0</v>
      </c>
      <c r="T424" s="294">
        <f>SUMIFS('7.  Persistence Report'!T$27:T$500,'7.  Persistence Report'!$D$27:$D$500,$B423,'7.  Persistence Report'!$C$27:$C$500,"&lt;&gt;Pre-2011 Programs Completed in 2011",'7.  Persistence Report'!$J$27:$J$500,"Adjustment",'7.  Persistence Report'!$H$27:$H$500,"2014")</f>
        <v>0</v>
      </c>
      <c r="U424" s="294">
        <f>SUMIFS('7.  Persistence Report'!U$27:U$500,'7.  Persistence Report'!$D$27:$D$500,$B423,'7.  Persistence Report'!$C$27:$C$500,"&lt;&gt;Pre-2011 Programs Completed in 2011",'7.  Persistence Report'!$J$27:$J$500,"Adjustment",'7.  Persistence Report'!$H$27:$H$500,"2014")</f>
        <v>0</v>
      </c>
      <c r="V424" s="294">
        <f>SUMIFS('7.  Persistence Report'!V$27:V$500,'7.  Persistence Report'!$D$27:$D$500,$B423,'7.  Persistence Report'!$C$27:$C$500,"&lt;&gt;Pre-2011 Programs Completed in 2011",'7.  Persistence Report'!$J$27:$J$500,"Adjustment",'7.  Persistence Report'!$H$27:$H$500,"2014")</f>
        <v>0</v>
      </c>
      <c r="W424" s="294">
        <f>SUMIFS('7.  Persistence Report'!W$27:W$500,'7.  Persistence Report'!$D$27:$D$500,$B423,'7.  Persistence Report'!$C$27:$C$500,"&lt;&gt;Pre-2011 Programs Completed in 2011",'7.  Persistence Report'!$J$27:$J$500,"Adjustment",'7.  Persistence Report'!$H$27:$H$500,"2014")</f>
        <v>0</v>
      </c>
      <c r="X424" s="294">
        <f>SUMIFS('7.  Persistence Report'!X$27:X$500,'7.  Persistence Report'!$D$27:$D$500,$B423,'7.  Persistence Report'!$C$27:$C$500,"&lt;&gt;Pre-2011 Programs Completed in 2011",'7.  Persistence Report'!$J$27:$J$500,"Adjustment",'7.  Persistence Report'!$H$27:$H$500,"2014")</f>
        <v>0</v>
      </c>
      <c r="Y424" s="410">
        <f>Y423</f>
        <v>1</v>
      </c>
      <c r="Z424" s="410">
        <f>Z423</f>
        <v>0</v>
      </c>
      <c r="AA424" s="410">
        <f t="shared" ref="AA424:AL424" si="191">AA423</f>
        <v>0</v>
      </c>
      <c r="AB424" s="410">
        <f t="shared" si="191"/>
        <v>0</v>
      </c>
      <c r="AC424" s="410">
        <f t="shared" si="191"/>
        <v>0</v>
      </c>
      <c r="AD424" s="410">
        <f t="shared" si="191"/>
        <v>0</v>
      </c>
      <c r="AE424" s="410">
        <f t="shared" si="191"/>
        <v>0</v>
      </c>
      <c r="AF424" s="410">
        <f t="shared" si="191"/>
        <v>0</v>
      </c>
      <c r="AG424" s="410">
        <f t="shared" si="191"/>
        <v>0</v>
      </c>
      <c r="AH424" s="410">
        <f t="shared" si="191"/>
        <v>0</v>
      </c>
      <c r="AI424" s="410">
        <f t="shared" si="191"/>
        <v>0</v>
      </c>
      <c r="AJ424" s="410">
        <f t="shared" si="191"/>
        <v>0</v>
      </c>
      <c r="AK424" s="410">
        <f t="shared" si="191"/>
        <v>0</v>
      </c>
      <c r="AL424" s="410">
        <f t="shared" si="191"/>
        <v>0</v>
      </c>
      <c r="AM424" s="296"/>
    </row>
    <row r="425" spans="1:39" ht="15" outlineLevel="1">
      <c r="B425" s="293"/>
      <c r="C425" s="304"/>
      <c r="D425" s="303"/>
      <c r="E425" s="303"/>
      <c r="F425" s="303"/>
      <c r="G425" s="303"/>
      <c r="H425" s="303"/>
      <c r="I425" s="303"/>
      <c r="J425" s="303"/>
      <c r="K425" s="303"/>
      <c r="L425" s="303"/>
      <c r="M425" s="303"/>
      <c r="N425" s="290"/>
      <c r="O425" s="303"/>
      <c r="P425" s="303"/>
      <c r="Q425" s="303"/>
      <c r="R425" s="303"/>
      <c r="S425" s="303"/>
      <c r="T425" s="303"/>
      <c r="U425" s="303"/>
      <c r="V425" s="303"/>
      <c r="W425" s="303"/>
      <c r="X425" s="303"/>
      <c r="Y425" s="411"/>
      <c r="Z425" s="411"/>
      <c r="AA425" s="411"/>
      <c r="AB425" s="411"/>
      <c r="AC425" s="411"/>
      <c r="AD425" s="411"/>
      <c r="AE425" s="411"/>
      <c r="AF425" s="411"/>
      <c r="AG425" s="411"/>
      <c r="AH425" s="411"/>
      <c r="AI425" s="411"/>
      <c r="AJ425" s="411"/>
      <c r="AK425" s="411"/>
      <c r="AL425" s="411"/>
      <c r="AM425" s="305"/>
    </row>
    <row r="426" spans="1:39" ht="15" outlineLevel="1">
      <c r="A426" s="507">
        <v>7</v>
      </c>
      <c r="B426" s="293" t="s">
        <v>42</v>
      </c>
      <c r="C426" s="290" t="s">
        <v>25</v>
      </c>
      <c r="D426" s="294">
        <f>SUMIFS('7.  Persistence Report'!AT$27:AT$500,'7.  Persistence Report'!$D$27:$D$500,$B426,'7.  Persistence Report'!$C$27:$C$500,"&lt;&gt;Pre-2011 Programs Completed in 2011",'7.  Persistence Report'!$J$27:$J$500,"&lt;&gt;Adjustment",'7.  Persistence Report'!$H$27:$H$500,"2014")</f>
        <v>0</v>
      </c>
      <c r="E426" s="294">
        <f>SUMIFS('7.  Persistence Report'!AU$27:AU$500,'7.  Persistence Report'!$D$27:$D$500,$B426,'7.  Persistence Report'!$C$27:$C$500,"&lt;&gt;Pre-2011 Programs Completed in 2011",'7.  Persistence Report'!$J$27:$J$500,"&lt;&gt;Adjustment",'7.  Persistence Report'!$H$27:$H$500,"2014")</f>
        <v>0</v>
      </c>
      <c r="F426" s="294">
        <f>SUMIFS('7.  Persistence Report'!AV$27:AV$500,'7.  Persistence Report'!$D$27:$D$500,$B426,'7.  Persistence Report'!$C$27:$C$500,"&lt;&gt;Pre-2011 Programs Completed in 2011",'7.  Persistence Report'!$J$27:$J$500,"&lt;&gt;Adjustment",'7.  Persistence Report'!$H$27:$H$500,"2014")</f>
        <v>0</v>
      </c>
      <c r="G426" s="294">
        <f>SUMIFS('7.  Persistence Report'!AW$27:AW$500,'7.  Persistence Report'!$D$27:$D$500,$B426,'7.  Persistence Report'!$C$27:$C$500,"&lt;&gt;Pre-2011 Programs Completed in 2011",'7.  Persistence Report'!$J$27:$J$500,"&lt;&gt;Adjustment",'7.  Persistence Report'!$H$27:$H$500,"2014")</f>
        <v>0</v>
      </c>
      <c r="H426" s="294">
        <f>SUMIFS('7.  Persistence Report'!AX$27:AX$500,'7.  Persistence Report'!$D$27:$D$500,$B426,'7.  Persistence Report'!$C$27:$C$500,"&lt;&gt;Pre-2011 Programs Completed in 2011",'7.  Persistence Report'!$J$27:$J$500,"&lt;&gt;Adjustment",'7.  Persistence Report'!$H$27:$H$500,"2014")</f>
        <v>0</v>
      </c>
      <c r="I426" s="294">
        <f>SUMIFS('7.  Persistence Report'!AY$27:AY$500,'7.  Persistence Report'!$D$27:$D$500,$B426,'7.  Persistence Report'!$C$27:$C$500,"&lt;&gt;Pre-2011 Programs Completed in 2011",'7.  Persistence Report'!$J$27:$J$500,"&lt;&gt;Adjustment",'7.  Persistence Report'!$H$27:$H$500,"2014")</f>
        <v>0</v>
      </c>
      <c r="J426" s="294">
        <f>SUMIFS('7.  Persistence Report'!AZ$27:AZ$500,'7.  Persistence Report'!$D$27:$D$500,$B426,'7.  Persistence Report'!$C$27:$C$500,"&lt;&gt;Pre-2011 Programs Completed in 2011",'7.  Persistence Report'!$J$27:$J$500,"&lt;&gt;Adjustment",'7.  Persistence Report'!$H$27:$H$500,"2014")</f>
        <v>0</v>
      </c>
      <c r="K426" s="294">
        <f>SUMIFS('7.  Persistence Report'!BA$27:BA$500,'7.  Persistence Report'!$D$27:$D$500,$B426,'7.  Persistence Report'!$C$27:$C$500,"&lt;&gt;Pre-2011 Programs Completed in 2011",'7.  Persistence Report'!$J$27:$J$500,"&lt;&gt;Adjustment",'7.  Persistence Report'!$H$27:$H$500,"2014")</f>
        <v>0</v>
      </c>
      <c r="L426" s="294">
        <f>SUMIFS('7.  Persistence Report'!BB$27:BB$500,'7.  Persistence Report'!$D$27:$D$500,$B426,'7.  Persistence Report'!$C$27:$C$500,"&lt;&gt;Pre-2011 Programs Completed in 2011",'7.  Persistence Report'!$J$27:$J$500,"&lt;&gt;Adjustment",'7.  Persistence Report'!$H$27:$H$500,"2014")</f>
        <v>0</v>
      </c>
      <c r="M426" s="294">
        <f>SUMIFS('7.  Persistence Report'!BC$27:BC$500,'7.  Persistence Report'!$D$27:$D$500,$B426,'7.  Persistence Report'!$C$27:$C$500,"&lt;&gt;Pre-2011 Programs Completed in 2011",'7.  Persistence Report'!$J$27:$J$500,"&lt;&gt;Adjustment",'7.  Persistence Report'!$H$27:$H$500,"2014")</f>
        <v>0</v>
      </c>
      <c r="N426" s="290"/>
      <c r="O426" s="294">
        <f>SUMIFS('7.  Persistence Report'!O$27:O$500,'7.  Persistence Report'!$D$27:$D$500,$B426,'7.  Persistence Report'!$C$27:$C$500,"&lt;&gt;Pre-2011 Programs Completed in 2011",'7.  Persistence Report'!$J$27:$J$500,"&lt;&gt;Adjustment",'7.  Persistence Report'!$H$27:$H$500,"2014")</f>
        <v>2369.511</v>
      </c>
      <c r="P426" s="294">
        <f>SUMIFS('7.  Persistence Report'!P$27:P$500,'7.  Persistence Report'!$D$27:$D$500,$B426,'7.  Persistence Report'!$C$27:$C$500,"&lt;&gt;Pre-2011 Programs Completed in 2011",'7.  Persistence Report'!$J$27:$J$500,"&lt;&gt;Adjustment",'7.  Persistence Report'!$H$27:$H$500,"2014")</f>
        <v>0</v>
      </c>
      <c r="Q426" s="294">
        <f>SUMIFS('7.  Persistence Report'!Q$27:Q$500,'7.  Persistence Report'!$D$27:$D$500,$B426,'7.  Persistence Report'!$C$27:$C$500,"&lt;&gt;Pre-2011 Programs Completed in 2011",'7.  Persistence Report'!$J$27:$J$500,"&lt;&gt;Adjustment",'7.  Persistence Report'!$H$27:$H$500,"2014")</f>
        <v>0</v>
      </c>
      <c r="R426" s="294">
        <f>SUMIFS('7.  Persistence Report'!R$27:R$500,'7.  Persistence Report'!$D$27:$D$500,$B426,'7.  Persistence Report'!$C$27:$C$500,"&lt;&gt;Pre-2011 Programs Completed in 2011",'7.  Persistence Report'!$J$27:$J$500,"&lt;&gt;Adjustment",'7.  Persistence Report'!$H$27:$H$500,"2014")</f>
        <v>0</v>
      </c>
      <c r="S426" s="294">
        <f>SUMIFS('7.  Persistence Report'!S$27:S$500,'7.  Persistence Report'!$D$27:$D$500,$B426,'7.  Persistence Report'!$C$27:$C$500,"&lt;&gt;Pre-2011 Programs Completed in 2011",'7.  Persistence Report'!$J$27:$J$500,"&lt;&gt;Adjustment",'7.  Persistence Report'!$H$27:$H$500,"2014")</f>
        <v>0</v>
      </c>
      <c r="T426" s="294">
        <f>SUMIFS('7.  Persistence Report'!T$27:T$500,'7.  Persistence Report'!$D$27:$D$500,$B426,'7.  Persistence Report'!$C$27:$C$500,"&lt;&gt;Pre-2011 Programs Completed in 2011",'7.  Persistence Report'!$J$27:$J$500,"&lt;&gt;Adjustment",'7.  Persistence Report'!$H$27:$H$500,"2014")</f>
        <v>0</v>
      </c>
      <c r="U426" s="294">
        <f>SUMIFS('7.  Persistence Report'!U$27:U$500,'7.  Persistence Report'!$D$27:$D$500,$B426,'7.  Persistence Report'!$C$27:$C$500,"&lt;&gt;Pre-2011 Programs Completed in 2011",'7.  Persistence Report'!$J$27:$J$500,"&lt;&gt;Adjustment",'7.  Persistence Report'!$H$27:$H$500,"2014")</f>
        <v>0</v>
      </c>
      <c r="V426" s="294">
        <f>SUMIFS('7.  Persistence Report'!V$27:V$500,'7.  Persistence Report'!$D$27:$D$500,$B426,'7.  Persistence Report'!$C$27:$C$500,"&lt;&gt;Pre-2011 Programs Completed in 2011",'7.  Persistence Report'!$J$27:$J$500,"&lt;&gt;Adjustment",'7.  Persistence Report'!$H$27:$H$500,"2014")</f>
        <v>0</v>
      </c>
      <c r="W426" s="294">
        <f>SUMIFS('7.  Persistence Report'!W$27:W$500,'7.  Persistence Report'!$D$27:$D$500,$B426,'7.  Persistence Report'!$C$27:$C$500,"&lt;&gt;Pre-2011 Programs Completed in 2011",'7.  Persistence Report'!$J$27:$J$500,"&lt;&gt;Adjustment",'7.  Persistence Report'!$H$27:$H$500,"2014")</f>
        <v>0</v>
      </c>
      <c r="X426" s="294">
        <f>SUMIFS('7.  Persistence Report'!X$27:X$500,'7.  Persistence Report'!$D$27:$D$500,$B426,'7.  Persistence Report'!$C$27:$C$500,"&lt;&gt;Pre-2011 Programs Completed in 2011",'7.  Persistence Report'!$J$27:$J$500,"&lt;&gt;Adjustment",'7.  Persistence Report'!$H$27:$H$500,"2014")</f>
        <v>0</v>
      </c>
      <c r="Y426" s="468">
        <f>+Y297</f>
        <v>1</v>
      </c>
      <c r="Z426" s="468">
        <f t="shared" ref="Z426:AA426" si="192">+Z297</f>
        <v>0</v>
      </c>
      <c r="AA426" s="468">
        <f t="shared" si="192"/>
        <v>0</v>
      </c>
      <c r="AB426" s="409"/>
      <c r="AC426" s="409"/>
      <c r="AD426" s="409"/>
      <c r="AE426" s="409"/>
      <c r="AF426" s="409"/>
      <c r="AG426" s="409"/>
      <c r="AH426" s="409"/>
      <c r="AI426" s="409"/>
      <c r="AJ426" s="409"/>
      <c r="AK426" s="409"/>
      <c r="AL426" s="409"/>
      <c r="AM426" s="295">
        <f>SUM(Y426:AL426)</f>
        <v>1</v>
      </c>
    </row>
    <row r="427" spans="1:39" ht="15" outlineLevel="1">
      <c r="B427" s="293" t="s">
        <v>259</v>
      </c>
      <c r="C427" s="290" t="s">
        <v>163</v>
      </c>
      <c r="D427" s="294">
        <f>SUMIFS('7.  Persistence Report'!AT$27:AT$500,'7.  Persistence Report'!$D$27:$D$500,$B426,'7.  Persistence Report'!$C$27:$C$500,"&lt;&gt;Pre-2011 Programs Completed in 2011",'7.  Persistence Report'!$J$27:$J$500,"Adjustment",'7.  Persistence Report'!$H$27:$H$500,"2014")</f>
        <v>0</v>
      </c>
      <c r="E427" s="294">
        <f>SUMIFS('7.  Persistence Report'!AU$27:AU$500,'7.  Persistence Report'!$D$27:$D$500,$B426,'7.  Persistence Report'!$C$27:$C$500,"&lt;&gt;Pre-2011 Programs Completed in 2011",'7.  Persistence Report'!$J$27:$J$500,"Adjustment",'7.  Persistence Report'!$H$27:$H$500,"2014")</f>
        <v>0</v>
      </c>
      <c r="F427" s="294">
        <f>SUMIFS('7.  Persistence Report'!AV$27:AV$500,'7.  Persistence Report'!$D$27:$D$500,$B426,'7.  Persistence Report'!$C$27:$C$500,"&lt;&gt;Pre-2011 Programs Completed in 2011",'7.  Persistence Report'!$J$27:$J$500,"Adjustment",'7.  Persistence Report'!$H$27:$H$500,"2014")</f>
        <v>0</v>
      </c>
      <c r="G427" s="294">
        <f>SUMIFS('7.  Persistence Report'!AW$27:AW$500,'7.  Persistence Report'!$D$27:$D$500,$B426,'7.  Persistence Report'!$C$27:$C$500,"&lt;&gt;Pre-2011 Programs Completed in 2011",'7.  Persistence Report'!$J$27:$J$500,"Adjustment",'7.  Persistence Report'!$H$27:$H$500,"2014")</f>
        <v>0</v>
      </c>
      <c r="H427" s="294">
        <f>SUMIFS('7.  Persistence Report'!AX$27:AX$500,'7.  Persistence Report'!$D$27:$D$500,$B426,'7.  Persistence Report'!$C$27:$C$500,"&lt;&gt;Pre-2011 Programs Completed in 2011",'7.  Persistence Report'!$J$27:$J$500,"Adjustment",'7.  Persistence Report'!$H$27:$H$500,"2014")</f>
        <v>0</v>
      </c>
      <c r="I427" s="294">
        <f>SUMIFS('7.  Persistence Report'!AY$27:AY$500,'7.  Persistence Report'!$D$27:$D$500,$B426,'7.  Persistence Report'!$C$27:$C$500,"&lt;&gt;Pre-2011 Programs Completed in 2011",'7.  Persistence Report'!$J$27:$J$500,"Adjustment",'7.  Persistence Report'!$H$27:$H$500,"2014")</f>
        <v>0</v>
      </c>
      <c r="J427" s="294">
        <f>SUMIFS('7.  Persistence Report'!AZ$27:AZ$500,'7.  Persistence Report'!$D$27:$D$500,$B426,'7.  Persistence Report'!$C$27:$C$500,"&lt;&gt;Pre-2011 Programs Completed in 2011",'7.  Persistence Report'!$J$27:$J$500,"Adjustment",'7.  Persistence Report'!$H$27:$H$500,"2014")</f>
        <v>0</v>
      </c>
      <c r="K427" s="294">
        <f>SUMIFS('7.  Persistence Report'!BA$27:BA$500,'7.  Persistence Report'!$D$27:$D$500,$B426,'7.  Persistence Report'!$C$27:$C$500,"&lt;&gt;Pre-2011 Programs Completed in 2011",'7.  Persistence Report'!$J$27:$J$500,"Adjustment",'7.  Persistence Report'!$H$27:$H$500,"2014")</f>
        <v>0</v>
      </c>
      <c r="L427" s="294">
        <f>SUMIFS('7.  Persistence Report'!BB$27:BB$500,'7.  Persistence Report'!$D$27:$D$500,$B426,'7.  Persistence Report'!$C$27:$C$500,"&lt;&gt;Pre-2011 Programs Completed in 2011",'7.  Persistence Report'!$J$27:$J$500,"Adjustment",'7.  Persistence Report'!$H$27:$H$500,"2014")</f>
        <v>0</v>
      </c>
      <c r="M427" s="294">
        <f>SUMIFS('7.  Persistence Report'!BC$27:BC$500,'7.  Persistence Report'!$D$27:$D$500,$B426,'7.  Persistence Report'!$C$27:$C$500,"&lt;&gt;Pre-2011 Programs Completed in 2011",'7.  Persistence Report'!$J$27:$J$500,"Adjustment",'7.  Persistence Report'!$H$27:$H$500,"2014")</f>
        <v>0</v>
      </c>
      <c r="N427" s="466"/>
      <c r="O427" s="294">
        <f>SUMIFS('7.  Persistence Report'!O$27:O$500,'7.  Persistence Report'!$D$27:$D$500,$B426,'7.  Persistence Report'!$C$27:$C$500,"&lt;&gt;Pre-2011 Programs Completed in 2011",'7.  Persistence Report'!$J$27:$J$500,"Adjustment",'7.  Persistence Report'!$H$27:$H$500,"2014")</f>
        <v>0</v>
      </c>
      <c r="P427" s="294">
        <f>SUMIFS('7.  Persistence Report'!P$27:P$500,'7.  Persistence Report'!$D$27:$D$500,$B426,'7.  Persistence Report'!$C$27:$C$500,"&lt;&gt;Pre-2011 Programs Completed in 2011",'7.  Persistence Report'!$J$27:$J$500,"Adjustment",'7.  Persistence Report'!$H$27:$H$500,"2014")</f>
        <v>0</v>
      </c>
      <c r="Q427" s="294">
        <f>SUMIFS('7.  Persistence Report'!Q$27:Q$500,'7.  Persistence Report'!$D$27:$D$500,$B426,'7.  Persistence Report'!$C$27:$C$500,"&lt;&gt;Pre-2011 Programs Completed in 2011",'7.  Persistence Report'!$J$27:$J$500,"Adjustment",'7.  Persistence Report'!$H$27:$H$500,"2014")</f>
        <v>0</v>
      </c>
      <c r="R427" s="294">
        <f>SUMIFS('7.  Persistence Report'!R$27:R$500,'7.  Persistence Report'!$D$27:$D$500,$B426,'7.  Persistence Report'!$C$27:$C$500,"&lt;&gt;Pre-2011 Programs Completed in 2011",'7.  Persistence Report'!$J$27:$J$500,"Adjustment",'7.  Persistence Report'!$H$27:$H$500,"2014")</f>
        <v>0</v>
      </c>
      <c r="S427" s="294">
        <f>SUMIFS('7.  Persistence Report'!S$27:S$500,'7.  Persistence Report'!$D$27:$D$500,$B426,'7.  Persistence Report'!$C$27:$C$500,"&lt;&gt;Pre-2011 Programs Completed in 2011",'7.  Persistence Report'!$J$27:$J$500,"Adjustment",'7.  Persistence Report'!$H$27:$H$500,"2014")</f>
        <v>0</v>
      </c>
      <c r="T427" s="294">
        <f>SUMIFS('7.  Persistence Report'!T$27:T$500,'7.  Persistence Report'!$D$27:$D$500,$B426,'7.  Persistence Report'!$C$27:$C$500,"&lt;&gt;Pre-2011 Programs Completed in 2011",'7.  Persistence Report'!$J$27:$J$500,"Adjustment",'7.  Persistence Report'!$H$27:$H$500,"2014")</f>
        <v>0</v>
      </c>
      <c r="U427" s="294">
        <f>SUMIFS('7.  Persistence Report'!U$27:U$500,'7.  Persistence Report'!$D$27:$D$500,$B426,'7.  Persistence Report'!$C$27:$C$500,"&lt;&gt;Pre-2011 Programs Completed in 2011",'7.  Persistence Report'!$J$27:$J$500,"Adjustment",'7.  Persistence Report'!$H$27:$H$500,"2014")</f>
        <v>0</v>
      </c>
      <c r="V427" s="294">
        <f>SUMIFS('7.  Persistence Report'!V$27:V$500,'7.  Persistence Report'!$D$27:$D$500,$B426,'7.  Persistence Report'!$C$27:$C$500,"&lt;&gt;Pre-2011 Programs Completed in 2011",'7.  Persistence Report'!$J$27:$J$500,"Adjustment",'7.  Persistence Report'!$H$27:$H$500,"2014")</f>
        <v>0</v>
      </c>
      <c r="W427" s="294">
        <f>SUMIFS('7.  Persistence Report'!W$27:W$500,'7.  Persistence Report'!$D$27:$D$500,$B426,'7.  Persistence Report'!$C$27:$C$500,"&lt;&gt;Pre-2011 Programs Completed in 2011",'7.  Persistence Report'!$J$27:$J$500,"Adjustment",'7.  Persistence Report'!$H$27:$H$500,"2014")</f>
        <v>0</v>
      </c>
      <c r="X427" s="294">
        <f>SUMIFS('7.  Persistence Report'!X$27:X$500,'7.  Persistence Report'!$D$27:$D$500,$B426,'7.  Persistence Report'!$C$27:$C$500,"&lt;&gt;Pre-2011 Programs Completed in 2011",'7.  Persistence Report'!$J$27:$J$500,"Adjustment",'7.  Persistence Report'!$H$27:$H$500,"2014")</f>
        <v>0</v>
      </c>
      <c r="Y427" s="410">
        <f>Y426</f>
        <v>1</v>
      </c>
      <c r="Z427" s="410">
        <f>Z426</f>
        <v>0</v>
      </c>
      <c r="AA427" s="410">
        <f t="shared" ref="AA427:AL427" si="193">AA426</f>
        <v>0</v>
      </c>
      <c r="AB427" s="410">
        <f t="shared" si="193"/>
        <v>0</v>
      </c>
      <c r="AC427" s="410">
        <f t="shared" si="193"/>
        <v>0</v>
      </c>
      <c r="AD427" s="410">
        <f t="shared" si="193"/>
        <v>0</v>
      </c>
      <c r="AE427" s="410">
        <f t="shared" si="193"/>
        <v>0</v>
      </c>
      <c r="AF427" s="410">
        <f t="shared" si="193"/>
        <v>0</v>
      </c>
      <c r="AG427" s="410">
        <f t="shared" si="193"/>
        <v>0</v>
      </c>
      <c r="AH427" s="410">
        <f t="shared" si="193"/>
        <v>0</v>
      </c>
      <c r="AI427" s="410">
        <f t="shared" si="193"/>
        <v>0</v>
      </c>
      <c r="AJ427" s="410">
        <f t="shared" si="193"/>
        <v>0</v>
      </c>
      <c r="AK427" s="410">
        <f t="shared" si="193"/>
        <v>0</v>
      </c>
      <c r="AL427" s="410">
        <f t="shared" si="193"/>
        <v>0</v>
      </c>
      <c r="AM427" s="296"/>
    </row>
    <row r="428" spans="1:39" ht="15" outlineLevel="1">
      <c r="B428" s="293"/>
      <c r="C428" s="304"/>
      <c r="D428" s="303"/>
      <c r="E428" s="303"/>
      <c r="F428" s="303"/>
      <c r="G428" s="303"/>
      <c r="H428" s="303"/>
      <c r="I428" s="303"/>
      <c r="J428" s="303"/>
      <c r="K428" s="303"/>
      <c r="L428" s="303"/>
      <c r="M428" s="303"/>
      <c r="N428" s="290"/>
      <c r="O428" s="303"/>
      <c r="P428" s="303"/>
      <c r="Q428" s="303"/>
      <c r="R428" s="303"/>
      <c r="S428" s="303"/>
      <c r="T428" s="303"/>
      <c r="U428" s="303"/>
      <c r="V428" s="303"/>
      <c r="W428" s="303"/>
      <c r="X428" s="303"/>
      <c r="Y428" s="411"/>
      <c r="Z428" s="411"/>
      <c r="AA428" s="411"/>
      <c r="AB428" s="411"/>
      <c r="AC428" s="411"/>
      <c r="AD428" s="411"/>
      <c r="AE428" s="411"/>
      <c r="AF428" s="411"/>
      <c r="AG428" s="411"/>
      <c r="AH428" s="411"/>
      <c r="AI428" s="411"/>
      <c r="AJ428" s="411"/>
      <c r="AK428" s="411"/>
      <c r="AL428" s="411"/>
      <c r="AM428" s="305"/>
    </row>
    <row r="429" spans="1:39" s="282" customFormat="1" ht="15" outlineLevel="1">
      <c r="A429" s="507">
        <v>8</v>
      </c>
      <c r="B429" s="293" t="s">
        <v>485</v>
      </c>
      <c r="C429" s="290" t="s">
        <v>25</v>
      </c>
      <c r="D429" s="294">
        <f>SUMIFS('7.  Persistence Report'!AT$27:AT$500,'7.  Persistence Report'!$D$27:$D$500,$B429,'7.  Persistence Report'!$C$27:$C$500,"&lt;&gt;Pre-2011 Programs Completed in 2011",'7.  Persistence Report'!$J$27:$J$500,"&lt;&gt;Adjustment",'7.  Persistence Report'!$H$27:$H$500,"2014")</f>
        <v>0</v>
      </c>
      <c r="E429" s="294">
        <f>SUMIFS('7.  Persistence Report'!AU$27:AU$500,'7.  Persistence Report'!$D$27:$D$500,$B429,'7.  Persistence Report'!$C$27:$C$500,"&lt;&gt;Pre-2011 Programs Completed in 2011",'7.  Persistence Report'!$J$27:$J$500,"&lt;&gt;Adjustment",'7.  Persistence Report'!$H$27:$H$500,"2014")</f>
        <v>0</v>
      </c>
      <c r="F429" s="294">
        <f>SUMIFS('7.  Persistence Report'!AV$27:AV$500,'7.  Persistence Report'!$D$27:$D$500,$B429,'7.  Persistence Report'!$C$27:$C$500,"&lt;&gt;Pre-2011 Programs Completed in 2011",'7.  Persistence Report'!$J$27:$J$500,"&lt;&gt;Adjustment",'7.  Persistence Report'!$H$27:$H$500,"2014")</f>
        <v>0</v>
      </c>
      <c r="G429" s="294">
        <f>SUMIFS('7.  Persistence Report'!AW$27:AW$500,'7.  Persistence Report'!$D$27:$D$500,$B429,'7.  Persistence Report'!$C$27:$C$500,"&lt;&gt;Pre-2011 Programs Completed in 2011",'7.  Persistence Report'!$J$27:$J$500,"&lt;&gt;Adjustment",'7.  Persistence Report'!$H$27:$H$500,"2014")</f>
        <v>0</v>
      </c>
      <c r="H429" s="294">
        <f>SUMIFS('7.  Persistence Report'!AX$27:AX$500,'7.  Persistence Report'!$D$27:$D$500,$B429,'7.  Persistence Report'!$C$27:$C$500,"&lt;&gt;Pre-2011 Programs Completed in 2011",'7.  Persistence Report'!$J$27:$J$500,"&lt;&gt;Adjustment",'7.  Persistence Report'!$H$27:$H$500,"2014")</f>
        <v>0</v>
      </c>
      <c r="I429" s="294">
        <f>SUMIFS('7.  Persistence Report'!AY$27:AY$500,'7.  Persistence Report'!$D$27:$D$500,$B429,'7.  Persistence Report'!$C$27:$C$500,"&lt;&gt;Pre-2011 Programs Completed in 2011",'7.  Persistence Report'!$J$27:$J$500,"&lt;&gt;Adjustment",'7.  Persistence Report'!$H$27:$H$500,"2014")</f>
        <v>0</v>
      </c>
      <c r="J429" s="294">
        <f>SUMIFS('7.  Persistence Report'!AZ$27:AZ$500,'7.  Persistence Report'!$D$27:$D$500,$B429,'7.  Persistence Report'!$C$27:$C$500,"&lt;&gt;Pre-2011 Programs Completed in 2011",'7.  Persistence Report'!$J$27:$J$500,"&lt;&gt;Adjustment",'7.  Persistence Report'!$H$27:$H$500,"2014")</f>
        <v>0</v>
      </c>
      <c r="K429" s="294">
        <f>SUMIFS('7.  Persistence Report'!BA$27:BA$500,'7.  Persistence Report'!$D$27:$D$500,$B429,'7.  Persistence Report'!$C$27:$C$500,"&lt;&gt;Pre-2011 Programs Completed in 2011",'7.  Persistence Report'!$J$27:$J$500,"&lt;&gt;Adjustment",'7.  Persistence Report'!$H$27:$H$500,"2014")</f>
        <v>0</v>
      </c>
      <c r="L429" s="294">
        <f>SUMIFS('7.  Persistence Report'!BB$27:BB$500,'7.  Persistence Report'!$D$27:$D$500,$B429,'7.  Persistence Report'!$C$27:$C$500,"&lt;&gt;Pre-2011 Programs Completed in 2011",'7.  Persistence Report'!$J$27:$J$500,"&lt;&gt;Adjustment",'7.  Persistence Report'!$H$27:$H$500,"2014")</f>
        <v>0</v>
      </c>
      <c r="M429" s="294">
        <f>SUMIFS('7.  Persistence Report'!BC$27:BC$500,'7.  Persistence Report'!$D$27:$D$500,$B429,'7.  Persistence Report'!$C$27:$C$500,"&lt;&gt;Pre-2011 Programs Completed in 2011",'7.  Persistence Report'!$J$27:$J$500,"&lt;&gt;Adjustment",'7.  Persistence Report'!$H$27:$H$500,"2014")</f>
        <v>0</v>
      </c>
      <c r="N429" s="290"/>
      <c r="O429" s="294">
        <f>SUMIFS('7.  Persistence Report'!O$27:O$500,'7.  Persistence Report'!$D$27:$D$500,$B429,'7.  Persistence Report'!$C$27:$C$500,"&lt;&gt;Pre-2011 Programs Completed in 2011",'7.  Persistence Report'!$J$27:$J$500,"&lt;&gt;Adjustment",'7.  Persistence Report'!$H$27:$H$500,"2014")</f>
        <v>0</v>
      </c>
      <c r="P429" s="294">
        <f>SUMIFS('7.  Persistence Report'!P$27:P$500,'7.  Persistence Report'!$D$27:$D$500,$B429,'7.  Persistence Report'!$C$27:$C$500,"&lt;&gt;Pre-2011 Programs Completed in 2011",'7.  Persistence Report'!$J$27:$J$500,"&lt;&gt;Adjustment",'7.  Persistence Report'!$H$27:$H$500,"2014")</f>
        <v>0</v>
      </c>
      <c r="Q429" s="294">
        <f>SUMIFS('7.  Persistence Report'!Q$27:Q$500,'7.  Persistence Report'!$D$27:$D$500,$B429,'7.  Persistence Report'!$C$27:$C$500,"&lt;&gt;Pre-2011 Programs Completed in 2011",'7.  Persistence Report'!$J$27:$J$500,"&lt;&gt;Adjustment",'7.  Persistence Report'!$H$27:$H$500,"2014")</f>
        <v>0</v>
      </c>
      <c r="R429" s="294">
        <f>SUMIFS('7.  Persistence Report'!R$27:R$500,'7.  Persistence Report'!$D$27:$D$500,$B429,'7.  Persistence Report'!$C$27:$C$500,"&lt;&gt;Pre-2011 Programs Completed in 2011",'7.  Persistence Report'!$J$27:$J$500,"&lt;&gt;Adjustment",'7.  Persistence Report'!$H$27:$H$500,"2014")</f>
        <v>0</v>
      </c>
      <c r="S429" s="294">
        <f>SUMIFS('7.  Persistence Report'!S$27:S$500,'7.  Persistence Report'!$D$27:$D$500,$B429,'7.  Persistence Report'!$C$27:$C$500,"&lt;&gt;Pre-2011 Programs Completed in 2011",'7.  Persistence Report'!$J$27:$J$500,"&lt;&gt;Adjustment",'7.  Persistence Report'!$H$27:$H$500,"2014")</f>
        <v>0</v>
      </c>
      <c r="T429" s="294">
        <f>SUMIFS('7.  Persistence Report'!T$27:T$500,'7.  Persistence Report'!$D$27:$D$500,$B429,'7.  Persistence Report'!$C$27:$C$500,"&lt;&gt;Pre-2011 Programs Completed in 2011",'7.  Persistence Report'!$J$27:$J$500,"&lt;&gt;Adjustment",'7.  Persistence Report'!$H$27:$H$500,"2014")</f>
        <v>0</v>
      </c>
      <c r="U429" s="294">
        <f>SUMIFS('7.  Persistence Report'!U$27:U$500,'7.  Persistence Report'!$D$27:$D$500,$B429,'7.  Persistence Report'!$C$27:$C$500,"&lt;&gt;Pre-2011 Programs Completed in 2011",'7.  Persistence Report'!$J$27:$J$500,"&lt;&gt;Adjustment",'7.  Persistence Report'!$H$27:$H$500,"2014")</f>
        <v>0</v>
      </c>
      <c r="V429" s="294">
        <f>SUMIFS('7.  Persistence Report'!V$27:V$500,'7.  Persistence Report'!$D$27:$D$500,$B429,'7.  Persistence Report'!$C$27:$C$500,"&lt;&gt;Pre-2011 Programs Completed in 2011",'7.  Persistence Report'!$J$27:$J$500,"&lt;&gt;Adjustment",'7.  Persistence Report'!$H$27:$H$500,"2014")</f>
        <v>0</v>
      </c>
      <c r="W429" s="294">
        <f>SUMIFS('7.  Persistence Report'!W$27:W$500,'7.  Persistence Report'!$D$27:$D$500,$B429,'7.  Persistence Report'!$C$27:$C$500,"&lt;&gt;Pre-2011 Programs Completed in 2011",'7.  Persistence Report'!$J$27:$J$500,"&lt;&gt;Adjustment",'7.  Persistence Report'!$H$27:$H$500,"2014")</f>
        <v>0</v>
      </c>
      <c r="X429" s="294">
        <f>SUMIFS('7.  Persistence Report'!X$27:X$500,'7.  Persistence Report'!$D$27:$D$500,$B429,'7.  Persistence Report'!$C$27:$C$500,"&lt;&gt;Pre-2011 Programs Completed in 2011",'7.  Persistence Report'!$J$27:$J$500,"&lt;&gt;Adjustment",'7.  Persistence Report'!$H$27:$H$500,"2014")</f>
        <v>0</v>
      </c>
      <c r="Y429" s="468">
        <f>+Y300</f>
        <v>1</v>
      </c>
      <c r="Z429" s="468">
        <f t="shared" ref="Z429:AA429" si="194">+Z300</f>
        <v>0</v>
      </c>
      <c r="AA429" s="468">
        <f t="shared" si="194"/>
        <v>0</v>
      </c>
      <c r="AB429" s="409"/>
      <c r="AC429" s="409"/>
      <c r="AD429" s="409"/>
      <c r="AE429" s="409"/>
      <c r="AF429" s="409"/>
      <c r="AG429" s="409"/>
      <c r="AH429" s="409"/>
      <c r="AI429" s="409"/>
      <c r="AJ429" s="409"/>
      <c r="AK429" s="409"/>
      <c r="AL429" s="409"/>
      <c r="AM429" s="295">
        <f>SUM(Y429:AL429)</f>
        <v>1</v>
      </c>
    </row>
    <row r="430" spans="1:39" s="282" customFormat="1" ht="15" outlineLevel="1">
      <c r="A430" s="507"/>
      <c r="B430" s="293" t="s">
        <v>259</v>
      </c>
      <c r="C430" s="290" t="s">
        <v>163</v>
      </c>
      <c r="D430" s="294">
        <f>SUMIFS('7.  Persistence Report'!AT$27:AT$500,'7.  Persistence Report'!$D$27:$D$500,$B429,'7.  Persistence Report'!$C$27:$C$500,"&lt;&gt;Pre-2011 Programs Completed in 2011",'7.  Persistence Report'!$J$27:$J$500,"Adjustment",'7.  Persistence Report'!$H$27:$H$500,"2014")</f>
        <v>0</v>
      </c>
      <c r="E430" s="294">
        <f>SUMIFS('7.  Persistence Report'!AU$27:AU$500,'7.  Persistence Report'!$D$27:$D$500,$B429,'7.  Persistence Report'!$C$27:$C$500,"&lt;&gt;Pre-2011 Programs Completed in 2011",'7.  Persistence Report'!$J$27:$J$500,"Adjustment",'7.  Persistence Report'!$H$27:$H$500,"2014")</f>
        <v>0</v>
      </c>
      <c r="F430" s="294">
        <f>SUMIFS('7.  Persistence Report'!AV$27:AV$500,'7.  Persistence Report'!$D$27:$D$500,$B429,'7.  Persistence Report'!$C$27:$C$500,"&lt;&gt;Pre-2011 Programs Completed in 2011",'7.  Persistence Report'!$J$27:$J$500,"Adjustment",'7.  Persistence Report'!$H$27:$H$500,"2014")</f>
        <v>0</v>
      </c>
      <c r="G430" s="294">
        <f>SUMIFS('7.  Persistence Report'!AW$27:AW$500,'7.  Persistence Report'!$D$27:$D$500,$B429,'7.  Persistence Report'!$C$27:$C$500,"&lt;&gt;Pre-2011 Programs Completed in 2011",'7.  Persistence Report'!$J$27:$J$500,"Adjustment",'7.  Persistence Report'!$H$27:$H$500,"2014")</f>
        <v>0</v>
      </c>
      <c r="H430" s="294">
        <f>SUMIFS('7.  Persistence Report'!AX$27:AX$500,'7.  Persistence Report'!$D$27:$D$500,$B429,'7.  Persistence Report'!$C$27:$C$500,"&lt;&gt;Pre-2011 Programs Completed in 2011",'7.  Persistence Report'!$J$27:$J$500,"Adjustment",'7.  Persistence Report'!$H$27:$H$500,"2014")</f>
        <v>0</v>
      </c>
      <c r="I430" s="294">
        <f>SUMIFS('7.  Persistence Report'!AY$27:AY$500,'7.  Persistence Report'!$D$27:$D$500,$B429,'7.  Persistence Report'!$C$27:$C$500,"&lt;&gt;Pre-2011 Programs Completed in 2011",'7.  Persistence Report'!$J$27:$J$500,"Adjustment",'7.  Persistence Report'!$H$27:$H$500,"2014")</f>
        <v>0</v>
      </c>
      <c r="J430" s="294">
        <f>SUMIFS('7.  Persistence Report'!AZ$27:AZ$500,'7.  Persistence Report'!$D$27:$D$500,$B429,'7.  Persistence Report'!$C$27:$C$500,"&lt;&gt;Pre-2011 Programs Completed in 2011",'7.  Persistence Report'!$J$27:$J$500,"Adjustment",'7.  Persistence Report'!$H$27:$H$500,"2014")</f>
        <v>0</v>
      </c>
      <c r="K430" s="294">
        <f>SUMIFS('7.  Persistence Report'!BA$27:BA$500,'7.  Persistence Report'!$D$27:$D$500,$B429,'7.  Persistence Report'!$C$27:$C$500,"&lt;&gt;Pre-2011 Programs Completed in 2011",'7.  Persistence Report'!$J$27:$J$500,"Adjustment",'7.  Persistence Report'!$H$27:$H$500,"2014")</f>
        <v>0</v>
      </c>
      <c r="L430" s="294">
        <f>SUMIFS('7.  Persistence Report'!BB$27:BB$500,'7.  Persistence Report'!$D$27:$D$500,$B429,'7.  Persistence Report'!$C$27:$C$500,"&lt;&gt;Pre-2011 Programs Completed in 2011",'7.  Persistence Report'!$J$27:$J$500,"Adjustment",'7.  Persistence Report'!$H$27:$H$500,"2014")</f>
        <v>0</v>
      </c>
      <c r="M430" s="294">
        <f>SUMIFS('7.  Persistence Report'!BC$27:BC$500,'7.  Persistence Report'!$D$27:$D$500,$B429,'7.  Persistence Report'!$C$27:$C$500,"&lt;&gt;Pre-2011 Programs Completed in 2011",'7.  Persistence Report'!$J$27:$J$500,"Adjustment",'7.  Persistence Report'!$H$27:$H$500,"2014")</f>
        <v>0</v>
      </c>
      <c r="N430" s="466"/>
      <c r="O430" s="294">
        <f>SUMIFS('7.  Persistence Report'!O$27:O$500,'7.  Persistence Report'!$D$27:$D$500,$B429,'7.  Persistence Report'!$C$27:$C$500,"&lt;&gt;Pre-2011 Programs Completed in 2011",'7.  Persistence Report'!$J$27:$J$500,"Adjustment",'7.  Persistence Report'!$H$27:$H$500,"2014")</f>
        <v>0</v>
      </c>
      <c r="P430" s="294">
        <f>SUMIFS('7.  Persistence Report'!P$27:P$500,'7.  Persistence Report'!$D$27:$D$500,$B429,'7.  Persistence Report'!$C$27:$C$500,"&lt;&gt;Pre-2011 Programs Completed in 2011",'7.  Persistence Report'!$J$27:$J$500,"Adjustment",'7.  Persistence Report'!$H$27:$H$500,"2014")</f>
        <v>0</v>
      </c>
      <c r="Q430" s="294">
        <f>SUMIFS('7.  Persistence Report'!Q$27:Q$500,'7.  Persistence Report'!$D$27:$D$500,$B429,'7.  Persistence Report'!$C$27:$C$500,"&lt;&gt;Pre-2011 Programs Completed in 2011",'7.  Persistence Report'!$J$27:$J$500,"Adjustment",'7.  Persistence Report'!$H$27:$H$500,"2014")</f>
        <v>0</v>
      </c>
      <c r="R430" s="294">
        <f>SUMIFS('7.  Persistence Report'!R$27:R$500,'7.  Persistence Report'!$D$27:$D$500,$B429,'7.  Persistence Report'!$C$27:$C$500,"&lt;&gt;Pre-2011 Programs Completed in 2011",'7.  Persistence Report'!$J$27:$J$500,"Adjustment",'7.  Persistence Report'!$H$27:$H$500,"2014")</f>
        <v>0</v>
      </c>
      <c r="S430" s="294">
        <f>SUMIFS('7.  Persistence Report'!S$27:S$500,'7.  Persistence Report'!$D$27:$D$500,$B429,'7.  Persistence Report'!$C$27:$C$500,"&lt;&gt;Pre-2011 Programs Completed in 2011",'7.  Persistence Report'!$J$27:$J$500,"Adjustment",'7.  Persistence Report'!$H$27:$H$500,"2014")</f>
        <v>0</v>
      </c>
      <c r="T430" s="294">
        <f>SUMIFS('7.  Persistence Report'!T$27:T$500,'7.  Persistence Report'!$D$27:$D$500,$B429,'7.  Persistence Report'!$C$27:$C$500,"&lt;&gt;Pre-2011 Programs Completed in 2011",'7.  Persistence Report'!$J$27:$J$500,"Adjustment",'7.  Persistence Report'!$H$27:$H$500,"2014")</f>
        <v>0</v>
      </c>
      <c r="U430" s="294">
        <f>SUMIFS('7.  Persistence Report'!U$27:U$500,'7.  Persistence Report'!$D$27:$D$500,$B429,'7.  Persistence Report'!$C$27:$C$500,"&lt;&gt;Pre-2011 Programs Completed in 2011",'7.  Persistence Report'!$J$27:$J$500,"Adjustment",'7.  Persistence Report'!$H$27:$H$500,"2014")</f>
        <v>0</v>
      </c>
      <c r="V430" s="294">
        <f>SUMIFS('7.  Persistence Report'!V$27:V$500,'7.  Persistence Report'!$D$27:$D$500,$B429,'7.  Persistence Report'!$C$27:$C$500,"&lt;&gt;Pre-2011 Programs Completed in 2011",'7.  Persistence Report'!$J$27:$J$500,"Adjustment",'7.  Persistence Report'!$H$27:$H$500,"2014")</f>
        <v>0</v>
      </c>
      <c r="W430" s="294">
        <f>SUMIFS('7.  Persistence Report'!W$27:W$500,'7.  Persistence Report'!$D$27:$D$500,$B429,'7.  Persistence Report'!$C$27:$C$500,"&lt;&gt;Pre-2011 Programs Completed in 2011",'7.  Persistence Report'!$J$27:$J$500,"Adjustment",'7.  Persistence Report'!$H$27:$H$500,"2014")</f>
        <v>0</v>
      </c>
      <c r="X430" s="294">
        <f>SUMIFS('7.  Persistence Report'!X$27:X$500,'7.  Persistence Report'!$D$27:$D$500,$B429,'7.  Persistence Report'!$C$27:$C$500,"&lt;&gt;Pre-2011 Programs Completed in 2011",'7.  Persistence Report'!$J$27:$J$500,"Adjustment",'7.  Persistence Report'!$H$27:$H$500,"2014")</f>
        <v>0</v>
      </c>
      <c r="Y430" s="410">
        <f>Y429</f>
        <v>1</v>
      </c>
      <c r="Z430" s="410">
        <f>Z429</f>
        <v>0</v>
      </c>
      <c r="AA430" s="410">
        <f t="shared" ref="AA430:AL430" si="195">AA429</f>
        <v>0</v>
      </c>
      <c r="AB430" s="410">
        <f t="shared" si="195"/>
        <v>0</v>
      </c>
      <c r="AC430" s="410">
        <f t="shared" si="195"/>
        <v>0</v>
      </c>
      <c r="AD430" s="410">
        <f t="shared" si="195"/>
        <v>0</v>
      </c>
      <c r="AE430" s="410">
        <f t="shared" si="195"/>
        <v>0</v>
      </c>
      <c r="AF430" s="410">
        <f t="shared" si="195"/>
        <v>0</v>
      </c>
      <c r="AG430" s="410">
        <f t="shared" si="195"/>
        <v>0</v>
      </c>
      <c r="AH430" s="410">
        <f t="shared" si="195"/>
        <v>0</v>
      </c>
      <c r="AI430" s="410">
        <f t="shared" si="195"/>
        <v>0</v>
      </c>
      <c r="AJ430" s="410">
        <f t="shared" si="195"/>
        <v>0</v>
      </c>
      <c r="AK430" s="410">
        <f t="shared" si="195"/>
        <v>0</v>
      </c>
      <c r="AL430" s="410">
        <f t="shared" si="195"/>
        <v>0</v>
      </c>
      <c r="AM430" s="296"/>
    </row>
    <row r="431" spans="1:39" s="282" customFormat="1" ht="15" outlineLevel="1">
      <c r="A431" s="507"/>
      <c r="B431" s="293"/>
      <c r="C431" s="304"/>
      <c r="D431" s="303"/>
      <c r="E431" s="303"/>
      <c r="F431" s="303"/>
      <c r="G431" s="303"/>
      <c r="H431" s="303"/>
      <c r="I431" s="303"/>
      <c r="J431" s="303"/>
      <c r="K431" s="303"/>
      <c r="L431" s="303"/>
      <c r="M431" s="303"/>
      <c r="N431" s="290"/>
      <c r="O431" s="303"/>
      <c r="P431" s="303"/>
      <c r="Q431" s="303"/>
      <c r="R431" s="303"/>
      <c r="S431" s="303"/>
      <c r="T431" s="303"/>
      <c r="U431" s="303"/>
      <c r="V431" s="303"/>
      <c r="W431" s="303"/>
      <c r="X431" s="303"/>
      <c r="Y431" s="411"/>
      <c r="Z431" s="411"/>
      <c r="AA431" s="411"/>
      <c r="AB431" s="411"/>
      <c r="AC431" s="411"/>
      <c r="AD431" s="411"/>
      <c r="AE431" s="411"/>
      <c r="AF431" s="411"/>
      <c r="AG431" s="411"/>
      <c r="AH431" s="411"/>
      <c r="AI431" s="411"/>
      <c r="AJ431" s="411"/>
      <c r="AK431" s="411"/>
      <c r="AL431" s="411"/>
      <c r="AM431" s="305"/>
    </row>
    <row r="432" spans="1:39" ht="15" outlineLevel="1">
      <c r="A432" s="507">
        <v>9</v>
      </c>
      <c r="B432" s="293" t="s">
        <v>7</v>
      </c>
      <c r="C432" s="290" t="s">
        <v>25</v>
      </c>
      <c r="D432" s="294">
        <f>SUMIFS('7.  Persistence Report'!AT$27:AT$500,'7.  Persistence Report'!$D$27:$D$500,$B432,'7.  Persistence Report'!$C$27:$C$500,"&lt;&gt;Pre-2011 Programs Completed in 2011",'7.  Persistence Report'!$J$27:$J$500,"&lt;&gt;Adjustment",'7.  Persistence Report'!$H$27:$H$500,"2014")</f>
        <v>459557.8541</v>
      </c>
      <c r="E432" s="294">
        <f>SUMIFS('7.  Persistence Report'!AU$27:AU$500,'7.  Persistence Report'!$D$27:$D$500,$B432,'7.  Persistence Report'!$C$27:$C$500,"&lt;&gt;Pre-2011 Programs Completed in 2011",'7.  Persistence Report'!$J$27:$J$500,"&lt;&gt;Adjustment",'7.  Persistence Report'!$H$27:$H$500,"2014")</f>
        <v>459557.8541</v>
      </c>
      <c r="F432" s="294">
        <f>SUMIFS('7.  Persistence Report'!AV$27:AV$500,'7.  Persistence Report'!$D$27:$D$500,$B432,'7.  Persistence Report'!$C$27:$C$500,"&lt;&gt;Pre-2011 Programs Completed in 2011",'7.  Persistence Report'!$J$27:$J$500,"&lt;&gt;Adjustment",'7.  Persistence Report'!$H$27:$H$500,"2014")</f>
        <v>459557.8541</v>
      </c>
      <c r="G432" s="294">
        <f>SUMIFS('7.  Persistence Report'!AW$27:AW$500,'7.  Persistence Report'!$D$27:$D$500,$B432,'7.  Persistence Report'!$C$27:$C$500,"&lt;&gt;Pre-2011 Programs Completed in 2011",'7.  Persistence Report'!$J$27:$J$500,"&lt;&gt;Adjustment",'7.  Persistence Report'!$H$27:$H$500,"2014")</f>
        <v>459557.8541</v>
      </c>
      <c r="H432" s="294">
        <f>SUMIFS('7.  Persistence Report'!AX$27:AX$500,'7.  Persistence Report'!$D$27:$D$500,$B432,'7.  Persistence Report'!$C$27:$C$500,"&lt;&gt;Pre-2011 Programs Completed in 2011",'7.  Persistence Report'!$J$27:$J$500,"&lt;&gt;Adjustment",'7.  Persistence Report'!$H$27:$H$500,"2014")</f>
        <v>459557.8541</v>
      </c>
      <c r="I432" s="294">
        <f>SUMIFS('7.  Persistence Report'!AY$27:AY$500,'7.  Persistence Report'!$D$27:$D$500,$B432,'7.  Persistence Report'!$C$27:$C$500,"&lt;&gt;Pre-2011 Programs Completed in 2011",'7.  Persistence Report'!$J$27:$J$500,"&lt;&gt;Adjustment",'7.  Persistence Report'!$H$27:$H$500,"2014")</f>
        <v>459557.8541</v>
      </c>
      <c r="J432" s="294">
        <f>SUMIFS('7.  Persistence Report'!AZ$27:AZ$500,'7.  Persistence Report'!$D$27:$D$500,$B432,'7.  Persistence Report'!$C$27:$C$500,"&lt;&gt;Pre-2011 Programs Completed in 2011",'7.  Persistence Report'!$J$27:$J$500,"&lt;&gt;Adjustment",'7.  Persistence Report'!$H$27:$H$500,"2014")</f>
        <v>459557.8541</v>
      </c>
      <c r="K432" s="294">
        <f>SUMIFS('7.  Persistence Report'!BA$27:BA$500,'7.  Persistence Report'!$D$27:$D$500,$B432,'7.  Persistence Report'!$C$27:$C$500,"&lt;&gt;Pre-2011 Programs Completed in 2011",'7.  Persistence Report'!$J$27:$J$500,"&lt;&gt;Adjustment",'7.  Persistence Report'!$H$27:$H$500,"2014")</f>
        <v>459557.8541</v>
      </c>
      <c r="L432" s="294">
        <f>SUMIFS('7.  Persistence Report'!BB$27:BB$500,'7.  Persistence Report'!$D$27:$D$500,$B432,'7.  Persistence Report'!$C$27:$C$500,"&lt;&gt;Pre-2011 Programs Completed in 2011",'7.  Persistence Report'!$J$27:$J$500,"&lt;&gt;Adjustment",'7.  Persistence Report'!$H$27:$H$500,"2014")</f>
        <v>459557.8541</v>
      </c>
      <c r="M432" s="294">
        <f>SUMIFS('7.  Persistence Report'!BC$27:BC$500,'7.  Persistence Report'!$D$27:$D$500,$B432,'7.  Persistence Report'!$C$27:$C$500,"&lt;&gt;Pre-2011 Programs Completed in 2011",'7.  Persistence Report'!$J$27:$J$500,"&lt;&gt;Adjustment",'7.  Persistence Report'!$H$27:$H$500,"2014")</f>
        <v>459557.8541</v>
      </c>
      <c r="N432" s="290"/>
      <c r="O432" s="294">
        <f>SUMIFS('7.  Persistence Report'!O$27:O$500,'7.  Persistence Report'!$D$27:$D$500,$B432,'7.  Persistence Report'!$C$27:$C$500,"&lt;&gt;Pre-2011 Programs Completed in 2011",'7.  Persistence Report'!$J$27:$J$500,"&lt;&gt;Adjustment",'7.  Persistence Report'!$H$27:$H$500,"2014")</f>
        <v>59.017383299999999</v>
      </c>
      <c r="P432" s="294">
        <f>SUMIFS('7.  Persistence Report'!P$27:P$500,'7.  Persistence Report'!$D$27:$D$500,$B432,'7.  Persistence Report'!$C$27:$C$500,"&lt;&gt;Pre-2011 Programs Completed in 2011",'7.  Persistence Report'!$J$27:$J$500,"&lt;&gt;Adjustment",'7.  Persistence Report'!$H$27:$H$500,"2014")</f>
        <v>59.017383299999999</v>
      </c>
      <c r="Q432" s="294">
        <f>SUMIFS('7.  Persistence Report'!Q$27:Q$500,'7.  Persistence Report'!$D$27:$D$500,$B432,'7.  Persistence Report'!$C$27:$C$500,"&lt;&gt;Pre-2011 Programs Completed in 2011",'7.  Persistence Report'!$J$27:$J$500,"&lt;&gt;Adjustment",'7.  Persistence Report'!$H$27:$H$500,"2014")</f>
        <v>59.017383299999999</v>
      </c>
      <c r="R432" s="294">
        <f>SUMIFS('7.  Persistence Report'!R$27:R$500,'7.  Persistence Report'!$D$27:$D$500,$B432,'7.  Persistence Report'!$C$27:$C$500,"&lt;&gt;Pre-2011 Programs Completed in 2011",'7.  Persistence Report'!$J$27:$J$500,"&lt;&gt;Adjustment",'7.  Persistence Report'!$H$27:$H$500,"2014")</f>
        <v>59.017383299999999</v>
      </c>
      <c r="S432" s="294">
        <f>SUMIFS('7.  Persistence Report'!S$27:S$500,'7.  Persistence Report'!$D$27:$D$500,$B432,'7.  Persistence Report'!$C$27:$C$500,"&lt;&gt;Pre-2011 Programs Completed in 2011",'7.  Persistence Report'!$J$27:$J$500,"&lt;&gt;Adjustment",'7.  Persistence Report'!$H$27:$H$500,"2014")</f>
        <v>59.017383299999999</v>
      </c>
      <c r="T432" s="294">
        <f>SUMIFS('7.  Persistence Report'!T$27:T$500,'7.  Persistence Report'!$D$27:$D$500,$B432,'7.  Persistence Report'!$C$27:$C$500,"&lt;&gt;Pre-2011 Programs Completed in 2011",'7.  Persistence Report'!$J$27:$J$500,"&lt;&gt;Adjustment",'7.  Persistence Report'!$H$27:$H$500,"2014")</f>
        <v>59.017383299999999</v>
      </c>
      <c r="U432" s="294">
        <f>SUMIFS('7.  Persistence Report'!U$27:U$500,'7.  Persistence Report'!$D$27:$D$500,$B432,'7.  Persistence Report'!$C$27:$C$500,"&lt;&gt;Pre-2011 Programs Completed in 2011",'7.  Persistence Report'!$J$27:$J$500,"&lt;&gt;Adjustment",'7.  Persistence Report'!$H$27:$H$500,"2014")</f>
        <v>59.017383299999999</v>
      </c>
      <c r="V432" s="294">
        <f>SUMIFS('7.  Persistence Report'!V$27:V$500,'7.  Persistence Report'!$D$27:$D$500,$B432,'7.  Persistence Report'!$C$27:$C$500,"&lt;&gt;Pre-2011 Programs Completed in 2011",'7.  Persistence Report'!$J$27:$J$500,"&lt;&gt;Adjustment",'7.  Persistence Report'!$H$27:$H$500,"2014")</f>
        <v>59.017383299999999</v>
      </c>
      <c r="W432" s="294">
        <f>SUMIFS('7.  Persistence Report'!W$27:W$500,'7.  Persistence Report'!$D$27:$D$500,$B432,'7.  Persistence Report'!$C$27:$C$500,"&lt;&gt;Pre-2011 Programs Completed in 2011",'7.  Persistence Report'!$J$27:$J$500,"&lt;&gt;Adjustment",'7.  Persistence Report'!$H$27:$H$500,"2014")</f>
        <v>59.017383299999999</v>
      </c>
      <c r="X432" s="294">
        <f>SUMIFS('7.  Persistence Report'!X$27:X$500,'7.  Persistence Report'!$D$27:$D$500,$B432,'7.  Persistence Report'!$C$27:$C$500,"&lt;&gt;Pre-2011 Programs Completed in 2011",'7.  Persistence Report'!$J$27:$J$500,"&lt;&gt;Adjustment",'7.  Persistence Report'!$H$27:$H$500,"2014")</f>
        <v>59.017383299999999</v>
      </c>
      <c r="Y432" s="468">
        <f>+Y303</f>
        <v>1</v>
      </c>
      <c r="Z432" s="468">
        <f t="shared" ref="Z432:AA432" si="196">+Z303</f>
        <v>0</v>
      </c>
      <c r="AA432" s="468">
        <f t="shared" si="196"/>
        <v>0</v>
      </c>
      <c r="AB432" s="409"/>
      <c r="AC432" s="409"/>
      <c r="AD432" s="409"/>
      <c r="AE432" s="409"/>
      <c r="AF432" s="409"/>
      <c r="AG432" s="409"/>
      <c r="AH432" s="409"/>
      <c r="AI432" s="409"/>
      <c r="AJ432" s="409"/>
      <c r="AK432" s="409"/>
      <c r="AL432" s="409"/>
      <c r="AM432" s="295">
        <f>SUM(Y432:AL432)</f>
        <v>1</v>
      </c>
    </row>
    <row r="433" spans="1:39" ht="15" outlineLevel="1">
      <c r="B433" s="293" t="s">
        <v>259</v>
      </c>
      <c r="C433" s="290" t="s">
        <v>163</v>
      </c>
      <c r="D433" s="294">
        <f>SUMIFS('7.  Persistence Report'!AT$27:AT$500,'7.  Persistence Report'!$D$27:$D$500,$B432,'7.  Persistence Report'!$C$27:$C$500,"&lt;&gt;Pre-2011 Programs Completed in 2011",'7.  Persistence Report'!$J$27:$J$500,"Adjustment",'7.  Persistence Report'!$H$27:$H$500,"2014")</f>
        <v>0</v>
      </c>
      <c r="E433" s="294">
        <f>SUMIFS('7.  Persistence Report'!AU$27:AU$500,'7.  Persistence Report'!$D$27:$D$500,$B432,'7.  Persistence Report'!$C$27:$C$500,"&lt;&gt;Pre-2011 Programs Completed in 2011",'7.  Persistence Report'!$J$27:$J$500,"Adjustment",'7.  Persistence Report'!$H$27:$H$500,"2014")</f>
        <v>0</v>
      </c>
      <c r="F433" s="294">
        <f>SUMIFS('7.  Persistence Report'!AV$27:AV$500,'7.  Persistence Report'!$D$27:$D$500,$B432,'7.  Persistence Report'!$C$27:$C$500,"&lt;&gt;Pre-2011 Programs Completed in 2011",'7.  Persistence Report'!$J$27:$J$500,"Adjustment",'7.  Persistence Report'!$H$27:$H$500,"2014")</f>
        <v>0</v>
      </c>
      <c r="G433" s="294">
        <f>SUMIFS('7.  Persistence Report'!AW$27:AW$500,'7.  Persistence Report'!$D$27:$D$500,$B432,'7.  Persistence Report'!$C$27:$C$500,"&lt;&gt;Pre-2011 Programs Completed in 2011",'7.  Persistence Report'!$J$27:$J$500,"Adjustment",'7.  Persistence Report'!$H$27:$H$500,"2014")</f>
        <v>0</v>
      </c>
      <c r="H433" s="294">
        <f>SUMIFS('7.  Persistence Report'!AX$27:AX$500,'7.  Persistence Report'!$D$27:$D$500,$B432,'7.  Persistence Report'!$C$27:$C$500,"&lt;&gt;Pre-2011 Programs Completed in 2011",'7.  Persistence Report'!$J$27:$J$500,"Adjustment",'7.  Persistence Report'!$H$27:$H$500,"2014")</f>
        <v>0</v>
      </c>
      <c r="I433" s="294">
        <f>SUMIFS('7.  Persistence Report'!AY$27:AY$500,'7.  Persistence Report'!$D$27:$D$500,$B432,'7.  Persistence Report'!$C$27:$C$500,"&lt;&gt;Pre-2011 Programs Completed in 2011",'7.  Persistence Report'!$J$27:$J$500,"Adjustment",'7.  Persistence Report'!$H$27:$H$500,"2014")</f>
        <v>0</v>
      </c>
      <c r="J433" s="294">
        <f>SUMIFS('7.  Persistence Report'!AZ$27:AZ$500,'7.  Persistence Report'!$D$27:$D$500,$B432,'7.  Persistence Report'!$C$27:$C$500,"&lt;&gt;Pre-2011 Programs Completed in 2011",'7.  Persistence Report'!$J$27:$J$500,"Adjustment",'7.  Persistence Report'!$H$27:$H$500,"2014")</f>
        <v>0</v>
      </c>
      <c r="K433" s="294">
        <f>SUMIFS('7.  Persistence Report'!BA$27:BA$500,'7.  Persistence Report'!$D$27:$D$500,$B432,'7.  Persistence Report'!$C$27:$C$500,"&lt;&gt;Pre-2011 Programs Completed in 2011",'7.  Persistence Report'!$J$27:$J$500,"Adjustment",'7.  Persistence Report'!$H$27:$H$500,"2014")</f>
        <v>0</v>
      </c>
      <c r="L433" s="294">
        <f>SUMIFS('7.  Persistence Report'!BB$27:BB$500,'7.  Persistence Report'!$D$27:$D$500,$B432,'7.  Persistence Report'!$C$27:$C$500,"&lt;&gt;Pre-2011 Programs Completed in 2011",'7.  Persistence Report'!$J$27:$J$500,"Adjustment",'7.  Persistence Report'!$H$27:$H$500,"2014")</f>
        <v>0</v>
      </c>
      <c r="M433" s="294">
        <f>SUMIFS('7.  Persistence Report'!BC$27:BC$500,'7.  Persistence Report'!$D$27:$D$500,$B432,'7.  Persistence Report'!$C$27:$C$500,"&lt;&gt;Pre-2011 Programs Completed in 2011",'7.  Persistence Report'!$J$27:$J$500,"Adjustment",'7.  Persistence Report'!$H$27:$H$500,"2014")</f>
        <v>0</v>
      </c>
      <c r="N433" s="466"/>
      <c r="O433" s="294">
        <f>SUMIFS('7.  Persistence Report'!O$27:O$500,'7.  Persistence Report'!$D$27:$D$500,$B432,'7.  Persistence Report'!$C$27:$C$500,"&lt;&gt;Pre-2011 Programs Completed in 2011",'7.  Persistence Report'!$J$27:$J$500,"Adjustment",'7.  Persistence Report'!$H$27:$H$500,"2014")</f>
        <v>0</v>
      </c>
      <c r="P433" s="294">
        <f>SUMIFS('7.  Persistence Report'!P$27:P$500,'7.  Persistence Report'!$D$27:$D$500,$B432,'7.  Persistence Report'!$C$27:$C$500,"&lt;&gt;Pre-2011 Programs Completed in 2011",'7.  Persistence Report'!$J$27:$J$500,"Adjustment",'7.  Persistence Report'!$H$27:$H$500,"2014")</f>
        <v>0</v>
      </c>
      <c r="Q433" s="294">
        <f>SUMIFS('7.  Persistence Report'!Q$27:Q$500,'7.  Persistence Report'!$D$27:$D$500,$B432,'7.  Persistence Report'!$C$27:$C$500,"&lt;&gt;Pre-2011 Programs Completed in 2011",'7.  Persistence Report'!$J$27:$J$500,"Adjustment",'7.  Persistence Report'!$H$27:$H$500,"2014")</f>
        <v>0</v>
      </c>
      <c r="R433" s="294">
        <f>SUMIFS('7.  Persistence Report'!R$27:R$500,'7.  Persistence Report'!$D$27:$D$500,$B432,'7.  Persistence Report'!$C$27:$C$500,"&lt;&gt;Pre-2011 Programs Completed in 2011",'7.  Persistence Report'!$J$27:$J$500,"Adjustment",'7.  Persistence Report'!$H$27:$H$500,"2014")</f>
        <v>0</v>
      </c>
      <c r="S433" s="294">
        <f>SUMIFS('7.  Persistence Report'!S$27:S$500,'7.  Persistence Report'!$D$27:$D$500,$B432,'7.  Persistence Report'!$C$27:$C$500,"&lt;&gt;Pre-2011 Programs Completed in 2011",'7.  Persistence Report'!$J$27:$J$500,"Adjustment",'7.  Persistence Report'!$H$27:$H$500,"2014")</f>
        <v>0</v>
      </c>
      <c r="T433" s="294">
        <f>SUMIFS('7.  Persistence Report'!T$27:T$500,'7.  Persistence Report'!$D$27:$D$500,$B432,'7.  Persistence Report'!$C$27:$C$500,"&lt;&gt;Pre-2011 Programs Completed in 2011",'7.  Persistence Report'!$J$27:$J$500,"Adjustment",'7.  Persistence Report'!$H$27:$H$500,"2014")</f>
        <v>0</v>
      </c>
      <c r="U433" s="294">
        <f>SUMIFS('7.  Persistence Report'!U$27:U$500,'7.  Persistence Report'!$D$27:$D$500,$B432,'7.  Persistence Report'!$C$27:$C$500,"&lt;&gt;Pre-2011 Programs Completed in 2011",'7.  Persistence Report'!$J$27:$J$500,"Adjustment",'7.  Persistence Report'!$H$27:$H$500,"2014")</f>
        <v>0</v>
      </c>
      <c r="V433" s="294">
        <f>SUMIFS('7.  Persistence Report'!V$27:V$500,'7.  Persistence Report'!$D$27:$D$500,$B432,'7.  Persistence Report'!$C$27:$C$500,"&lt;&gt;Pre-2011 Programs Completed in 2011",'7.  Persistence Report'!$J$27:$J$500,"Adjustment",'7.  Persistence Report'!$H$27:$H$500,"2014")</f>
        <v>0</v>
      </c>
      <c r="W433" s="294">
        <f>SUMIFS('7.  Persistence Report'!W$27:W$500,'7.  Persistence Report'!$D$27:$D$500,$B432,'7.  Persistence Report'!$C$27:$C$500,"&lt;&gt;Pre-2011 Programs Completed in 2011",'7.  Persistence Report'!$J$27:$J$500,"Adjustment",'7.  Persistence Report'!$H$27:$H$500,"2014")</f>
        <v>0</v>
      </c>
      <c r="X433" s="294">
        <f>SUMIFS('7.  Persistence Report'!X$27:X$500,'7.  Persistence Report'!$D$27:$D$500,$B432,'7.  Persistence Report'!$C$27:$C$500,"&lt;&gt;Pre-2011 Programs Completed in 2011",'7.  Persistence Report'!$J$27:$J$500,"Adjustment",'7.  Persistence Report'!$H$27:$H$500,"2014")</f>
        <v>0</v>
      </c>
      <c r="Y433" s="410">
        <f>Y432</f>
        <v>1</v>
      </c>
      <c r="Z433" s="410">
        <f>Z432</f>
        <v>0</v>
      </c>
      <c r="AA433" s="410">
        <f t="shared" ref="AA433:AL433" si="197">AA432</f>
        <v>0</v>
      </c>
      <c r="AB433" s="410">
        <f t="shared" si="197"/>
        <v>0</v>
      </c>
      <c r="AC433" s="410">
        <f t="shared" si="197"/>
        <v>0</v>
      </c>
      <c r="AD433" s="410">
        <f t="shared" si="197"/>
        <v>0</v>
      </c>
      <c r="AE433" s="410">
        <f t="shared" si="197"/>
        <v>0</v>
      </c>
      <c r="AF433" s="410">
        <f t="shared" si="197"/>
        <v>0</v>
      </c>
      <c r="AG433" s="410">
        <f t="shared" si="197"/>
        <v>0</v>
      </c>
      <c r="AH433" s="410">
        <f t="shared" si="197"/>
        <v>0</v>
      </c>
      <c r="AI433" s="410">
        <f t="shared" si="197"/>
        <v>0</v>
      </c>
      <c r="AJ433" s="410">
        <f t="shared" si="197"/>
        <v>0</v>
      </c>
      <c r="AK433" s="410">
        <f t="shared" si="197"/>
        <v>0</v>
      </c>
      <c r="AL433" s="410">
        <f t="shared" si="197"/>
        <v>0</v>
      </c>
      <c r="AM433" s="296"/>
    </row>
    <row r="434" spans="1:39" ht="15" outlineLevel="1">
      <c r="B434" s="306"/>
      <c r="C434" s="307"/>
      <c r="D434" s="290"/>
      <c r="E434" s="290"/>
      <c r="F434" s="290"/>
      <c r="G434" s="290"/>
      <c r="H434" s="290"/>
      <c r="I434" s="290"/>
      <c r="J434" s="290"/>
      <c r="K434" s="290"/>
      <c r="L434" s="290"/>
      <c r="M434" s="290"/>
      <c r="N434" s="290"/>
      <c r="O434" s="290"/>
      <c r="P434" s="290"/>
      <c r="Q434" s="290"/>
      <c r="R434" s="290"/>
      <c r="S434" s="290"/>
      <c r="T434" s="290"/>
      <c r="U434" s="290"/>
      <c r="V434" s="290"/>
      <c r="W434" s="290"/>
      <c r="X434" s="290"/>
      <c r="Y434" s="411"/>
      <c r="Z434" s="411"/>
      <c r="AA434" s="411"/>
      <c r="AB434" s="411"/>
      <c r="AC434" s="411"/>
      <c r="AD434" s="411"/>
      <c r="AE434" s="411"/>
      <c r="AF434" s="411"/>
      <c r="AG434" s="411"/>
      <c r="AH434" s="411"/>
      <c r="AI434" s="411"/>
      <c r="AJ434" s="411"/>
      <c r="AK434" s="411"/>
      <c r="AL434" s="411"/>
      <c r="AM434" s="305"/>
    </row>
    <row r="435" spans="1:39" ht="15.75" outlineLevel="1">
      <c r="A435" s="508"/>
      <c r="B435" s="287" t="s">
        <v>8</v>
      </c>
      <c r="C435" s="288"/>
      <c r="D435" s="288"/>
      <c r="E435" s="288"/>
      <c r="F435" s="288"/>
      <c r="G435" s="288"/>
      <c r="H435" s="288"/>
      <c r="I435" s="288"/>
      <c r="J435" s="288"/>
      <c r="K435" s="288"/>
      <c r="L435" s="288"/>
      <c r="M435" s="288"/>
      <c r="N435" s="290"/>
      <c r="O435" s="288"/>
      <c r="P435" s="288"/>
      <c r="Q435" s="288"/>
      <c r="R435" s="288"/>
      <c r="S435" s="288"/>
      <c r="T435" s="288"/>
      <c r="U435" s="288"/>
      <c r="V435" s="288"/>
      <c r="W435" s="288"/>
      <c r="X435" s="288"/>
      <c r="Y435" s="413"/>
      <c r="Z435" s="413"/>
      <c r="AA435" s="413"/>
      <c r="AB435" s="413"/>
      <c r="AC435" s="413"/>
      <c r="AD435" s="413"/>
      <c r="AE435" s="413"/>
      <c r="AF435" s="413"/>
      <c r="AG435" s="413"/>
      <c r="AH435" s="413"/>
      <c r="AI435" s="413"/>
      <c r="AJ435" s="413"/>
      <c r="AK435" s="413"/>
      <c r="AL435" s="413"/>
      <c r="AM435" s="291"/>
    </row>
    <row r="436" spans="1:39" ht="15" outlineLevel="1">
      <c r="A436" s="507">
        <v>10</v>
      </c>
      <c r="B436" s="309" t="s">
        <v>22</v>
      </c>
      <c r="C436" s="290" t="s">
        <v>25</v>
      </c>
      <c r="D436" s="294">
        <f>SUMIFS('7.  Persistence Report'!AT$27:AT$500,'7.  Persistence Report'!$D$27:$D$500,$B436,'7.  Persistence Report'!$C$27:$C$500,"&lt;&gt;Pre-2011 Programs Completed in 2011",'7.  Persistence Report'!$J$27:$J$500,"&lt;&gt;Adjustment",'7.  Persistence Report'!$H$27:$H$500,"2014")</f>
        <v>34825481.420000002</v>
      </c>
      <c r="E436" s="294">
        <f>SUMIFS('7.  Persistence Report'!AU$27:AU$500,'7.  Persistence Report'!$D$27:$D$500,$B436,'7.  Persistence Report'!$C$27:$C$500,"&lt;&gt;Pre-2011 Programs Completed in 2011",'7.  Persistence Report'!$J$27:$J$500,"&lt;&gt;Adjustment",'7.  Persistence Report'!$H$27:$H$500,"2014")</f>
        <v>34817816.229999997</v>
      </c>
      <c r="F436" s="294">
        <f>SUMIFS('7.  Persistence Report'!AV$27:AV$500,'7.  Persistence Report'!$D$27:$D$500,$B436,'7.  Persistence Report'!$C$27:$C$500,"&lt;&gt;Pre-2011 Programs Completed in 2011",'7.  Persistence Report'!$J$27:$J$500,"&lt;&gt;Adjustment",'7.  Persistence Report'!$H$27:$H$500,"2014")</f>
        <v>34817816.229999997</v>
      </c>
      <c r="G436" s="294">
        <f>SUMIFS('7.  Persistence Report'!AW$27:AW$500,'7.  Persistence Report'!$D$27:$D$500,$B436,'7.  Persistence Report'!$C$27:$C$500,"&lt;&gt;Pre-2011 Programs Completed in 2011",'7.  Persistence Report'!$J$27:$J$500,"&lt;&gt;Adjustment",'7.  Persistence Report'!$H$27:$H$500,"2014")</f>
        <v>33859621.359999999</v>
      </c>
      <c r="H436" s="294">
        <f>SUMIFS('7.  Persistence Report'!AX$27:AX$500,'7.  Persistence Report'!$D$27:$D$500,$B436,'7.  Persistence Report'!$C$27:$C$500,"&lt;&gt;Pre-2011 Programs Completed in 2011",'7.  Persistence Report'!$J$27:$J$500,"&lt;&gt;Adjustment",'7.  Persistence Report'!$H$27:$H$500,"2014")</f>
        <v>33835191.390000001</v>
      </c>
      <c r="I436" s="294">
        <f>SUMIFS('7.  Persistence Report'!AY$27:AY$500,'7.  Persistence Report'!$D$27:$D$500,$B436,'7.  Persistence Report'!$C$27:$C$500,"&lt;&gt;Pre-2011 Programs Completed in 2011",'7.  Persistence Report'!$J$27:$J$500,"&lt;&gt;Adjustment",'7.  Persistence Report'!$H$27:$H$500,"2014")</f>
        <v>33831847.159999996</v>
      </c>
      <c r="J436" s="294">
        <f>SUMIFS('7.  Persistence Report'!AZ$27:AZ$500,'7.  Persistence Report'!$D$27:$D$500,$B436,'7.  Persistence Report'!$C$27:$C$500,"&lt;&gt;Pre-2011 Programs Completed in 2011",'7.  Persistence Report'!$J$27:$J$500,"&lt;&gt;Adjustment",'7.  Persistence Report'!$H$27:$H$500,"2014")</f>
        <v>32416480.940000001</v>
      </c>
      <c r="K436" s="294">
        <f>SUMIFS('7.  Persistence Report'!BA$27:BA$500,'7.  Persistence Report'!$D$27:$D$500,$B436,'7.  Persistence Report'!$C$27:$C$500,"&lt;&gt;Pre-2011 Programs Completed in 2011",'7.  Persistence Report'!$J$27:$J$500,"&lt;&gt;Adjustment",'7.  Persistence Report'!$H$27:$H$500,"2014")</f>
        <v>32416480.940000001</v>
      </c>
      <c r="L436" s="294">
        <f>SUMIFS('7.  Persistence Report'!BB$27:BB$500,'7.  Persistence Report'!$D$27:$D$500,$B436,'7.  Persistence Report'!$C$27:$C$500,"&lt;&gt;Pre-2011 Programs Completed in 2011",'7.  Persistence Report'!$J$27:$J$500,"&lt;&gt;Adjustment",'7.  Persistence Report'!$H$27:$H$500,"2014")</f>
        <v>31273545.850000001</v>
      </c>
      <c r="M436" s="294">
        <f>SUMIFS('7.  Persistence Report'!BC$27:BC$500,'7.  Persistence Report'!$D$27:$D$500,$B436,'7.  Persistence Report'!$C$27:$C$500,"&lt;&gt;Pre-2011 Programs Completed in 2011",'7.  Persistence Report'!$J$27:$J$500,"&lt;&gt;Adjustment",'7.  Persistence Report'!$H$27:$H$500,"2014")</f>
        <v>25033874.649999999</v>
      </c>
      <c r="N436" s="294">
        <v>12</v>
      </c>
      <c r="O436" s="294">
        <f>SUMIFS('7.  Persistence Report'!O$27:O$500,'7.  Persistence Report'!$D$27:$D$500,$B436,'7.  Persistence Report'!$C$27:$C$500,"&lt;&gt;Pre-2011 Programs Completed in 2011",'7.  Persistence Report'!$J$27:$J$500,"&lt;&gt;Adjustment",'7.  Persistence Report'!$H$27:$H$500,"2014")</f>
        <v>5591.5860860000003</v>
      </c>
      <c r="P436" s="294">
        <f>SUMIFS('7.  Persistence Report'!P$27:P$500,'7.  Persistence Report'!$D$27:$D$500,$B436,'7.  Persistence Report'!$C$27:$C$500,"&lt;&gt;Pre-2011 Programs Completed in 2011",'7.  Persistence Report'!$J$27:$J$500,"&lt;&gt;Adjustment",'7.  Persistence Report'!$H$27:$H$500,"2014")</f>
        <v>5589.3856509999996</v>
      </c>
      <c r="Q436" s="294">
        <f>SUMIFS('7.  Persistence Report'!Q$27:Q$500,'7.  Persistence Report'!$D$27:$D$500,$B436,'7.  Persistence Report'!$C$27:$C$500,"&lt;&gt;Pre-2011 Programs Completed in 2011",'7.  Persistence Report'!$J$27:$J$500,"&lt;&gt;Adjustment",'7.  Persistence Report'!$H$27:$H$500,"2014")</f>
        <v>5589.3856509999996</v>
      </c>
      <c r="R436" s="294">
        <f>SUMIFS('7.  Persistence Report'!R$27:R$500,'7.  Persistence Report'!$D$27:$D$500,$B436,'7.  Persistence Report'!$C$27:$C$500,"&lt;&gt;Pre-2011 Programs Completed in 2011",'7.  Persistence Report'!$J$27:$J$500,"&lt;&gt;Adjustment",'7.  Persistence Report'!$H$27:$H$500,"2014")</f>
        <v>5331.3521410000003</v>
      </c>
      <c r="S436" s="294">
        <f>SUMIFS('7.  Persistence Report'!S$27:S$500,'7.  Persistence Report'!$D$27:$D$500,$B436,'7.  Persistence Report'!$C$27:$C$500,"&lt;&gt;Pre-2011 Programs Completed in 2011",'7.  Persistence Report'!$J$27:$J$500,"&lt;&gt;Adjustment",'7.  Persistence Report'!$H$27:$H$500,"2014")</f>
        <v>5326.463154</v>
      </c>
      <c r="T436" s="294">
        <f>SUMIFS('7.  Persistence Report'!T$27:T$500,'7.  Persistence Report'!$D$27:$D$500,$B436,'7.  Persistence Report'!$C$27:$C$500,"&lt;&gt;Pre-2011 Programs Completed in 2011",'7.  Persistence Report'!$J$27:$J$500,"&lt;&gt;Adjustment",'7.  Persistence Report'!$H$27:$H$500,"2014")</f>
        <v>5325.5061409999998</v>
      </c>
      <c r="U436" s="294">
        <f>SUMIFS('7.  Persistence Report'!U$27:U$500,'7.  Persistence Report'!$D$27:$D$500,$B436,'7.  Persistence Report'!$C$27:$C$500,"&lt;&gt;Pre-2011 Programs Completed in 2011",'7.  Persistence Report'!$J$27:$J$500,"&lt;&gt;Adjustment",'7.  Persistence Report'!$H$27:$H$500,"2014")</f>
        <v>5127.1850869999998</v>
      </c>
      <c r="V436" s="294">
        <f>SUMIFS('7.  Persistence Report'!V$27:V$500,'7.  Persistence Report'!$D$27:$D$500,$B436,'7.  Persistence Report'!$C$27:$C$500,"&lt;&gt;Pre-2011 Programs Completed in 2011",'7.  Persistence Report'!$J$27:$J$500,"&lt;&gt;Adjustment",'7.  Persistence Report'!$H$27:$H$500,"2014")</f>
        <v>5127.1850869999998</v>
      </c>
      <c r="W436" s="294">
        <f>SUMIFS('7.  Persistence Report'!W$27:W$500,'7.  Persistence Report'!$D$27:$D$500,$B436,'7.  Persistence Report'!$C$27:$C$500,"&lt;&gt;Pre-2011 Programs Completed in 2011",'7.  Persistence Report'!$J$27:$J$500,"&lt;&gt;Adjustment",'7.  Persistence Report'!$H$27:$H$500,"2014")</f>
        <v>4852.598696</v>
      </c>
      <c r="X436" s="294">
        <f>SUMIFS('7.  Persistence Report'!X$27:X$500,'7.  Persistence Report'!$D$27:$D$500,$B436,'7.  Persistence Report'!$C$27:$C$500,"&lt;&gt;Pre-2011 Programs Completed in 2011",'7.  Persistence Report'!$J$27:$J$500,"&lt;&gt;Adjustment",'7.  Persistence Report'!$H$27:$H$500,"2014")</f>
        <v>4012.4143979999999</v>
      </c>
      <c r="Y436" s="468">
        <f>+Y307</f>
        <v>0</v>
      </c>
      <c r="Z436" s="468">
        <f t="shared" ref="Z436:AA436" si="198">+Z307</f>
        <v>0</v>
      </c>
      <c r="AA436" s="468">
        <f t="shared" si="198"/>
        <v>1</v>
      </c>
      <c r="AB436" s="467"/>
      <c r="AC436" s="414"/>
      <c r="AD436" s="414"/>
      <c r="AE436" s="414"/>
      <c r="AF436" s="414"/>
      <c r="AG436" s="414"/>
      <c r="AH436" s="414"/>
      <c r="AI436" s="414"/>
      <c r="AJ436" s="414"/>
      <c r="AK436" s="414"/>
      <c r="AL436" s="414"/>
      <c r="AM436" s="295">
        <f>SUM(Y436:AL436)</f>
        <v>1</v>
      </c>
    </row>
    <row r="437" spans="1:39" ht="15" outlineLevel="1">
      <c r="B437" s="293" t="s">
        <v>259</v>
      </c>
      <c r="C437" s="290" t="s">
        <v>163</v>
      </c>
      <c r="D437" s="294">
        <f>SUMIFS('7.  Persistence Report'!AT$27:AT$500,'7.  Persistence Report'!$D$27:$D$500,$B436,'7.  Persistence Report'!$C$27:$C$500,"&lt;&gt;Pre-2011 Programs Completed in 2011",'7.  Persistence Report'!$J$27:$J$500,"Adjustment",'7.  Persistence Report'!$H$27:$H$500,"2014")</f>
        <v>0</v>
      </c>
      <c r="E437" s="294">
        <f>SUMIFS('7.  Persistence Report'!AU$27:AU$500,'7.  Persistence Report'!$D$27:$D$500,$B436,'7.  Persistence Report'!$C$27:$C$500,"&lt;&gt;Pre-2011 Programs Completed in 2011",'7.  Persistence Report'!$J$27:$J$500,"Adjustment",'7.  Persistence Report'!$H$27:$H$500,"2014")</f>
        <v>0</v>
      </c>
      <c r="F437" s="294">
        <f>SUMIFS('7.  Persistence Report'!AV$27:AV$500,'7.  Persistence Report'!$D$27:$D$500,$B436,'7.  Persistence Report'!$C$27:$C$500,"&lt;&gt;Pre-2011 Programs Completed in 2011",'7.  Persistence Report'!$J$27:$J$500,"Adjustment",'7.  Persistence Report'!$H$27:$H$500,"2014")</f>
        <v>0</v>
      </c>
      <c r="G437" s="294">
        <f>SUMIFS('7.  Persistence Report'!AW$27:AW$500,'7.  Persistence Report'!$D$27:$D$500,$B436,'7.  Persistence Report'!$C$27:$C$500,"&lt;&gt;Pre-2011 Programs Completed in 2011",'7.  Persistence Report'!$J$27:$J$500,"Adjustment",'7.  Persistence Report'!$H$27:$H$500,"2014")</f>
        <v>0</v>
      </c>
      <c r="H437" s="294">
        <f>SUMIFS('7.  Persistence Report'!AX$27:AX$500,'7.  Persistence Report'!$D$27:$D$500,$B436,'7.  Persistence Report'!$C$27:$C$500,"&lt;&gt;Pre-2011 Programs Completed in 2011",'7.  Persistence Report'!$J$27:$J$500,"Adjustment",'7.  Persistence Report'!$H$27:$H$500,"2014")</f>
        <v>0</v>
      </c>
      <c r="I437" s="294">
        <f>SUMIFS('7.  Persistence Report'!AY$27:AY$500,'7.  Persistence Report'!$D$27:$D$500,$B436,'7.  Persistence Report'!$C$27:$C$500,"&lt;&gt;Pre-2011 Programs Completed in 2011",'7.  Persistence Report'!$J$27:$J$500,"Adjustment",'7.  Persistence Report'!$H$27:$H$500,"2014")</f>
        <v>0</v>
      </c>
      <c r="J437" s="294">
        <f>SUMIFS('7.  Persistence Report'!AZ$27:AZ$500,'7.  Persistence Report'!$D$27:$D$500,$B436,'7.  Persistence Report'!$C$27:$C$500,"&lt;&gt;Pre-2011 Programs Completed in 2011",'7.  Persistence Report'!$J$27:$J$500,"Adjustment",'7.  Persistence Report'!$H$27:$H$500,"2014")</f>
        <v>0</v>
      </c>
      <c r="K437" s="294">
        <f>SUMIFS('7.  Persistence Report'!BA$27:BA$500,'7.  Persistence Report'!$D$27:$D$500,$B436,'7.  Persistence Report'!$C$27:$C$500,"&lt;&gt;Pre-2011 Programs Completed in 2011",'7.  Persistence Report'!$J$27:$J$500,"Adjustment",'7.  Persistence Report'!$H$27:$H$500,"2014")</f>
        <v>0</v>
      </c>
      <c r="L437" s="294">
        <f>SUMIFS('7.  Persistence Report'!BB$27:BB$500,'7.  Persistence Report'!$D$27:$D$500,$B436,'7.  Persistence Report'!$C$27:$C$500,"&lt;&gt;Pre-2011 Programs Completed in 2011",'7.  Persistence Report'!$J$27:$J$500,"Adjustment",'7.  Persistence Report'!$H$27:$H$500,"2014")</f>
        <v>0</v>
      </c>
      <c r="M437" s="294">
        <f>SUMIFS('7.  Persistence Report'!BC$27:BC$500,'7.  Persistence Report'!$D$27:$D$500,$B436,'7.  Persistence Report'!$C$27:$C$500,"&lt;&gt;Pre-2011 Programs Completed in 2011",'7.  Persistence Report'!$J$27:$J$500,"Adjustment",'7.  Persistence Report'!$H$27:$H$500,"2014")</f>
        <v>0</v>
      </c>
      <c r="N437" s="294">
        <f>N436</f>
        <v>12</v>
      </c>
      <c r="O437" s="294">
        <f>SUMIFS('7.  Persistence Report'!O$27:O$500,'7.  Persistence Report'!$D$27:$D$500,$B436,'7.  Persistence Report'!$C$27:$C$500,"&lt;&gt;Pre-2011 Programs Completed in 2011",'7.  Persistence Report'!$J$27:$J$500,"Adjustment",'7.  Persistence Report'!$H$27:$H$500,"2014")</f>
        <v>0</v>
      </c>
      <c r="P437" s="294">
        <f>SUMIFS('7.  Persistence Report'!P$27:P$500,'7.  Persistence Report'!$D$27:$D$500,$B436,'7.  Persistence Report'!$C$27:$C$500,"&lt;&gt;Pre-2011 Programs Completed in 2011",'7.  Persistence Report'!$J$27:$J$500,"Adjustment",'7.  Persistence Report'!$H$27:$H$500,"2014")</f>
        <v>0</v>
      </c>
      <c r="Q437" s="294">
        <f>SUMIFS('7.  Persistence Report'!Q$27:Q$500,'7.  Persistence Report'!$D$27:$D$500,$B436,'7.  Persistence Report'!$C$27:$C$500,"&lt;&gt;Pre-2011 Programs Completed in 2011",'7.  Persistence Report'!$J$27:$J$500,"Adjustment",'7.  Persistence Report'!$H$27:$H$500,"2014")</f>
        <v>0</v>
      </c>
      <c r="R437" s="294">
        <f>SUMIFS('7.  Persistence Report'!R$27:R$500,'7.  Persistence Report'!$D$27:$D$500,$B436,'7.  Persistence Report'!$C$27:$C$500,"&lt;&gt;Pre-2011 Programs Completed in 2011",'7.  Persistence Report'!$J$27:$J$500,"Adjustment",'7.  Persistence Report'!$H$27:$H$500,"2014")</f>
        <v>0</v>
      </c>
      <c r="S437" s="294">
        <f>SUMIFS('7.  Persistence Report'!S$27:S$500,'7.  Persistence Report'!$D$27:$D$500,$B436,'7.  Persistence Report'!$C$27:$C$500,"&lt;&gt;Pre-2011 Programs Completed in 2011",'7.  Persistence Report'!$J$27:$J$500,"Adjustment",'7.  Persistence Report'!$H$27:$H$500,"2014")</f>
        <v>0</v>
      </c>
      <c r="T437" s="294">
        <f>SUMIFS('7.  Persistence Report'!T$27:T$500,'7.  Persistence Report'!$D$27:$D$500,$B436,'7.  Persistence Report'!$C$27:$C$500,"&lt;&gt;Pre-2011 Programs Completed in 2011",'7.  Persistence Report'!$J$27:$J$500,"Adjustment",'7.  Persistence Report'!$H$27:$H$500,"2014")</f>
        <v>0</v>
      </c>
      <c r="U437" s="294">
        <f>SUMIFS('7.  Persistence Report'!U$27:U$500,'7.  Persistence Report'!$D$27:$D$500,$B436,'7.  Persistence Report'!$C$27:$C$500,"&lt;&gt;Pre-2011 Programs Completed in 2011",'7.  Persistence Report'!$J$27:$J$500,"Adjustment",'7.  Persistence Report'!$H$27:$H$500,"2014")</f>
        <v>0</v>
      </c>
      <c r="V437" s="294">
        <f>SUMIFS('7.  Persistence Report'!V$27:V$500,'7.  Persistence Report'!$D$27:$D$500,$B436,'7.  Persistence Report'!$C$27:$C$500,"&lt;&gt;Pre-2011 Programs Completed in 2011",'7.  Persistence Report'!$J$27:$J$500,"Adjustment",'7.  Persistence Report'!$H$27:$H$500,"2014")</f>
        <v>0</v>
      </c>
      <c r="W437" s="294">
        <f>SUMIFS('7.  Persistence Report'!W$27:W$500,'7.  Persistence Report'!$D$27:$D$500,$B436,'7.  Persistence Report'!$C$27:$C$500,"&lt;&gt;Pre-2011 Programs Completed in 2011",'7.  Persistence Report'!$J$27:$J$500,"Adjustment",'7.  Persistence Report'!$H$27:$H$500,"2014")</f>
        <v>0</v>
      </c>
      <c r="X437" s="294">
        <f>SUMIFS('7.  Persistence Report'!X$27:X$500,'7.  Persistence Report'!$D$27:$D$500,$B436,'7.  Persistence Report'!$C$27:$C$500,"&lt;&gt;Pre-2011 Programs Completed in 2011",'7.  Persistence Report'!$J$27:$J$500,"Adjustment",'7.  Persistence Report'!$H$27:$H$500,"2014")</f>
        <v>0</v>
      </c>
      <c r="Y437" s="410">
        <f>Y436</f>
        <v>0</v>
      </c>
      <c r="Z437" s="410">
        <f>Z436</f>
        <v>0</v>
      </c>
      <c r="AA437" s="410">
        <f t="shared" ref="AA437:AL437" si="199">AA436</f>
        <v>1</v>
      </c>
      <c r="AB437" s="410">
        <f t="shared" si="199"/>
        <v>0</v>
      </c>
      <c r="AC437" s="410">
        <f t="shared" si="199"/>
        <v>0</v>
      </c>
      <c r="AD437" s="410">
        <f t="shared" si="199"/>
        <v>0</v>
      </c>
      <c r="AE437" s="410">
        <f t="shared" si="199"/>
        <v>0</v>
      </c>
      <c r="AF437" s="410">
        <f t="shared" si="199"/>
        <v>0</v>
      </c>
      <c r="AG437" s="410">
        <f t="shared" si="199"/>
        <v>0</v>
      </c>
      <c r="AH437" s="410">
        <f t="shared" si="199"/>
        <v>0</v>
      </c>
      <c r="AI437" s="410">
        <f t="shared" si="199"/>
        <v>0</v>
      </c>
      <c r="AJ437" s="410">
        <f t="shared" si="199"/>
        <v>0</v>
      </c>
      <c r="AK437" s="410">
        <f t="shared" si="199"/>
        <v>0</v>
      </c>
      <c r="AL437" s="410">
        <f t="shared" si="199"/>
        <v>0</v>
      </c>
      <c r="AM437" s="310"/>
    </row>
    <row r="438" spans="1:39" ht="15" outlineLevel="1">
      <c r="B438" s="309"/>
      <c r="C438" s="311"/>
      <c r="D438" s="290"/>
      <c r="E438" s="290"/>
      <c r="F438" s="290"/>
      <c r="G438" s="290"/>
      <c r="H438" s="290"/>
      <c r="I438" s="290"/>
      <c r="J438" s="290"/>
      <c r="K438" s="290"/>
      <c r="L438" s="290"/>
      <c r="M438" s="290"/>
      <c r="N438" s="290"/>
      <c r="O438" s="290"/>
      <c r="P438" s="290"/>
      <c r="Q438" s="290"/>
      <c r="R438" s="290"/>
      <c r="S438" s="290"/>
      <c r="T438" s="290"/>
      <c r="U438" s="290"/>
      <c r="V438" s="290"/>
      <c r="W438" s="290"/>
      <c r="X438" s="290"/>
      <c r="Y438" s="415"/>
      <c r="Z438" s="415"/>
      <c r="AA438" s="415"/>
      <c r="AB438" s="415"/>
      <c r="AC438" s="415"/>
      <c r="AD438" s="415"/>
      <c r="AE438" s="415"/>
      <c r="AF438" s="415"/>
      <c r="AG438" s="415"/>
      <c r="AH438" s="415"/>
      <c r="AI438" s="415"/>
      <c r="AJ438" s="415"/>
      <c r="AK438" s="415"/>
      <c r="AL438" s="415"/>
      <c r="AM438" s="312"/>
    </row>
    <row r="439" spans="1:39" ht="15" outlineLevel="1">
      <c r="A439" s="507">
        <v>11</v>
      </c>
      <c r="B439" s="313" t="s">
        <v>21</v>
      </c>
      <c r="C439" s="290" t="s">
        <v>25</v>
      </c>
      <c r="D439" s="294">
        <f>SUMIFS('7.  Persistence Report'!AT$27:AT$500,'7.  Persistence Report'!$D$27:$D$500,$B439,'7.  Persistence Report'!$C$27:$C$500,"&lt;&gt;Pre-2011 Programs Completed in 2011",'7.  Persistence Report'!$J$27:$J$500,"&lt;&gt;Adjustment",'7.  Persistence Report'!$H$27:$H$500,"2014")</f>
        <v>8627004.6449999996</v>
      </c>
      <c r="E439" s="294">
        <f>SUMIFS('7.  Persistence Report'!AU$27:AU$500,'7.  Persistence Report'!$D$27:$D$500,$B439,'7.  Persistence Report'!$C$27:$C$500,"&lt;&gt;Pre-2011 Programs Completed in 2011",'7.  Persistence Report'!$J$27:$J$500,"&lt;&gt;Adjustment",'7.  Persistence Report'!$H$27:$H$500,"2014")</f>
        <v>8609405.8249999993</v>
      </c>
      <c r="F439" s="294">
        <f>SUMIFS('7.  Persistence Report'!AV$27:AV$500,'7.  Persistence Report'!$D$27:$D$500,$B439,'7.  Persistence Report'!$C$27:$C$500,"&lt;&gt;Pre-2011 Programs Completed in 2011",'7.  Persistence Report'!$J$27:$J$500,"&lt;&gt;Adjustment",'7.  Persistence Report'!$H$27:$H$500,"2014")</f>
        <v>6653408.0630000001</v>
      </c>
      <c r="G439" s="294">
        <f>SUMIFS('7.  Persistence Report'!AW$27:AW$500,'7.  Persistence Report'!$D$27:$D$500,$B439,'7.  Persistence Report'!$C$27:$C$500,"&lt;&gt;Pre-2011 Programs Completed in 2011",'7.  Persistence Report'!$J$27:$J$500,"&lt;&gt;Adjustment",'7.  Persistence Report'!$H$27:$H$500,"2014")</f>
        <v>5049479.1109999996</v>
      </c>
      <c r="H439" s="294">
        <f>SUMIFS('7.  Persistence Report'!AX$27:AX$500,'7.  Persistence Report'!$D$27:$D$500,$B439,'7.  Persistence Report'!$C$27:$C$500,"&lt;&gt;Pre-2011 Programs Completed in 2011",'7.  Persistence Report'!$J$27:$J$500,"&lt;&gt;Adjustment",'7.  Persistence Report'!$H$27:$H$500,"2014")</f>
        <v>5049479.1109999996</v>
      </c>
      <c r="I439" s="294">
        <f>SUMIFS('7.  Persistence Report'!AY$27:AY$500,'7.  Persistence Report'!$D$27:$D$500,$B439,'7.  Persistence Report'!$C$27:$C$500,"&lt;&gt;Pre-2011 Programs Completed in 2011",'7.  Persistence Report'!$J$27:$J$500,"&lt;&gt;Adjustment",'7.  Persistence Report'!$H$27:$H$500,"2014")</f>
        <v>5049479.1109999996</v>
      </c>
      <c r="J439" s="294">
        <f>SUMIFS('7.  Persistence Report'!AZ$27:AZ$500,'7.  Persistence Report'!$D$27:$D$500,$B439,'7.  Persistence Report'!$C$27:$C$500,"&lt;&gt;Pre-2011 Programs Completed in 2011",'7.  Persistence Report'!$J$27:$J$500,"&lt;&gt;Adjustment",'7.  Persistence Report'!$H$27:$H$500,"2014")</f>
        <v>5049479.1109999996</v>
      </c>
      <c r="K439" s="294">
        <f>SUMIFS('7.  Persistence Report'!BA$27:BA$500,'7.  Persistence Report'!$D$27:$D$500,$B439,'7.  Persistence Report'!$C$27:$C$500,"&lt;&gt;Pre-2011 Programs Completed in 2011",'7.  Persistence Report'!$J$27:$J$500,"&lt;&gt;Adjustment",'7.  Persistence Report'!$H$27:$H$500,"2014")</f>
        <v>5049479.1109999996</v>
      </c>
      <c r="L439" s="294">
        <f>SUMIFS('7.  Persistence Report'!BB$27:BB$500,'7.  Persistence Report'!$D$27:$D$500,$B439,'7.  Persistence Report'!$C$27:$C$500,"&lt;&gt;Pre-2011 Programs Completed in 2011",'7.  Persistence Report'!$J$27:$J$500,"&lt;&gt;Adjustment",'7.  Persistence Report'!$H$27:$H$500,"2014")</f>
        <v>5049479.1109999996</v>
      </c>
      <c r="M439" s="294">
        <f>SUMIFS('7.  Persistence Report'!BC$27:BC$500,'7.  Persistence Report'!$D$27:$D$500,$B439,'7.  Persistence Report'!$C$27:$C$500,"&lt;&gt;Pre-2011 Programs Completed in 2011",'7.  Persistence Report'!$J$27:$J$500,"&lt;&gt;Adjustment",'7.  Persistence Report'!$H$27:$H$500,"2014")</f>
        <v>5049479.1109999996</v>
      </c>
      <c r="N439" s="294">
        <v>12</v>
      </c>
      <c r="O439" s="294">
        <f>SUMIFS('7.  Persistence Report'!O$27:O$500,'7.  Persistence Report'!$D$27:$D$500,$B439,'7.  Persistence Report'!$C$27:$C$500,"&lt;&gt;Pre-2011 Programs Completed in 2011",'7.  Persistence Report'!$J$27:$J$500,"&lt;&gt;Adjustment",'7.  Persistence Report'!$H$27:$H$500,"2014")</f>
        <v>2269.440094</v>
      </c>
      <c r="P439" s="294">
        <f>SUMIFS('7.  Persistence Report'!P$27:P$500,'7.  Persistence Report'!$D$27:$D$500,$B439,'7.  Persistence Report'!$C$27:$C$500,"&lt;&gt;Pre-2011 Programs Completed in 2011",'7.  Persistence Report'!$J$27:$J$500,"&lt;&gt;Adjustment",'7.  Persistence Report'!$H$27:$H$500,"2014")</f>
        <v>2264.9680440000002</v>
      </c>
      <c r="Q439" s="294">
        <f>SUMIFS('7.  Persistence Report'!Q$27:Q$500,'7.  Persistence Report'!$D$27:$D$500,$B439,'7.  Persistence Report'!$C$27:$C$500,"&lt;&gt;Pre-2011 Programs Completed in 2011",'7.  Persistence Report'!$J$27:$J$500,"&lt;&gt;Adjustment",'7.  Persistence Report'!$H$27:$H$500,"2014")</f>
        <v>1755.8173139999999</v>
      </c>
      <c r="R439" s="294">
        <f>SUMIFS('7.  Persistence Report'!R$27:R$500,'7.  Persistence Report'!$D$27:$D$500,$B439,'7.  Persistence Report'!$C$27:$C$500,"&lt;&gt;Pre-2011 Programs Completed in 2011",'7.  Persistence Report'!$J$27:$J$500,"&lt;&gt;Adjustment",'7.  Persistence Report'!$H$27:$H$500,"2014")</f>
        <v>1284.362163</v>
      </c>
      <c r="S439" s="294">
        <f>SUMIFS('7.  Persistence Report'!S$27:S$500,'7.  Persistence Report'!$D$27:$D$500,$B439,'7.  Persistence Report'!$C$27:$C$500,"&lt;&gt;Pre-2011 Programs Completed in 2011",'7.  Persistence Report'!$J$27:$J$500,"&lt;&gt;Adjustment",'7.  Persistence Report'!$H$27:$H$500,"2014")</f>
        <v>1284.362163</v>
      </c>
      <c r="T439" s="294">
        <f>SUMIFS('7.  Persistence Report'!T$27:T$500,'7.  Persistence Report'!$D$27:$D$500,$B439,'7.  Persistence Report'!$C$27:$C$500,"&lt;&gt;Pre-2011 Programs Completed in 2011",'7.  Persistence Report'!$J$27:$J$500,"&lt;&gt;Adjustment",'7.  Persistence Report'!$H$27:$H$500,"2014")</f>
        <v>1284.362163</v>
      </c>
      <c r="U439" s="294">
        <f>SUMIFS('7.  Persistence Report'!U$27:U$500,'7.  Persistence Report'!$D$27:$D$500,$B439,'7.  Persistence Report'!$C$27:$C$500,"&lt;&gt;Pre-2011 Programs Completed in 2011",'7.  Persistence Report'!$J$27:$J$500,"&lt;&gt;Adjustment",'7.  Persistence Report'!$H$27:$H$500,"2014")</f>
        <v>1284.362163</v>
      </c>
      <c r="V439" s="294">
        <f>SUMIFS('7.  Persistence Report'!V$27:V$500,'7.  Persistence Report'!$D$27:$D$500,$B439,'7.  Persistence Report'!$C$27:$C$500,"&lt;&gt;Pre-2011 Programs Completed in 2011",'7.  Persistence Report'!$J$27:$J$500,"&lt;&gt;Adjustment",'7.  Persistence Report'!$H$27:$H$500,"2014")</f>
        <v>1284.362163</v>
      </c>
      <c r="W439" s="294">
        <f>SUMIFS('7.  Persistence Report'!W$27:W$500,'7.  Persistence Report'!$D$27:$D$500,$B439,'7.  Persistence Report'!$C$27:$C$500,"&lt;&gt;Pre-2011 Programs Completed in 2011",'7.  Persistence Report'!$J$27:$J$500,"&lt;&gt;Adjustment",'7.  Persistence Report'!$H$27:$H$500,"2014")</f>
        <v>1284.362163</v>
      </c>
      <c r="X439" s="294">
        <f>SUMIFS('7.  Persistence Report'!X$27:X$500,'7.  Persistence Report'!$D$27:$D$500,$B439,'7.  Persistence Report'!$C$27:$C$500,"&lt;&gt;Pre-2011 Programs Completed in 2011",'7.  Persistence Report'!$J$27:$J$500,"&lt;&gt;Adjustment",'7.  Persistence Report'!$H$27:$H$500,"2014")</f>
        <v>1284.362163</v>
      </c>
      <c r="Y439" s="468">
        <f>+Y310</f>
        <v>0</v>
      </c>
      <c r="Z439" s="468">
        <f t="shared" ref="Z439:AA439" si="200">+Z310</f>
        <v>1</v>
      </c>
      <c r="AA439" s="468">
        <f t="shared" si="200"/>
        <v>0</v>
      </c>
      <c r="AB439" s="414"/>
      <c r="AC439" s="414"/>
      <c r="AD439" s="414"/>
      <c r="AE439" s="414"/>
      <c r="AF439" s="414"/>
      <c r="AG439" s="414"/>
      <c r="AH439" s="414"/>
      <c r="AI439" s="414"/>
      <c r="AJ439" s="414"/>
      <c r="AK439" s="414"/>
      <c r="AL439" s="414"/>
      <c r="AM439" s="295">
        <f>SUM(Y439:AL439)</f>
        <v>1</v>
      </c>
    </row>
    <row r="440" spans="1:39" ht="15" outlineLevel="1">
      <c r="B440" s="293" t="s">
        <v>259</v>
      </c>
      <c r="C440" s="290" t="s">
        <v>163</v>
      </c>
      <c r="D440" s="294">
        <f>SUMIFS('7.  Persistence Report'!AT$27:AT$500,'7.  Persistence Report'!$D$27:$D$500,$B439,'7.  Persistence Report'!$C$27:$C$500,"&lt;&gt;Pre-2011 Programs Completed in 2011",'7.  Persistence Report'!$J$27:$J$500,"Adjustment",'7.  Persistence Report'!$H$27:$H$500,"2014")</f>
        <v>0</v>
      </c>
      <c r="E440" s="294">
        <f>SUMIFS('7.  Persistence Report'!AU$27:AU$500,'7.  Persistence Report'!$D$27:$D$500,$B439,'7.  Persistence Report'!$C$27:$C$500,"&lt;&gt;Pre-2011 Programs Completed in 2011",'7.  Persistence Report'!$J$27:$J$500,"Adjustment",'7.  Persistence Report'!$H$27:$H$500,"2014")</f>
        <v>0</v>
      </c>
      <c r="F440" s="294">
        <f>SUMIFS('7.  Persistence Report'!AV$27:AV$500,'7.  Persistence Report'!$D$27:$D$500,$B439,'7.  Persistence Report'!$C$27:$C$500,"&lt;&gt;Pre-2011 Programs Completed in 2011",'7.  Persistence Report'!$J$27:$J$500,"Adjustment",'7.  Persistence Report'!$H$27:$H$500,"2014")</f>
        <v>0</v>
      </c>
      <c r="G440" s="294">
        <f>SUMIFS('7.  Persistence Report'!AW$27:AW$500,'7.  Persistence Report'!$D$27:$D$500,$B439,'7.  Persistence Report'!$C$27:$C$500,"&lt;&gt;Pre-2011 Programs Completed in 2011",'7.  Persistence Report'!$J$27:$J$500,"Adjustment",'7.  Persistence Report'!$H$27:$H$500,"2014")</f>
        <v>0</v>
      </c>
      <c r="H440" s="294">
        <f>SUMIFS('7.  Persistence Report'!AX$27:AX$500,'7.  Persistence Report'!$D$27:$D$500,$B439,'7.  Persistence Report'!$C$27:$C$500,"&lt;&gt;Pre-2011 Programs Completed in 2011",'7.  Persistence Report'!$J$27:$J$500,"Adjustment",'7.  Persistence Report'!$H$27:$H$500,"2014")</f>
        <v>0</v>
      </c>
      <c r="I440" s="294">
        <f>SUMIFS('7.  Persistence Report'!AY$27:AY$500,'7.  Persistence Report'!$D$27:$D$500,$B439,'7.  Persistence Report'!$C$27:$C$500,"&lt;&gt;Pre-2011 Programs Completed in 2011",'7.  Persistence Report'!$J$27:$J$500,"Adjustment",'7.  Persistence Report'!$H$27:$H$500,"2014")</f>
        <v>0</v>
      </c>
      <c r="J440" s="294">
        <f>SUMIFS('7.  Persistence Report'!AZ$27:AZ$500,'7.  Persistence Report'!$D$27:$D$500,$B439,'7.  Persistence Report'!$C$27:$C$500,"&lt;&gt;Pre-2011 Programs Completed in 2011",'7.  Persistence Report'!$J$27:$J$500,"Adjustment",'7.  Persistence Report'!$H$27:$H$500,"2014")</f>
        <v>0</v>
      </c>
      <c r="K440" s="294">
        <f>SUMIFS('7.  Persistence Report'!BA$27:BA$500,'7.  Persistence Report'!$D$27:$D$500,$B439,'7.  Persistence Report'!$C$27:$C$500,"&lt;&gt;Pre-2011 Programs Completed in 2011",'7.  Persistence Report'!$J$27:$J$500,"Adjustment",'7.  Persistence Report'!$H$27:$H$500,"2014")</f>
        <v>0</v>
      </c>
      <c r="L440" s="294">
        <f>SUMIFS('7.  Persistence Report'!BB$27:BB$500,'7.  Persistence Report'!$D$27:$D$500,$B439,'7.  Persistence Report'!$C$27:$C$500,"&lt;&gt;Pre-2011 Programs Completed in 2011",'7.  Persistence Report'!$J$27:$J$500,"Adjustment",'7.  Persistence Report'!$H$27:$H$500,"2014")</f>
        <v>0</v>
      </c>
      <c r="M440" s="294">
        <f>SUMIFS('7.  Persistence Report'!BC$27:BC$500,'7.  Persistence Report'!$D$27:$D$500,$B439,'7.  Persistence Report'!$C$27:$C$500,"&lt;&gt;Pre-2011 Programs Completed in 2011",'7.  Persistence Report'!$J$27:$J$500,"Adjustment",'7.  Persistence Report'!$H$27:$H$500,"2014")</f>
        <v>0</v>
      </c>
      <c r="N440" s="294">
        <f>N439</f>
        <v>12</v>
      </c>
      <c r="O440" s="294">
        <f>SUMIFS('7.  Persistence Report'!O$27:O$500,'7.  Persistence Report'!$D$27:$D$500,$B439,'7.  Persistence Report'!$C$27:$C$500,"&lt;&gt;Pre-2011 Programs Completed in 2011",'7.  Persistence Report'!$J$27:$J$500,"Adjustment",'7.  Persistence Report'!$H$27:$H$500,"2014")</f>
        <v>0</v>
      </c>
      <c r="P440" s="294">
        <f>SUMIFS('7.  Persistence Report'!P$27:P$500,'7.  Persistence Report'!$D$27:$D$500,$B439,'7.  Persistence Report'!$C$27:$C$500,"&lt;&gt;Pre-2011 Programs Completed in 2011",'7.  Persistence Report'!$J$27:$J$500,"Adjustment",'7.  Persistence Report'!$H$27:$H$500,"2014")</f>
        <v>0</v>
      </c>
      <c r="Q440" s="294">
        <f>SUMIFS('7.  Persistence Report'!Q$27:Q$500,'7.  Persistence Report'!$D$27:$D$500,$B439,'7.  Persistence Report'!$C$27:$C$500,"&lt;&gt;Pre-2011 Programs Completed in 2011",'7.  Persistence Report'!$J$27:$J$500,"Adjustment",'7.  Persistence Report'!$H$27:$H$500,"2014")</f>
        <v>0</v>
      </c>
      <c r="R440" s="294">
        <f>SUMIFS('7.  Persistence Report'!R$27:R$500,'7.  Persistence Report'!$D$27:$D$500,$B439,'7.  Persistence Report'!$C$27:$C$500,"&lt;&gt;Pre-2011 Programs Completed in 2011",'7.  Persistence Report'!$J$27:$J$500,"Adjustment",'7.  Persistence Report'!$H$27:$H$500,"2014")</f>
        <v>0</v>
      </c>
      <c r="S440" s="294">
        <f>SUMIFS('7.  Persistence Report'!S$27:S$500,'7.  Persistence Report'!$D$27:$D$500,$B439,'7.  Persistence Report'!$C$27:$C$500,"&lt;&gt;Pre-2011 Programs Completed in 2011",'7.  Persistence Report'!$J$27:$J$500,"Adjustment",'7.  Persistence Report'!$H$27:$H$500,"2014")</f>
        <v>0</v>
      </c>
      <c r="T440" s="294">
        <f>SUMIFS('7.  Persistence Report'!T$27:T$500,'7.  Persistence Report'!$D$27:$D$500,$B439,'7.  Persistence Report'!$C$27:$C$500,"&lt;&gt;Pre-2011 Programs Completed in 2011",'7.  Persistence Report'!$J$27:$J$500,"Adjustment",'7.  Persistence Report'!$H$27:$H$500,"2014")</f>
        <v>0</v>
      </c>
      <c r="U440" s="294">
        <f>SUMIFS('7.  Persistence Report'!U$27:U$500,'7.  Persistence Report'!$D$27:$D$500,$B439,'7.  Persistence Report'!$C$27:$C$500,"&lt;&gt;Pre-2011 Programs Completed in 2011",'7.  Persistence Report'!$J$27:$J$500,"Adjustment",'7.  Persistence Report'!$H$27:$H$500,"2014")</f>
        <v>0</v>
      </c>
      <c r="V440" s="294">
        <f>SUMIFS('7.  Persistence Report'!V$27:V$500,'7.  Persistence Report'!$D$27:$D$500,$B439,'7.  Persistence Report'!$C$27:$C$500,"&lt;&gt;Pre-2011 Programs Completed in 2011",'7.  Persistence Report'!$J$27:$J$500,"Adjustment",'7.  Persistence Report'!$H$27:$H$500,"2014")</f>
        <v>0</v>
      </c>
      <c r="W440" s="294">
        <f>SUMIFS('7.  Persistence Report'!W$27:W$500,'7.  Persistence Report'!$D$27:$D$500,$B439,'7.  Persistence Report'!$C$27:$C$500,"&lt;&gt;Pre-2011 Programs Completed in 2011",'7.  Persistence Report'!$J$27:$J$500,"Adjustment",'7.  Persistence Report'!$H$27:$H$500,"2014")</f>
        <v>0</v>
      </c>
      <c r="X440" s="294">
        <f>SUMIFS('7.  Persistence Report'!X$27:X$500,'7.  Persistence Report'!$D$27:$D$500,$B439,'7.  Persistence Report'!$C$27:$C$500,"&lt;&gt;Pre-2011 Programs Completed in 2011",'7.  Persistence Report'!$J$27:$J$500,"Adjustment",'7.  Persistence Report'!$H$27:$H$500,"2014")</f>
        <v>0</v>
      </c>
      <c r="Y440" s="410">
        <f>Y439</f>
        <v>0</v>
      </c>
      <c r="Z440" s="410">
        <f>Z439</f>
        <v>1</v>
      </c>
      <c r="AA440" s="410">
        <f t="shared" ref="AA440:AL440" si="201">AA439</f>
        <v>0</v>
      </c>
      <c r="AB440" s="410">
        <f t="shared" si="201"/>
        <v>0</v>
      </c>
      <c r="AC440" s="410">
        <f t="shared" si="201"/>
        <v>0</v>
      </c>
      <c r="AD440" s="410">
        <f t="shared" si="201"/>
        <v>0</v>
      </c>
      <c r="AE440" s="410">
        <f t="shared" si="201"/>
        <v>0</v>
      </c>
      <c r="AF440" s="410">
        <f t="shared" si="201"/>
        <v>0</v>
      </c>
      <c r="AG440" s="410">
        <f t="shared" si="201"/>
        <v>0</v>
      </c>
      <c r="AH440" s="410">
        <f t="shared" si="201"/>
        <v>0</v>
      </c>
      <c r="AI440" s="410">
        <f t="shared" si="201"/>
        <v>0</v>
      </c>
      <c r="AJ440" s="410">
        <f t="shared" si="201"/>
        <v>0</v>
      </c>
      <c r="AK440" s="410">
        <f t="shared" si="201"/>
        <v>0</v>
      </c>
      <c r="AL440" s="410">
        <f t="shared" si="201"/>
        <v>0</v>
      </c>
      <c r="AM440" s="310"/>
    </row>
    <row r="441" spans="1:39" ht="15" outlineLevel="1">
      <c r="B441" s="313"/>
      <c r="C441" s="311"/>
      <c r="D441" s="290"/>
      <c r="E441" s="290"/>
      <c r="F441" s="290"/>
      <c r="G441" s="290"/>
      <c r="H441" s="290"/>
      <c r="I441" s="290"/>
      <c r="J441" s="290"/>
      <c r="K441" s="290"/>
      <c r="L441" s="290"/>
      <c r="M441" s="290"/>
      <c r="N441" s="290"/>
      <c r="O441" s="290"/>
      <c r="P441" s="290"/>
      <c r="Q441" s="290"/>
      <c r="R441" s="290"/>
      <c r="S441" s="290"/>
      <c r="T441" s="290"/>
      <c r="U441" s="290"/>
      <c r="V441" s="290"/>
      <c r="W441" s="290"/>
      <c r="X441" s="290"/>
      <c r="Y441" s="415"/>
      <c r="Z441" s="416"/>
      <c r="AA441" s="415"/>
      <c r="AB441" s="415"/>
      <c r="AC441" s="415"/>
      <c r="AD441" s="415"/>
      <c r="AE441" s="415"/>
      <c r="AF441" s="415"/>
      <c r="AG441" s="415"/>
      <c r="AH441" s="415"/>
      <c r="AI441" s="415"/>
      <c r="AJ441" s="415"/>
      <c r="AK441" s="415"/>
      <c r="AL441" s="415"/>
      <c r="AM441" s="312"/>
    </row>
    <row r="442" spans="1:39" ht="15" outlineLevel="1">
      <c r="A442" s="507">
        <v>12</v>
      </c>
      <c r="B442" s="313" t="s">
        <v>23</v>
      </c>
      <c r="C442" s="290" t="s">
        <v>25</v>
      </c>
      <c r="D442" s="294">
        <f>SUMIFS('7.  Persistence Report'!AT$27:AT$500,'7.  Persistence Report'!$D$27:$D$500,$B442,'7.  Persistence Report'!$C$27:$C$500,"&lt;&gt;Pre-2011 Programs Completed in 2011",'7.  Persistence Report'!$J$27:$J$500,"&lt;&gt;Adjustment",'7.  Persistence Report'!$H$27:$H$500,"2014")</f>
        <v>0</v>
      </c>
      <c r="E442" s="294">
        <f>SUMIFS('7.  Persistence Report'!AU$27:AU$500,'7.  Persistence Report'!$D$27:$D$500,$B442,'7.  Persistence Report'!$C$27:$C$500,"&lt;&gt;Pre-2011 Programs Completed in 2011",'7.  Persistence Report'!$J$27:$J$500,"&lt;&gt;Adjustment",'7.  Persistence Report'!$H$27:$H$500,"2014")</f>
        <v>0</v>
      </c>
      <c r="F442" s="294">
        <f>SUMIFS('7.  Persistence Report'!AV$27:AV$500,'7.  Persistence Report'!$D$27:$D$500,$B442,'7.  Persistence Report'!$C$27:$C$500,"&lt;&gt;Pre-2011 Programs Completed in 2011",'7.  Persistence Report'!$J$27:$J$500,"&lt;&gt;Adjustment",'7.  Persistence Report'!$H$27:$H$500,"2014")</f>
        <v>0</v>
      </c>
      <c r="G442" s="294">
        <f>SUMIFS('7.  Persistence Report'!AW$27:AW$500,'7.  Persistence Report'!$D$27:$D$500,$B442,'7.  Persistence Report'!$C$27:$C$500,"&lt;&gt;Pre-2011 Programs Completed in 2011",'7.  Persistence Report'!$J$27:$J$500,"&lt;&gt;Adjustment",'7.  Persistence Report'!$H$27:$H$500,"2014")</f>
        <v>0</v>
      </c>
      <c r="H442" s="294">
        <f>SUMIFS('7.  Persistence Report'!AX$27:AX$500,'7.  Persistence Report'!$D$27:$D$500,$B442,'7.  Persistence Report'!$C$27:$C$500,"&lt;&gt;Pre-2011 Programs Completed in 2011",'7.  Persistence Report'!$J$27:$J$500,"&lt;&gt;Adjustment",'7.  Persistence Report'!$H$27:$H$500,"2014")</f>
        <v>0</v>
      </c>
      <c r="I442" s="294">
        <f>SUMIFS('7.  Persistence Report'!AY$27:AY$500,'7.  Persistence Report'!$D$27:$D$500,$B442,'7.  Persistence Report'!$C$27:$C$500,"&lt;&gt;Pre-2011 Programs Completed in 2011",'7.  Persistence Report'!$J$27:$J$500,"&lt;&gt;Adjustment",'7.  Persistence Report'!$H$27:$H$500,"2014")</f>
        <v>0</v>
      </c>
      <c r="J442" s="294">
        <f>SUMIFS('7.  Persistence Report'!AZ$27:AZ$500,'7.  Persistence Report'!$D$27:$D$500,$B442,'7.  Persistence Report'!$C$27:$C$500,"&lt;&gt;Pre-2011 Programs Completed in 2011",'7.  Persistence Report'!$J$27:$J$500,"&lt;&gt;Adjustment",'7.  Persistence Report'!$H$27:$H$500,"2014")</f>
        <v>0</v>
      </c>
      <c r="K442" s="294">
        <f>SUMIFS('7.  Persistence Report'!BA$27:BA$500,'7.  Persistence Report'!$D$27:$D$500,$B442,'7.  Persistence Report'!$C$27:$C$500,"&lt;&gt;Pre-2011 Programs Completed in 2011",'7.  Persistence Report'!$J$27:$J$500,"&lt;&gt;Adjustment",'7.  Persistence Report'!$H$27:$H$500,"2014")</f>
        <v>0</v>
      </c>
      <c r="L442" s="294">
        <f>SUMIFS('7.  Persistence Report'!BB$27:BB$500,'7.  Persistence Report'!$D$27:$D$500,$B442,'7.  Persistence Report'!$C$27:$C$500,"&lt;&gt;Pre-2011 Programs Completed in 2011",'7.  Persistence Report'!$J$27:$J$500,"&lt;&gt;Adjustment",'7.  Persistence Report'!$H$27:$H$500,"2014")</f>
        <v>0</v>
      </c>
      <c r="M442" s="294">
        <f>SUMIFS('7.  Persistence Report'!BC$27:BC$500,'7.  Persistence Report'!$D$27:$D$500,$B442,'7.  Persistence Report'!$C$27:$C$500,"&lt;&gt;Pre-2011 Programs Completed in 2011",'7.  Persistence Report'!$J$27:$J$500,"&lt;&gt;Adjustment",'7.  Persistence Report'!$H$27:$H$500,"2014")</f>
        <v>0</v>
      </c>
      <c r="N442" s="294">
        <v>3</v>
      </c>
      <c r="O442" s="294">
        <f>SUMIFS('7.  Persistence Report'!O$27:O$500,'7.  Persistence Report'!$D$27:$D$500,$B442,'7.  Persistence Report'!$C$27:$C$500,"&lt;&gt;Pre-2011 Programs Completed in 2011",'7.  Persistence Report'!$J$27:$J$500,"&lt;&gt;Adjustment",'7.  Persistence Report'!$H$27:$H$500,"2014")</f>
        <v>0</v>
      </c>
      <c r="P442" s="294">
        <f>SUMIFS('7.  Persistence Report'!P$27:P$500,'7.  Persistence Report'!$D$27:$D$500,$B442,'7.  Persistence Report'!$C$27:$C$500,"&lt;&gt;Pre-2011 Programs Completed in 2011",'7.  Persistence Report'!$J$27:$J$500,"&lt;&gt;Adjustment",'7.  Persistence Report'!$H$27:$H$500,"2014")</f>
        <v>0</v>
      </c>
      <c r="Q442" s="294">
        <f>SUMIFS('7.  Persistence Report'!Q$27:Q$500,'7.  Persistence Report'!$D$27:$D$500,$B442,'7.  Persistence Report'!$C$27:$C$500,"&lt;&gt;Pre-2011 Programs Completed in 2011",'7.  Persistence Report'!$J$27:$J$500,"&lt;&gt;Adjustment",'7.  Persistence Report'!$H$27:$H$500,"2014")</f>
        <v>0</v>
      </c>
      <c r="R442" s="294">
        <f>SUMIFS('7.  Persistence Report'!R$27:R$500,'7.  Persistence Report'!$D$27:$D$500,$B442,'7.  Persistence Report'!$C$27:$C$500,"&lt;&gt;Pre-2011 Programs Completed in 2011",'7.  Persistence Report'!$J$27:$J$500,"&lt;&gt;Adjustment",'7.  Persistence Report'!$H$27:$H$500,"2014")</f>
        <v>0</v>
      </c>
      <c r="S442" s="294">
        <f>SUMIFS('7.  Persistence Report'!S$27:S$500,'7.  Persistence Report'!$D$27:$D$500,$B442,'7.  Persistence Report'!$C$27:$C$500,"&lt;&gt;Pre-2011 Programs Completed in 2011",'7.  Persistence Report'!$J$27:$J$500,"&lt;&gt;Adjustment",'7.  Persistence Report'!$H$27:$H$500,"2014")</f>
        <v>0</v>
      </c>
      <c r="T442" s="294">
        <f>SUMIFS('7.  Persistence Report'!T$27:T$500,'7.  Persistence Report'!$D$27:$D$500,$B442,'7.  Persistence Report'!$C$27:$C$500,"&lt;&gt;Pre-2011 Programs Completed in 2011",'7.  Persistence Report'!$J$27:$J$500,"&lt;&gt;Adjustment",'7.  Persistence Report'!$H$27:$H$500,"2014")</f>
        <v>0</v>
      </c>
      <c r="U442" s="294">
        <f>SUMIFS('7.  Persistence Report'!U$27:U$500,'7.  Persistence Report'!$D$27:$D$500,$B442,'7.  Persistence Report'!$C$27:$C$500,"&lt;&gt;Pre-2011 Programs Completed in 2011",'7.  Persistence Report'!$J$27:$J$500,"&lt;&gt;Adjustment",'7.  Persistence Report'!$H$27:$H$500,"2014")</f>
        <v>0</v>
      </c>
      <c r="V442" s="294">
        <f>SUMIFS('7.  Persistence Report'!V$27:V$500,'7.  Persistence Report'!$D$27:$D$500,$B442,'7.  Persistence Report'!$C$27:$C$500,"&lt;&gt;Pre-2011 Programs Completed in 2011",'7.  Persistence Report'!$J$27:$J$500,"&lt;&gt;Adjustment",'7.  Persistence Report'!$H$27:$H$500,"2014")</f>
        <v>0</v>
      </c>
      <c r="W442" s="294">
        <f>SUMIFS('7.  Persistence Report'!W$27:W$500,'7.  Persistence Report'!$D$27:$D$500,$B442,'7.  Persistence Report'!$C$27:$C$500,"&lt;&gt;Pre-2011 Programs Completed in 2011",'7.  Persistence Report'!$J$27:$J$500,"&lt;&gt;Adjustment",'7.  Persistence Report'!$H$27:$H$500,"2014")</f>
        <v>0</v>
      </c>
      <c r="X442" s="294">
        <f>SUMIFS('7.  Persistence Report'!X$27:X$500,'7.  Persistence Report'!$D$27:$D$500,$B442,'7.  Persistence Report'!$C$27:$C$500,"&lt;&gt;Pre-2011 Programs Completed in 2011",'7.  Persistence Report'!$J$27:$J$500,"&lt;&gt;Adjustment",'7.  Persistence Report'!$H$27:$H$500,"2014")</f>
        <v>0</v>
      </c>
      <c r="Y442" s="468">
        <f>+Y313</f>
        <v>0</v>
      </c>
      <c r="Z442" s="468">
        <f t="shared" ref="Z442:AA442" si="202">+Z313</f>
        <v>0</v>
      </c>
      <c r="AA442" s="468">
        <f t="shared" si="202"/>
        <v>1</v>
      </c>
      <c r="AB442" s="414"/>
      <c r="AC442" s="414"/>
      <c r="AD442" s="414"/>
      <c r="AE442" s="414"/>
      <c r="AF442" s="414"/>
      <c r="AG442" s="414"/>
      <c r="AH442" s="414"/>
      <c r="AI442" s="414"/>
      <c r="AJ442" s="414"/>
      <c r="AK442" s="414"/>
      <c r="AL442" s="414"/>
      <c r="AM442" s="295">
        <f>SUM(Y442:AL442)</f>
        <v>1</v>
      </c>
    </row>
    <row r="443" spans="1:39" ht="15" outlineLevel="1">
      <c r="B443" s="293" t="s">
        <v>259</v>
      </c>
      <c r="C443" s="290" t="s">
        <v>163</v>
      </c>
      <c r="D443" s="294">
        <f>SUMIFS('7.  Persistence Report'!AT$27:AT$500,'7.  Persistence Report'!$D$27:$D$500,$B442,'7.  Persistence Report'!$C$27:$C$500,"&lt;&gt;Pre-2011 Programs Completed in 2011",'7.  Persistence Report'!$J$27:$J$500,"Adjustment",'7.  Persistence Report'!$H$27:$H$500,"2014")</f>
        <v>0</v>
      </c>
      <c r="E443" s="294">
        <f>SUMIFS('7.  Persistence Report'!AU$27:AU$500,'7.  Persistence Report'!$D$27:$D$500,$B442,'7.  Persistence Report'!$C$27:$C$500,"&lt;&gt;Pre-2011 Programs Completed in 2011",'7.  Persistence Report'!$J$27:$J$500,"Adjustment",'7.  Persistence Report'!$H$27:$H$500,"2014")</f>
        <v>0</v>
      </c>
      <c r="F443" s="294">
        <f>SUMIFS('7.  Persistence Report'!AV$27:AV$500,'7.  Persistence Report'!$D$27:$D$500,$B442,'7.  Persistence Report'!$C$27:$C$500,"&lt;&gt;Pre-2011 Programs Completed in 2011",'7.  Persistence Report'!$J$27:$J$500,"Adjustment",'7.  Persistence Report'!$H$27:$H$500,"2014")</f>
        <v>0</v>
      </c>
      <c r="G443" s="294">
        <f>SUMIFS('7.  Persistence Report'!AW$27:AW$500,'7.  Persistence Report'!$D$27:$D$500,$B442,'7.  Persistence Report'!$C$27:$C$500,"&lt;&gt;Pre-2011 Programs Completed in 2011",'7.  Persistence Report'!$J$27:$J$500,"Adjustment",'7.  Persistence Report'!$H$27:$H$500,"2014")</f>
        <v>0</v>
      </c>
      <c r="H443" s="294">
        <f>SUMIFS('7.  Persistence Report'!AX$27:AX$500,'7.  Persistence Report'!$D$27:$D$500,$B442,'7.  Persistence Report'!$C$27:$C$500,"&lt;&gt;Pre-2011 Programs Completed in 2011",'7.  Persistence Report'!$J$27:$J$500,"Adjustment",'7.  Persistence Report'!$H$27:$H$500,"2014")</f>
        <v>0</v>
      </c>
      <c r="I443" s="294">
        <f>SUMIFS('7.  Persistence Report'!AY$27:AY$500,'7.  Persistence Report'!$D$27:$D$500,$B442,'7.  Persistence Report'!$C$27:$C$500,"&lt;&gt;Pre-2011 Programs Completed in 2011",'7.  Persistence Report'!$J$27:$J$500,"Adjustment",'7.  Persistence Report'!$H$27:$H$500,"2014")</f>
        <v>0</v>
      </c>
      <c r="J443" s="294">
        <f>SUMIFS('7.  Persistence Report'!AZ$27:AZ$500,'7.  Persistence Report'!$D$27:$D$500,$B442,'7.  Persistence Report'!$C$27:$C$500,"&lt;&gt;Pre-2011 Programs Completed in 2011",'7.  Persistence Report'!$J$27:$J$500,"Adjustment",'7.  Persistence Report'!$H$27:$H$500,"2014")</f>
        <v>0</v>
      </c>
      <c r="K443" s="294">
        <f>SUMIFS('7.  Persistence Report'!BA$27:BA$500,'7.  Persistence Report'!$D$27:$D$500,$B442,'7.  Persistence Report'!$C$27:$C$500,"&lt;&gt;Pre-2011 Programs Completed in 2011",'7.  Persistence Report'!$J$27:$J$500,"Adjustment",'7.  Persistence Report'!$H$27:$H$500,"2014")</f>
        <v>0</v>
      </c>
      <c r="L443" s="294">
        <f>SUMIFS('7.  Persistence Report'!BB$27:BB$500,'7.  Persistence Report'!$D$27:$D$500,$B442,'7.  Persistence Report'!$C$27:$C$500,"&lt;&gt;Pre-2011 Programs Completed in 2011",'7.  Persistence Report'!$J$27:$J$500,"Adjustment",'7.  Persistence Report'!$H$27:$H$500,"2014")</f>
        <v>0</v>
      </c>
      <c r="M443" s="294">
        <f>SUMIFS('7.  Persistence Report'!BC$27:BC$500,'7.  Persistence Report'!$D$27:$D$500,$B442,'7.  Persistence Report'!$C$27:$C$500,"&lt;&gt;Pre-2011 Programs Completed in 2011",'7.  Persistence Report'!$J$27:$J$500,"Adjustment",'7.  Persistence Report'!$H$27:$H$500,"2014")</f>
        <v>0</v>
      </c>
      <c r="N443" s="294">
        <f>N442</f>
        <v>3</v>
      </c>
      <c r="O443" s="294">
        <f>SUMIFS('7.  Persistence Report'!O$27:O$500,'7.  Persistence Report'!$D$27:$D$500,$B442,'7.  Persistence Report'!$C$27:$C$500,"&lt;&gt;Pre-2011 Programs Completed in 2011",'7.  Persistence Report'!$J$27:$J$500,"Adjustment",'7.  Persistence Report'!$H$27:$H$500,"2014")</f>
        <v>0</v>
      </c>
      <c r="P443" s="294">
        <f>SUMIFS('7.  Persistence Report'!P$27:P$500,'7.  Persistence Report'!$D$27:$D$500,$B442,'7.  Persistence Report'!$C$27:$C$500,"&lt;&gt;Pre-2011 Programs Completed in 2011",'7.  Persistence Report'!$J$27:$J$500,"Adjustment",'7.  Persistence Report'!$H$27:$H$500,"2014")</f>
        <v>0</v>
      </c>
      <c r="Q443" s="294">
        <f>SUMIFS('7.  Persistence Report'!Q$27:Q$500,'7.  Persistence Report'!$D$27:$D$500,$B442,'7.  Persistence Report'!$C$27:$C$500,"&lt;&gt;Pre-2011 Programs Completed in 2011",'7.  Persistence Report'!$J$27:$J$500,"Adjustment",'7.  Persistence Report'!$H$27:$H$500,"2014")</f>
        <v>0</v>
      </c>
      <c r="R443" s="294">
        <f>SUMIFS('7.  Persistence Report'!R$27:R$500,'7.  Persistence Report'!$D$27:$D$500,$B442,'7.  Persistence Report'!$C$27:$C$500,"&lt;&gt;Pre-2011 Programs Completed in 2011",'7.  Persistence Report'!$J$27:$J$500,"Adjustment",'7.  Persistence Report'!$H$27:$H$500,"2014")</f>
        <v>0</v>
      </c>
      <c r="S443" s="294">
        <f>SUMIFS('7.  Persistence Report'!S$27:S$500,'7.  Persistence Report'!$D$27:$D$500,$B442,'7.  Persistence Report'!$C$27:$C$500,"&lt;&gt;Pre-2011 Programs Completed in 2011",'7.  Persistence Report'!$J$27:$J$500,"Adjustment",'7.  Persistence Report'!$H$27:$H$500,"2014")</f>
        <v>0</v>
      </c>
      <c r="T443" s="294">
        <f>SUMIFS('7.  Persistence Report'!T$27:T$500,'7.  Persistence Report'!$D$27:$D$500,$B442,'7.  Persistence Report'!$C$27:$C$500,"&lt;&gt;Pre-2011 Programs Completed in 2011",'7.  Persistence Report'!$J$27:$J$500,"Adjustment",'7.  Persistence Report'!$H$27:$H$500,"2014")</f>
        <v>0</v>
      </c>
      <c r="U443" s="294">
        <f>SUMIFS('7.  Persistence Report'!U$27:U$500,'7.  Persistence Report'!$D$27:$D$500,$B442,'7.  Persistence Report'!$C$27:$C$500,"&lt;&gt;Pre-2011 Programs Completed in 2011",'7.  Persistence Report'!$J$27:$J$500,"Adjustment",'7.  Persistence Report'!$H$27:$H$500,"2014")</f>
        <v>0</v>
      </c>
      <c r="V443" s="294">
        <f>SUMIFS('7.  Persistence Report'!V$27:V$500,'7.  Persistence Report'!$D$27:$D$500,$B442,'7.  Persistence Report'!$C$27:$C$500,"&lt;&gt;Pre-2011 Programs Completed in 2011",'7.  Persistence Report'!$J$27:$J$500,"Adjustment",'7.  Persistence Report'!$H$27:$H$500,"2014")</f>
        <v>0</v>
      </c>
      <c r="W443" s="294">
        <f>SUMIFS('7.  Persistence Report'!W$27:W$500,'7.  Persistence Report'!$D$27:$D$500,$B442,'7.  Persistence Report'!$C$27:$C$500,"&lt;&gt;Pre-2011 Programs Completed in 2011",'7.  Persistence Report'!$J$27:$J$500,"Adjustment",'7.  Persistence Report'!$H$27:$H$500,"2014")</f>
        <v>0</v>
      </c>
      <c r="X443" s="294">
        <f>SUMIFS('7.  Persistence Report'!X$27:X$500,'7.  Persistence Report'!$D$27:$D$500,$B442,'7.  Persistence Report'!$C$27:$C$500,"&lt;&gt;Pre-2011 Programs Completed in 2011",'7.  Persistence Report'!$J$27:$J$500,"Adjustment",'7.  Persistence Report'!$H$27:$H$500,"2014")</f>
        <v>0</v>
      </c>
      <c r="Y443" s="410">
        <f>Y442</f>
        <v>0</v>
      </c>
      <c r="Z443" s="410">
        <f>Z442</f>
        <v>0</v>
      </c>
      <c r="AA443" s="410">
        <f>AA442</f>
        <v>1</v>
      </c>
      <c r="AB443" s="410">
        <f t="shared" ref="AB443:AL443" si="203">AB442</f>
        <v>0</v>
      </c>
      <c r="AC443" s="410">
        <f t="shared" si="203"/>
        <v>0</v>
      </c>
      <c r="AD443" s="410">
        <f t="shared" si="203"/>
        <v>0</v>
      </c>
      <c r="AE443" s="410">
        <f t="shared" si="203"/>
        <v>0</v>
      </c>
      <c r="AF443" s="410">
        <f t="shared" si="203"/>
        <v>0</v>
      </c>
      <c r="AG443" s="410">
        <f t="shared" si="203"/>
        <v>0</v>
      </c>
      <c r="AH443" s="410">
        <f t="shared" si="203"/>
        <v>0</v>
      </c>
      <c r="AI443" s="410">
        <f t="shared" si="203"/>
        <v>0</v>
      </c>
      <c r="AJ443" s="410">
        <f t="shared" si="203"/>
        <v>0</v>
      </c>
      <c r="AK443" s="410">
        <f t="shared" si="203"/>
        <v>0</v>
      </c>
      <c r="AL443" s="410">
        <f t="shared" si="203"/>
        <v>0</v>
      </c>
      <c r="AM443" s="310"/>
    </row>
    <row r="444" spans="1:39" ht="15" outlineLevel="1">
      <c r="B444" s="313"/>
      <c r="C444" s="311"/>
      <c r="D444" s="315"/>
      <c r="E444" s="315"/>
      <c r="F444" s="315"/>
      <c r="G444" s="315"/>
      <c r="H444" s="315"/>
      <c r="I444" s="315"/>
      <c r="J444" s="315"/>
      <c r="K444" s="315"/>
      <c r="L444" s="315"/>
      <c r="M444" s="315"/>
      <c r="N444" s="290"/>
      <c r="O444" s="315"/>
      <c r="P444" s="315"/>
      <c r="Q444" s="315"/>
      <c r="R444" s="315"/>
      <c r="S444" s="315"/>
      <c r="T444" s="315"/>
      <c r="U444" s="315"/>
      <c r="V444" s="315"/>
      <c r="W444" s="315"/>
      <c r="X444" s="315"/>
      <c r="Y444" s="415"/>
      <c r="Z444" s="416"/>
      <c r="AA444" s="415"/>
      <c r="AB444" s="415"/>
      <c r="AC444" s="415"/>
      <c r="AD444" s="415"/>
      <c r="AE444" s="415"/>
      <c r="AF444" s="415"/>
      <c r="AG444" s="415"/>
      <c r="AH444" s="415"/>
      <c r="AI444" s="415"/>
      <c r="AJ444" s="415"/>
      <c r="AK444" s="415"/>
      <c r="AL444" s="415"/>
      <c r="AM444" s="312"/>
    </row>
    <row r="445" spans="1:39" ht="15" outlineLevel="1">
      <c r="A445" s="507">
        <v>13</v>
      </c>
      <c r="B445" s="313" t="s">
        <v>24</v>
      </c>
      <c r="C445" s="290" t="s">
        <v>25</v>
      </c>
      <c r="D445" s="294">
        <f>SUMIFS('7.  Persistence Report'!AT$27:AT$500,'7.  Persistence Report'!$D$27:$D$500,$B445,'7.  Persistence Report'!$C$27:$C$500,"&lt;&gt;Pre-2011 Programs Completed in 2011",'7.  Persistence Report'!$J$27:$J$500,"&lt;&gt;Adjustment",'7.  Persistence Report'!$H$27:$H$500,"2014")</f>
        <v>2930033.452</v>
      </c>
      <c r="E445" s="294">
        <f>SUMIFS('7.  Persistence Report'!AU$27:AU$500,'7.  Persistence Report'!$D$27:$D$500,$B445,'7.  Persistence Report'!$C$27:$C$500,"&lt;&gt;Pre-2011 Programs Completed in 2011",'7.  Persistence Report'!$J$27:$J$500,"&lt;&gt;Adjustment",'7.  Persistence Report'!$H$27:$H$500,"2014")</f>
        <v>2930033.452</v>
      </c>
      <c r="F445" s="294">
        <f>SUMIFS('7.  Persistence Report'!AV$27:AV$500,'7.  Persistence Report'!$D$27:$D$500,$B445,'7.  Persistence Report'!$C$27:$C$500,"&lt;&gt;Pre-2011 Programs Completed in 2011",'7.  Persistence Report'!$J$27:$J$500,"&lt;&gt;Adjustment",'7.  Persistence Report'!$H$27:$H$500,"2014")</f>
        <v>2929943.031</v>
      </c>
      <c r="G445" s="294">
        <f>SUMIFS('7.  Persistence Report'!AW$27:AW$500,'7.  Persistence Report'!$D$27:$D$500,$B445,'7.  Persistence Report'!$C$27:$C$500,"&lt;&gt;Pre-2011 Programs Completed in 2011",'7.  Persistence Report'!$J$27:$J$500,"&lt;&gt;Adjustment",'7.  Persistence Report'!$H$27:$H$500,"2014")</f>
        <v>2929943.031</v>
      </c>
      <c r="H445" s="294">
        <f>SUMIFS('7.  Persistence Report'!AX$27:AX$500,'7.  Persistence Report'!$D$27:$D$500,$B445,'7.  Persistence Report'!$C$27:$C$500,"&lt;&gt;Pre-2011 Programs Completed in 2011",'7.  Persistence Report'!$J$27:$J$500,"&lt;&gt;Adjustment",'7.  Persistence Report'!$H$27:$H$500,"2014")</f>
        <v>2929943.031</v>
      </c>
      <c r="I445" s="294">
        <f>SUMIFS('7.  Persistence Report'!AY$27:AY$500,'7.  Persistence Report'!$D$27:$D$500,$B445,'7.  Persistence Report'!$C$27:$C$500,"&lt;&gt;Pre-2011 Programs Completed in 2011",'7.  Persistence Report'!$J$27:$J$500,"&lt;&gt;Adjustment",'7.  Persistence Report'!$H$27:$H$500,"2014")</f>
        <v>2929943.031</v>
      </c>
      <c r="J445" s="294">
        <f>SUMIFS('7.  Persistence Report'!AZ$27:AZ$500,'7.  Persistence Report'!$D$27:$D$500,$B445,'7.  Persistence Report'!$C$27:$C$500,"&lt;&gt;Pre-2011 Programs Completed in 2011",'7.  Persistence Report'!$J$27:$J$500,"&lt;&gt;Adjustment",'7.  Persistence Report'!$H$27:$H$500,"2014")</f>
        <v>2929943.031</v>
      </c>
      <c r="K445" s="294">
        <f>SUMIFS('7.  Persistence Report'!BA$27:BA$500,'7.  Persistence Report'!$D$27:$D$500,$B445,'7.  Persistence Report'!$C$27:$C$500,"&lt;&gt;Pre-2011 Programs Completed in 2011",'7.  Persistence Report'!$J$27:$J$500,"&lt;&gt;Adjustment",'7.  Persistence Report'!$H$27:$H$500,"2014")</f>
        <v>2929943.031</v>
      </c>
      <c r="L445" s="294">
        <f>SUMIFS('7.  Persistence Report'!BB$27:BB$500,'7.  Persistence Report'!$D$27:$D$500,$B445,'7.  Persistence Report'!$C$27:$C$500,"&lt;&gt;Pre-2011 Programs Completed in 2011",'7.  Persistence Report'!$J$27:$J$500,"&lt;&gt;Adjustment",'7.  Persistence Report'!$H$27:$H$500,"2014")</f>
        <v>2916955.8960000002</v>
      </c>
      <c r="M445" s="294">
        <f>SUMIFS('7.  Persistence Report'!BC$27:BC$500,'7.  Persistence Report'!$D$27:$D$500,$B445,'7.  Persistence Report'!$C$27:$C$500,"&lt;&gt;Pre-2011 Programs Completed in 2011",'7.  Persistence Report'!$J$27:$J$500,"&lt;&gt;Adjustment",'7.  Persistence Report'!$H$27:$H$500,"2014")</f>
        <v>2916955.8960000002</v>
      </c>
      <c r="N445" s="294">
        <v>12</v>
      </c>
      <c r="O445" s="294">
        <f>SUMIFS('7.  Persistence Report'!O$27:O$500,'7.  Persistence Report'!$D$27:$D$500,$B445,'7.  Persistence Report'!$C$27:$C$500,"&lt;&gt;Pre-2011 Programs Completed in 2011",'7.  Persistence Report'!$J$27:$J$500,"&lt;&gt;Adjustment",'7.  Persistence Report'!$H$27:$H$500,"2014")</f>
        <v>937.9579215</v>
      </c>
      <c r="P445" s="294">
        <f>SUMIFS('7.  Persistence Report'!P$27:P$500,'7.  Persistence Report'!$D$27:$D$500,$B445,'7.  Persistence Report'!$C$27:$C$500,"&lt;&gt;Pre-2011 Programs Completed in 2011",'7.  Persistence Report'!$J$27:$J$500,"&lt;&gt;Adjustment",'7.  Persistence Report'!$H$27:$H$500,"2014")</f>
        <v>937.9579215</v>
      </c>
      <c r="Q445" s="294">
        <f>SUMIFS('7.  Persistence Report'!Q$27:Q$500,'7.  Persistence Report'!$D$27:$D$500,$B445,'7.  Persistence Report'!$C$27:$C$500,"&lt;&gt;Pre-2011 Programs Completed in 2011",'7.  Persistence Report'!$J$27:$J$500,"&lt;&gt;Adjustment",'7.  Persistence Report'!$H$27:$H$500,"2014")</f>
        <v>937.93921049999994</v>
      </c>
      <c r="R445" s="294">
        <f>SUMIFS('7.  Persistence Report'!R$27:R$500,'7.  Persistence Report'!$D$27:$D$500,$B445,'7.  Persistence Report'!$C$27:$C$500,"&lt;&gt;Pre-2011 Programs Completed in 2011",'7.  Persistence Report'!$J$27:$J$500,"&lt;&gt;Adjustment",'7.  Persistence Report'!$H$27:$H$500,"2014")</f>
        <v>937.93921049999994</v>
      </c>
      <c r="S445" s="294">
        <f>SUMIFS('7.  Persistence Report'!S$27:S$500,'7.  Persistence Report'!$D$27:$D$500,$B445,'7.  Persistence Report'!$C$27:$C$500,"&lt;&gt;Pre-2011 Programs Completed in 2011",'7.  Persistence Report'!$J$27:$J$500,"&lt;&gt;Adjustment",'7.  Persistence Report'!$H$27:$H$500,"2014")</f>
        <v>937.93921049999994</v>
      </c>
      <c r="T445" s="294">
        <f>SUMIFS('7.  Persistence Report'!T$27:T$500,'7.  Persistence Report'!$D$27:$D$500,$B445,'7.  Persistence Report'!$C$27:$C$500,"&lt;&gt;Pre-2011 Programs Completed in 2011",'7.  Persistence Report'!$J$27:$J$500,"&lt;&gt;Adjustment",'7.  Persistence Report'!$H$27:$H$500,"2014")</f>
        <v>937.93921049999994</v>
      </c>
      <c r="U445" s="294">
        <f>SUMIFS('7.  Persistence Report'!U$27:U$500,'7.  Persistence Report'!$D$27:$D$500,$B445,'7.  Persistence Report'!$C$27:$C$500,"&lt;&gt;Pre-2011 Programs Completed in 2011",'7.  Persistence Report'!$J$27:$J$500,"&lt;&gt;Adjustment",'7.  Persistence Report'!$H$27:$H$500,"2014")</f>
        <v>937.93921049999994</v>
      </c>
      <c r="V445" s="294">
        <f>SUMIFS('7.  Persistence Report'!V$27:V$500,'7.  Persistence Report'!$D$27:$D$500,$B445,'7.  Persistence Report'!$C$27:$C$500,"&lt;&gt;Pre-2011 Programs Completed in 2011",'7.  Persistence Report'!$J$27:$J$500,"&lt;&gt;Adjustment",'7.  Persistence Report'!$H$27:$H$500,"2014")</f>
        <v>937.93921049999994</v>
      </c>
      <c r="W445" s="294">
        <f>SUMIFS('7.  Persistence Report'!W$27:W$500,'7.  Persistence Report'!$D$27:$D$500,$B445,'7.  Persistence Report'!$C$27:$C$500,"&lt;&gt;Pre-2011 Programs Completed in 2011",'7.  Persistence Report'!$J$27:$J$500,"&lt;&gt;Adjustment",'7.  Persistence Report'!$H$27:$H$500,"2014")</f>
        <v>934.00990049999996</v>
      </c>
      <c r="X445" s="294">
        <f>SUMIFS('7.  Persistence Report'!X$27:X$500,'7.  Persistence Report'!$D$27:$D$500,$B445,'7.  Persistence Report'!$C$27:$C$500,"&lt;&gt;Pre-2011 Programs Completed in 2011",'7.  Persistence Report'!$J$27:$J$500,"&lt;&gt;Adjustment",'7.  Persistence Report'!$H$27:$H$500,"2014")</f>
        <v>934.00990049999996</v>
      </c>
      <c r="Y445" s="468">
        <f>+Y316</f>
        <v>0</v>
      </c>
      <c r="Z445" s="468">
        <f t="shared" ref="Z445:AA445" si="204">+Z316</f>
        <v>0</v>
      </c>
      <c r="AA445" s="468">
        <f t="shared" si="204"/>
        <v>1</v>
      </c>
      <c r="AB445" s="414"/>
      <c r="AC445" s="414"/>
      <c r="AD445" s="414"/>
      <c r="AE445" s="414"/>
      <c r="AF445" s="414"/>
      <c r="AG445" s="414"/>
      <c r="AH445" s="414"/>
      <c r="AI445" s="414"/>
      <c r="AJ445" s="414"/>
      <c r="AK445" s="414"/>
      <c r="AL445" s="414"/>
      <c r="AM445" s="295">
        <f>SUM(Y445:AL445)</f>
        <v>1</v>
      </c>
    </row>
    <row r="446" spans="1:39" ht="15" outlineLevel="1">
      <c r="B446" s="293" t="s">
        <v>259</v>
      </c>
      <c r="C446" s="290" t="s">
        <v>163</v>
      </c>
      <c r="D446" s="294">
        <f>SUMIFS('7.  Persistence Report'!AT$27:AT$500,'7.  Persistence Report'!$D$27:$D$500,$B445,'7.  Persistence Report'!$C$27:$C$500,"&lt;&gt;Pre-2011 Programs Completed in 2011",'7.  Persistence Report'!$J$27:$J$500,"Adjustment",'7.  Persistence Report'!$H$27:$H$500,"2014")</f>
        <v>0</v>
      </c>
      <c r="E446" s="294">
        <f>SUMIFS('7.  Persistence Report'!AU$27:AU$500,'7.  Persistence Report'!$D$27:$D$500,$B445,'7.  Persistence Report'!$C$27:$C$500,"&lt;&gt;Pre-2011 Programs Completed in 2011",'7.  Persistence Report'!$J$27:$J$500,"Adjustment",'7.  Persistence Report'!$H$27:$H$500,"2014")</f>
        <v>0</v>
      </c>
      <c r="F446" s="294">
        <f>SUMIFS('7.  Persistence Report'!AV$27:AV$500,'7.  Persistence Report'!$D$27:$D$500,$B445,'7.  Persistence Report'!$C$27:$C$500,"&lt;&gt;Pre-2011 Programs Completed in 2011",'7.  Persistence Report'!$J$27:$J$500,"Adjustment",'7.  Persistence Report'!$H$27:$H$500,"2014")</f>
        <v>0</v>
      </c>
      <c r="G446" s="294">
        <f>SUMIFS('7.  Persistence Report'!AW$27:AW$500,'7.  Persistence Report'!$D$27:$D$500,$B445,'7.  Persistence Report'!$C$27:$C$500,"&lt;&gt;Pre-2011 Programs Completed in 2011",'7.  Persistence Report'!$J$27:$J$500,"Adjustment",'7.  Persistence Report'!$H$27:$H$500,"2014")</f>
        <v>0</v>
      </c>
      <c r="H446" s="294">
        <f>SUMIFS('7.  Persistence Report'!AX$27:AX$500,'7.  Persistence Report'!$D$27:$D$500,$B445,'7.  Persistence Report'!$C$27:$C$500,"&lt;&gt;Pre-2011 Programs Completed in 2011",'7.  Persistence Report'!$J$27:$J$500,"Adjustment",'7.  Persistence Report'!$H$27:$H$500,"2014")</f>
        <v>0</v>
      </c>
      <c r="I446" s="294">
        <f>SUMIFS('7.  Persistence Report'!AY$27:AY$500,'7.  Persistence Report'!$D$27:$D$500,$B445,'7.  Persistence Report'!$C$27:$C$500,"&lt;&gt;Pre-2011 Programs Completed in 2011",'7.  Persistence Report'!$J$27:$J$500,"Adjustment",'7.  Persistence Report'!$H$27:$H$500,"2014")</f>
        <v>0</v>
      </c>
      <c r="J446" s="294">
        <f>SUMIFS('7.  Persistence Report'!AZ$27:AZ$500,'7.  Persistence Report'!$D$27:$D$500,$B445,'7.  Persistence Report'!$C$27:$C$500,"&lt;&gt;Pre-2011 Programs Completed in 2011",'7.  Persistence Report'!$J$27:$J$500,"Adjustment",'7.  Persistence Report'!$H$27:$H$500,"2014")</f>
        <v>0</v>
      </c>
      <c r="K446" s="294">
        <f>SUMIFS('7.  Persistence Report'!BA$27:BA$500,'7.  Persistence Report'!$D$27:$D$500,$B445,'7.  Persistence Report'!$C$27:$C$500,"&lt;&gt;Pre-2011 Programs Completed in 2011",'7.  Persistence Report'!$J$27:$J$500,"Adjustment",'7.  Persistence Report'!$H$27:$H$500,"2014")</f>
        <v>0</v>
      </c>
      <c r="L446" s="294">
        <f>SUMIFS('7.  Persistence Report'!BB$27:BB$500,'7.  Persistence Report'!$D$27:$D$500,$B445,'7.  Persistence Report'!$C$27:$C$500,"&lt;&gt;Pre-2011 Programs Completed in 2011",'7.  Persistence Report'!$J$27:$J$500,"Adjustment",'7.  Persistence Report'!$H$27:$H$500,"2014")</f>
        <v>0</v>
      </c>
      <c r="M446" s="294">
        <f>SUMIFS('7.  Persistence Report'!BC$27:BC$500,'7.  Persistence Report'!$D$27:$D$500,$B445,'7.  Persistence Report'!$C$27:$C$500,"&lt;&gt;Pre-2011 Programs Completed in 2011",'7.  Persistence Report'!$J$27:$J$500,"Adjustment",'7.  Persistence Report'!$H$27:$H$500,"2014")</f>
        <v>0</v>
      </c>
      <c r="N446" s="294">
        <f>N445</f>
        <v>12</v>
      </c>
      <c r="O446" s="294">
        <f>SUMIFS('7.  Persistence Report'!O$27:O$500,'7.  Persistence Report'!$D$27:$D$500,$B445,'7.  Persistence Report'!$C$27:$C$500,"&lt;&gt;Pre-2011 Programs Completed in 2011",'7.  Persistence Report'!$J$27:$J$500,"Adjustment",'7.  Persistence Report'!$H$27:$H$500,"2014")</f>
        <v>0</v>
      </c>
      <c r="P446" s="294">
        <f>SUMIFS('7.  Persistence Report'!P$27:P$500,'7.  Persistence Report'!$D$27:$D$500,$B445,'7.  Persistence Report'!$C$27:$C$500,"&lt;&gt;Pre-2011 Programs Completed in 2011",'7.  Persistence Report'!$J$27:$J$500,"Adjustment",'7.  Persistence Report'!$H$27:$H$500,"2014")</f>
        <v>0</v>
      </c>
      <c r="Q446" s="294">
        <f>SUMIFS('7.  Persistence Report'!Q$27:Q$500,'7.  Persistence Report'!$D$27:$D$500,$B445,'7.  Persistence Report'!$C$27:$C$500,"&lt;&gt;Pre-2011 Programs Completed in 2011",'7.  Persistence Report'!$J$27:$J$500,"Adjustment",'7.  Persistence Report'!$H$27:$H$500,"2014")</f>
        <v>0</v>
      </c>
      <c r="R446" s="294">
        <f>SUMIFS('7.  Persistence Report'!R$27:R$500,'7.  Persistence Report'!$D$27:$D$500,$B445,'7.  Persistence Report'!$C$27:$C$500,"&lt;&gt;Pre-2011 Programs Completed in 2011",'7.  Persistence Report'!$J$27:$J$500,"Adjustment",'7.  Persistence Report'!$H$27:$H$500,"2014")</f>
        <v>0</v>
      </c>
      <c r="S446" s="294">
        <f>SUMIFS('7.  Persistence Report'!S$27:S$500,'7.  Persistence Report'!$D$27:$D$500,$B445,'7.  Persistence Report'!$C$27:$C$500,"&lt;&gt;Pre-2011 Programs Completed in 2011",'7.  Persistence Report'!$J$27:$J$500,"Adjustment",'7.  Persistence Report'!$H$27:$H$500,"2014")</f>
        <v>0</v>
      </c>
      <c r="T446" s="294">
        <f>SUMIFS('7.  Persistence Report'!T$27:T$500,'7.  Persistence Report'!$D$27:$D$500,$B445,'7.  Persistence Report'!$C$27:$C$500,"&lt;&gt;Pre-2011 Programs Completed in 2011",'7.  Persistence Report'!$J$27:$J$500,"Adjustment",'7.  Persistence Report'!$H$27:$H$500,"2014")</f>
        <v>0</v>
      </c>
      <c r="U446" s="294">
        <f>SUMIFS('7.  Persistence Report'!U$27:U$500,'7.  Persistence Report'!$D$27:$D$500,$B445,'7.  Persistence Report'!$C$27:$C$500,"&lt;&gt;Pre-2011 Programs Completed in 2011",'7.  Persistence Report'!$J$27:$J$500,"Adjustment",'7.  Persistence Report'!$H$27:$H$500,"2014")</f>
        <v>0</v>
      </c>
      <c r="V446" s="294">
        <f>SUMIFS('7.  Persistence Report'!V$27:V$500,'7.  Persistence Report'!$D$27:$D$500,$B445,'7.  Persistence Report'!$C$27:$C$500,"&lt;&gt;Pre-2011 Programs Completed in 2011",'7.  Persistence Report'!$J$27:$J$500,"Adjustment",'7.  Persistence Report'!$H$27:$H$500,"2014")</f>
        <v>0</v>
      </c>
      <c r="W446" s="294">
        <f>SUMIFS('7.  Persistence Report'!W$27:W$500,'7.  Persistence Report'!$D$27:$D$500,$B445,'7.  Persistence Report'!$C$27:$C$500,"&lt;&gt;Pre-2011 Programs Completed in 2011",'7.  Persistence Report'!$J$27:$J$500,"Adjustment",'7.  Persistence Report'!$H$27:$H$500,"2014")</f>
        <v>0</v>
      </c>
      <c r="X446" s="294">
        <f>SUMIFS('7.  Persistence Report'!X$27:X$500,'7.  Persistence Report'!$D$27:$D$500,$B445,'7.  Persistence Report'!$C$27:$C$500,"&lt;&gt;Pre-2011 Programs Completed in 2011",'7.  Persistence Report'!$J$27:$J$500,"Adjustment",'7.  Persistence Report'!$H$27:$H$500,"2014")</f>
        <v>0</v>
      </c>
      <c r="Y446" s="410">
        <f>Y445</f>
        <v>0</v>
      </c>
      <c r="Z446" s="410">
        <f>Z445</f>
        <v>0</v>
      </c>
      <c r="AA446" s="410">
        <f>AA445</f>
        <v>1</v>
      </c>
      <c r="AB446" s="410">
        <f t="shared" ref="AB446:AL446" si="205">AB445</f>
        <v>0</v>
      </c>
      <c r="AC446" s="410">
        <f t="shared" si="205"/>
        <v>0</v>
      </c>
      <c r="AD446" s="410">
        <f t="shared" si="205"/>
        <v>0</v>
      </c>
      <c r="AE446" s="410">
        <f t="shared" si="205"/>
        <v>0</v>
      </c>
      <c r="AF446" s="410">
        <f t="shared" si="205"/>
        <v>0</v>
      </c>
      <c r="AG446" s="410">
        <f t="shared" si="205"/>
        <v>0</v>
      </c>
      <c r="AH446" s="410">
        <f t="shared" si="205"/>
        <v>0</v>
      </c>
      <c r="AI446" s="410">
        <f t="shared" si="205"/>
        <v>0</v>
      </c>
      <c r="AJ446" s="410">
        <f t="shared" si="205"/>
        <v>0</v>
      </c>
      <c r="AK446" s="410">
        <f t="shared" si="205"/>
        <v>0</v>
      </c>
      <c r="AL446" s="410">
        <f t="shared" si="205"/>
        <v>0</v>
      </c>
      <c r="AM446" s="310"/>
    </row>
    <row r="447" spans="1:39" ht="15" outlineLevel="1">
      <c r="B447" s="313"/>
      <c r="C447" s="311"/>
      <c r="D447" s="315"/>
      <c r="E447" s="315"/>
      <c r="F447" s="315"/>
      <c r="G447" s="315"/>
      <c r="H447" s="315"/>
      <c r="I447" s="315"/>
      <c r="J447" s="315"/>
      <c r="K447" s="315"/>
      <c r="L447" s="315"/>
      <c r="M447" s="315"/>
      <c r="N447" s="290"/>
      <c r="O447" s="315"/>
      <c r="P447" s="315"/>
      <c r="Q447" s="315"/>
      <c r="R447" s="315"/>
      <c r="S447" s="315"/>
      <c r="T447" s="315"/>
      <c r="U447" s="315"/>
      <c r="V447" s="315"/>
      <c r="W447" s="315"/>
      <c r="X447" s="315"/>
      <c r="Y447" s="415"/>
      <c r="Z447" s="415"/>
      <c r="AA447" s="415"/>
      <c r="AB447" s="415"/>
      <c r="AC447" s="415"/>
      <c r="AD447" s="415"/>
      <c r="AE447" s="415"/>
      <c r="AF447" s="415"/>
      <c r="AG447" s="415"/>
      <c r="AH447" s="415"/>
      <c r="AI447" s="415"/>
      <c r="AJ447" s="415"/>
      <c r="AK447" s="415"/>
      <c r="AL447" s="415"/>
      <c r="AM447" s="312"/>
    </row>
    <row r="448" spans="1:39" ht="15" outlineLevel="1">
      <c r="A448" s="507">
        <v>14</v>
      </c>
      <c r="B448" s="313" t="s">
        <v>20</v>
      </c>
      <c r="C448" s="290" t="s">
        <v>25</v>
      </c>
      <c r="D448" s="294">
        <f>SUMIFS('7.  Persistence Report'!AT$27:AT$500,'7.  Persistence Report'!$D$27:$D$500,$B448,'7.  Persistence Report'!$C$27:$C$500,"&lt;&gt;Pre-2011 Programs Completed in 2011",'7.  Persistence Report'!$J$27:$J$500,"&lt;&gt;Adjustment",'7.  Persistence Report'!$H$27:$H$500,"2014")</f>
        <v>1436018.541</v>
      </c>
      <c r="E448" s="294">
        <f>SUMIFS('7.  Persistence Report'!AU$27:AU$500,'7.  Persistence Report'!$D$27:$D$500,$B448,'7.  Persistence Report'!$C$27:$C$500,"&lt;&gt;Pre-2011 Programs Completed in 2011",'7.  Persistence Report'!$J$27:$J$500,"&lt;&gt;Adjustment",'7.  Persistence Report'!$H$27:$H$500,"2014")</f>
        <v>1436018.541</v>
      </c>
      <c r="F448" s="294">
        <f>SUMIFS('7.  Persistence Report'!AV$27:AV$500,'7.  Persistence Report'!$D$27:$D$500,$B448,'7.  Persistence Report'!$C$27:$C$500,"&lt;&gt;Pre-2011 Programs Completed in 2011",'7.  Persistence Report'!$J$27:$J$500,"&lt;&gt;Adjustment",'7.  Persistence Report'!$H$27:$H$500,"2014")</f>
        <v>1436018.541</v>
      </c>
      <c r="G448" s="294">
        <f>SUMIFS('7.  Persistence Report'!AW$27:AW$500,'7.  Persistence Report'!$D$27:$D$500,$B448,'7.  Persistence Report'!$C$27:$C$500,"&lt;&gt;Pre-2011 Programs Completed in 2011",'7.  Persistence Report'!$J$27:$J$500,"&lt;&gt;Adjustment",'7.  Persistence Report'!$H$27:$H$500,"2014")</f>
        <v>1436018.541</v>
      </c>
      <c r="H448" s="294">
        <f>SUMIFS('7.  Persistence Report'!AX$27:AX$500,'7.  Persistence Report'!$D$27:$D$500,$B448,'7.  Persistence Report'!$C$27:$C$500,"&lt;&gt;Pre-2011 Programs Completed in 2011",'7.  Persistence Report'!$J$27:$J$500,"&lt;&gt;Adjustment",'7.  Persistence Report'!$H$27:$H$500,"2014")</f>
        <v>0</v>
      </c>
      <c r="I448" s="294">
        <f>SUMIFS('7.  Persistence Report'!AY$27:AY$500,'7.  Persistence Report'!$D$27:$D$500,$B448,'7.  Persistence Report'!$C$27:$C$500,"&lt;&gt;Pre-2011 Programs Completed in 2011",'7.  Persistence Report'!$J$27:$J$500,"&lt;&gt;Adjustment",'7.  Persistence Report'!$H$27:$H$500,"2014")</f>
        <v>0</v>
      </c>
      <c r="J448" s="294">
        <f>SUMIFS('7.  Persistence Report'!AZ$27:AZ$500,'7.  Persistence Report'!$D$27:$D$500,$B448,'7.  Persistence Report'!$C$27:$C$500,"&lt;&gt;Pre-2011 Programs Completed in 2011",'7.  Persistence Report'!$J$27:$J$500,"&lt;&gt;Adjustment",'7.  Persistence Report'!$H$27:$H$500,"2014")</f>
        <v>0</v>
      </c>
      <c r="K448" s="294">
        <f>SUMIFS('7.  Persistence Report'!BA$27:BA$500,'7.  Persistence Report'!$D$27:$D$500,$B448,'7.  Persistence Report'!$C$27:$C$500,"&lt;&gt;Pre-2011 Programs Completed in 2011",'7.  Persistence Report'!$J$27:$J$500,"&lt;&gt;Adjustment",'7.  Persistence Report'!$H$27:$H$500,"2014")</f>
        <v>0</v>
      </c>
      <c r="L448" s="294">
        <f>SUMIFS('7.  Persistence Report'!BB$27:BB$500,'7.  Persistence Report'!$D$27:$D$500,$B448,'7.  Persistence Report'!$C$27:$C$500,"&lt;&gt;Pre-2011 Programs Completed in 2011",'7.  Persistence Report'!$J$27:$J$500,"&lt;&gt;Adjustment",'7.  Persistence Report'!$H$27:$H$500,"2014")</f>
        <v>0</v>
      </c>
      <c r="M448" s="294">
        <f>SUMIFS('7.  Persistence Report'!BC$27:BC$500,'7.  Persistence Report'!$D$27:$D$500,$B448,'7.  Persistence Report'!$C$27:$C$500,"&lt;&gt;Pre-2011 Programs Completed in 2011",'7.  Persistence Report'!$J$27:$J$500,"&lt;&gt;Adjustment",'7.  Persistence Report'!$H$27:$H$500,"2014")</f>
        <v>0</v>
      </c>
      <c r="N448" s="294">
        <v>12</v>
      </c>
      <c r="O448" s="294">
        <f>SUMIFS('7.  Persistence Report'!O$27:O$500,'7.  Persistence Report'!$D$27:$D$500,$B448,'7.  Persistence Report'!$C$27:$C$500,"&lt;&gt;Pre-2011 Programs Completed in 2011",'7.  Persistence Report'!$J$27:$J$500,"&lt;&gt;Adjustment",'7.  Persistence Report'!$H$27:$H$500,"2014")</f>
        <v>294.07247130000002</v>
      </c>
      <c r="P448" s="294">
        <f>SUMIFS('7.  Persistence Report'!P$27:P$500,'7.  Persistence Report'!$D$27:$D$500,$B448,'7.  Persistence Report'!$C$27:$C$500,"&lt;&gt;Pre-2011 Programs Completed in 2011",'7.  Persistence Report'!$J$27:$J$500,"&lt;&gt;Adjustment",'7.  Persistence Report'!$H$27:$H$500,"2014")</f>
        <v>294.07247130000002</v>
      </c>
      <c r="Q448" s="294">
        <f>SUMIFS('7.  Persistence Report'!Q$27:Q$500,'7.  Persistence Report'!$D$27:$D$500,$B448,'7.  Persistence Report'!$C$27:$C$500,"&lt;&gt;Pre-2011 Programs Completed in 2011",'7.  Persistence Report'!$J$27:$J$500,"&lt;&gt;Adjustment",'7.  Persistence Report'!$H$27:$H$500,"2014")</f>
        <v>294.07247130000002</v>
      </c>
      <c r="R448" s="294">
        <f>SUMIFS('7.  Persistence Report'!R$27:R$500,'7.  Persistence Report'!$D$27:$D$500,$B448,'7.  Persistence Report'!$C$27:$C$500,"&lt;&gt;Pre-2011 Programs Completed in 2011",'7.  Persistence Report'!$J$27:$J$500,"&lt;&gt;Adjustment",'7.  Persistence Report'!$H$27:$H$500,"2014")</f>
        <v>294.07247130000002</v>
      </c>
      <c r="S448" s="294">
        <f>SUMIFS('7.  Persistence Report'!S$27:S$500,'7.  Persistence Report'!$D$27:$D$500,$B448,'7.  Persistence Report'!$C$27:$C$500,"&lt;&gt;Pre-2011 Programs Completed in 2011",'7.  Persistence Report'!$J$27:$J$500,"&lt;&gt;Adjustment",'7.  Persistence Report'!$H$27:$H$500,"2014")</f>
        <v>0</v>
      </c>
      <c r="T448" s="294">
        <f>SUMIFS('7.  Persistence Report'!T$27:T$500,'7.  Persistence Report'!$D$27:$D$500,$B448,'7.  Persistence Report'!$C$27:$C$500,"&lt;&gt;Pre-2011 Programs Completed in 2011",'7.  Persistence Report'!$J$27:$J$500,"&lt;&gt;Adjustment",'7.  Persistence Report'!$H$27:$H$500,"2014")</f>
        <v>0</v>
      </c>
      <c r="U448" s="294">
        <f>SUMIFS('7.  Persistence Report'!U$27:U$500,'7.  Persistence Report'!$D$27:$D$500,$B448,'7.  Persistence Report'!$C$27:$C$500,"&lt;&gt;Pre-2011 Programs Completed in 2011",'7.  Persistence Report'!$J$27:$J$500,"&lt;&gt;Adjustment",'7.  Persistence Report'!$H$27:$H$500,"2014")</f>
        <v>0</v>
      </c>
      <c r="V448" s="294">
        <f>SUMIFS('7.  Persistence Report'!V$27:V$500,'7.  Persistence Report'!$D$27:$D$500,$B448,'7.  Persistence Report'!$C$27:$C$500,"&lt;&gt;Pre-2011 Programs Completed in 2011",'7.  Persistence Report'!$J$27:$J$500,"&lt;&gt;Adjustment",'7.  Persistence Report'!$H$27:$H$500,"2014")</f>
        <v>0</v>
      </c>
      <c r="W448" s="294">
        <f>SUMIFS('7.  Persistence Report'!W$27:W$500,'7.  Persistence Report'!$D$27:$D$500,$B448,'7.  Persistence Report'!$C$27:$C$500,"&lt;&gt;Pre-2011 Programs Completed in 2011",'7.  Persistence Report'!$J$27:$J$500,"&lt;&gt;Adjustment",'7.  Persistence Report'!$H$27:$H$500,"2014")</f>
        <v>0</v>
      </c>
      <c r="X448" s="294">
        <f>SUMIFS('7.  Persistence Report'!X$27:X$500,'7.  Persistence Report'!$D$27:$D$500,$B448,'7.  Persistence Report'!$C$27:$C$500,"&lt;&gt;Pre-2011 Programs Completed in 2011",'7.  Persistence Report'!$J$27:$J$500,"&lt;&gt;Adjustment",'7.  Persistence Report'!$H$27:$H$500,"2014")</f>
        <v>0</v>
      </c>
      <c r="Y448" s="468">
        <f>+Y319</f>
        <v>0</v>
      </c>
      <c r="Z448" s="468">
        <f t="shared" ref="Z448:AA448" si="206">+Z319</f>
        <v>0</v>
      </c>
      <c r="AA448" s="468">
        <f t="shared" si="206"/>
        <v>1</v>
      </c>
      <c r="AB448" s="414"/>
      <c r="AC448" s="414"/>
      <c r="AD448" s="414"/>
      <c r="AE448" s="414"/>
      <c r="AF448" s="414"/>
      <c r="AG448" s="414"/>
      <c r="AH448" s="414"/>
      <c r="AI448" s="414"/>
      <c r="AJ448" s="414"/>
      <c r="AK448" s="414"/>
      <c r="AL448" s="414"/>
      <c r="AM448" s="295">
        <f>SUM(Y448:AL448)</f>
        <v>1</v>
      </c>
    </row>
    <row r="449" spans="1:39" ht="15" outlineLevel="1">
      <c r="B449" s="293" t="s">
        <v>259</v>
      </c>
      <c r="C449" s="290" t="s">
        <v>163</v>
      </c>
      <c r="D449" s="294">
        <f>SUMIFS('7.  Persistence Report'!AT$27:AT$500,'7.  Persistence Report'!$D$27:$D$500,$B448,'7.  Persistence Report'!$C$27:$C$500,"&lt;&gt;Pre-2011 Programs Completed in 2011",'7.  Persistence Report'!$J$27:$J$500,"Adjustment",'7.  Persistence Report'!$H$27:$H$500,"2014")</f>
        <v>0</v>
      </c>
      <c r="E449" s="294">
        <f>SUMIFS('7.  Persistence Report'!AU$27:AU$500,'7.  Persistence Report'!$D$27:$D$500,$B448,'7.  Persistence Report'!$C$27:$C$500,"&lt;&gt;Pre-2011 Programs Completed in 2011",'7.  Persistence Report'!$J$27:$J$500,"Adjustment",'7.  Persistence Report'!$H$27:$H$500,"2014")</f>
        <v>0</v>
      </c>
      <c r="F449" s="294">
        <f>SUMIFS('7.  Persistence Report'!AV$27:AV$500,'7.  Persistence Report'!$D$27:$D$500,$B448,'7.  Persistence Report'!$C$27:$C$500,"&lt;&gt;Pre-2011 Programs Completed in 2011",'7.  Persistence Report'!$J$27:$J$500,"Adjustment",'7.  Persistence Report'!$H$27:$H$500,"2014")</f>
        <v>0</v>
      </c>
      <c r="G449" s="294">
        <f>SUMIFS('7.  Persistence Report'!AW$27:AW$500,'7.  Persistence Report'!$D$27:$D$500,$B448,'7.  Persistence Report'!$C$27:$C$500,"&lt;&gt;Pre-2011 Programs Completed in 2011",'7.  Persistence Report'!$J$27:$J$500,"Adjustment",'7.  Persistence Report'!$H$27:$H$500,"2014")</f>
        <v>0</v>
      </c>
      <c r="H449" s="294">
        <f>SUMIFS('7.  Persistence Report'!AX$27:AX$500,'7.  Persistence Report'!$D$27:$D$500,$B448,'7.  Persistence Report'!$C$27:$C$500,"&lt;&gt;Pre-2011 Programs Completed in 2011",'7.  Persistence Report'!$J$27:$J$500,"Adjustment",'7.  Persistence Report'!$H$27:$H$500,"2014")</f>
        <v>0</v>
      </c>
      <c r="I449" s="294">
        <f>SUMIFS('7.  Persistence Report'!AY$27:AY$500,'7.  Persistence Report'!$D$27:$D$500,$B448,'7.  Persistence Report'!$C$27:$C$500,"&lt;&gt;Pre-2011 Programs Completed in 2011",'7.  Persistence Report'!$J$27:$J$500,"Adjustment",'7.  Persistence Report'!$H$27:$H$500,"2014")</f>
        <v>0</v>
      </c>
      <c r="J449" s="294">
        <f>SUMIFS('7.  Persistence Report'!AZ$27:AZ$500,'7.  Persistence Report'!$D$27:$D$500,$B448,'7.  Persistence Report'!$C$27:$C$500,"&lt;&gt;Pre-2011 Programs Completed in 2011",'7.  Persistence Report'!$J$27:$J$500,"Adjustment",'7.  Persistence Report'!$H$27:$H$500,"2014")</f>
        <v>0</v>
      </c>
      <c r="K449" s="294">
        <f>SUMIFS('7.  Persistence Report'!BA$27:BA$500,'7.  Persistence Report'!$D$27:$D$500,$B448,'7.  Persistence Report'!$C$27:$C$500,"&lt;&gt;Pre-2011 Programs Completed in 2011",'7.  Persistence Report'!$J$27:$J$500,"Adjustment",'7.  Persistence Report'!$H$27:$H$500,"2014")</f>
        <v>0</v>
      </c>
      <c r="L449" s="294">
        <f>SUMIFS('7.  Persistence Report'!BB$27:BB$500,'7.  Persistence Report'!$D$27:$D$500,$B448,'7.  Persistence Report'!$C$27:$C$500,"&lt;&gt;Pre-2011 Programs Completed in 2011",'7.  Persistence Report'!$J$27:$J$500,"Adjustment",'7.  Persistence Report'!$H$27:$H$500,"2014")</f>
        <v>0</v>
      </c>
      <c r="M449" s="294">
        <f>SUMIFS('7.  Persistence Report'!BC$27:BC$500,'7.  Persistence Report'!$D$27:$D$500,$B448,'7.  Persistence Report'!$C$27:$C$500,"&lt;&gt;Pre-2011 Programs Completed in 2011",'7.  Persistence Report'!$J$27:$J$500,"Adjustment",'7.  Persistence Report'!$H$27:$H$500,"2014")</f>
        <v>0</v>
      </c>
      <c r="N449" s="294">
        <f>N448</f>
        <v>12</v>
      </c>
      <c r="O449" s="294">
        <f>SUMIFS('7.  Persistence Report'!O$27:O$500,'7.  Persistence Report'!$D$27:$D$500,$B448,'7.  Persistence Report'!$C$27:$C$500,"&lt;&gt;Pre-2011 Programs Completed in 2011",'7.  Persistence Report'!$J$27:$J$500,"Adjustment",'7.  Persistence Report'!$H$27:$H$500,"2014")</f>
        <v>0</v>
      </c>
      <c r="P449" s="294">
        <f>SUMIFS('7.  Persistence Report'!P$27:P$500,'7.  Persistence Report'!$D$27:$D$500,$B448,'7.  Persistence Report'!$C$27:$C$500,"&lt;&gt;Pre-2011 Programs Completed in 2011",'7.  Persistence Report'!$J$27:$J$500,"Adjustment",'7.  Persistence Report'!$H$27:$H$500,"2014")</f>
        <v>0</v>
      </c>
      <c r="Q449" s="294">
        <f>SUMIFS('7.  Persistence Report'!Q$27:Q$500,'7.  Persistence Report'!$D$27:$D$500,$B448,'7.  Persistence Report'!$C$27:$C$500,"&lt;&gt;Pre-2011 Programs Completed in 2011",'7.  Persistence Report'!$J$27:$J$500,"Adjustment",'7.  Persistence Report'!$H$27:$H$500,"2014")</f>
        <v>0</v>
      </c>
      <c r="R449" s="294">
        <f>SUMIFS('7.  Persistence Report'!R$27:R$500,'7.  Persistence Report'!$D$27:$D$500,$B448,'7.  Persistence Report'!$C$27:$C$500,"&lt;&gt;Pre-2011 Programs Completed in 2011",'7.  Persistence Report'!$J$27:$J$500,"Adjustment",'7.  Persistence Report'!$H$27:$H$500,"2014")</f>
        <v>0</v>
      </c>
      <c r="S449" s="294">
        <f>SUMIFS('7.  Persistence Report'!S$27:S$500,'7.  Persistence Report'!$D$27:$D$500,$B448,'7.  Persistence Report'!$C$27:$C$500,"&lt;&gt;Pre-2011 Programs Completed in 2011",'7.  Persistence Report'!$J$27:$J$500,"Adjustment",'7.  Persistence Report'!$H$27:$H$500,"2014")</f>
        <v>0</v>
      </c>
      <c r="T449" s="294">
        <f>SUMIFS('7.  Persistence Report'!T$27:T$500,'7.  Persistence Report'!$D$27:$D$500,$B448,'7.  Persistence Report'!$C$27:$C$500,"&lt;&gt;Pre-2011 Programs Completed in 2011",'7.  Persistence Report'!$J$27:$J$500,"Adjustment",'7.  Persistence Report'!$H$27:$H$500,"2014")</f>
        <v>0</v>
      </c>
      <c r="U449" s="294">
        <f>SUMIFS('7.  Persistence Report'!U$27:U$500,'7.  Persistence Report'!$D$27:$D$500,$B448,'7.  Persistence Report'!$C$27:$C$500,"&lt;&gt;Pre-2011 Programs Completed in 2011",'7.  Persistence Report'!$J$27:$J$500,"Adjustment",'7.  Persistence Report'!$H$27:$H$500,"2014")</f>
        <v>0</v>
      </c>
      <c r="V449" s="294">
        <f>SUMIFS('7.  Persistence Report'!V$27:V$500,'7.  Persistence Report'!$D$27:$D$500,$B448,'7.  Persistence Report'!$C$27:$C$500,"&lt;&gt;Pre-2011 Programs Completed in 2011",'7.  Persistence Report'!$J$27:$J$500,"Adjustment",'7.  Persistence Report'!$H$27:$H$500,"2014")</f>
        <v>0</v>
      </c>
      <c r="W449" s="294">
        <f>SUMIFS('7.  Persistence Report'!W$27:W$500,'7.  Persistence Report'!$D$27:$D$500,$B448,'7.  Persistence Report'!$C$27:$C$500,"&lt;&gt;Pre-2011 Programs Completed in 2011",'7.  Persistence Report'!$J$27:$J$500,"Adjustment",'7.  Persistence Report'!$H$27:$H$500,"2014")</f>
        <v>0</v>
      </c>
      <c r="X449" s="294">
        <f>SUMIFS('7.  Persistence Report'!X$27:X$500,'7.  Persistence Report'!$D$27:$D$500,$B448,'7.  Persistence Report'!$C$27:$C$500,"&lt;&gt;Pre-2011 Programs Completed in 2011",'7.  Persistence Report'!$J$27:$J$500,"Adjustment",'7.  Persistence Report'!$H$27:$H$500,"2014")</f>
        <v>0</v>
      </c>
      <c r="Y449" s="410">
        <f>Y448</f>
        <v>0</v>
      </c>
      <c r="Z449" s="410">
        <f>Z448</f>
        <v>0</v>
      </c>
      <c r="AA449" s="410">
        <f t="shared" ref="AA449:AL449" si="207">AA448</f>
        <v>1</v>
      </c>
      <c r="AB449" s="410">
        <f t="shared" si="207"/>
        <v>0</v>
      </c>
      <c r="AC449" s="410">
        <f t="shared" si="207"/>
        <v>0</v>
      </c>
      <c r="AD449" s="410">
        <f t="shared" si="207"/>
        <v>0</v>
      </c>
      <c r="AE449" s="410">
        <f t="shared" si="207"/>
        <v>0</v>
      </c>
      <c r="AF449" s="410">
        <f t="shared" si="207"/>
        <v>0</v>
      </c>
      <c r="AG449" s="410">
        <f t="shared" si="207"/>
        <v>0</v>
      </c>
      <c r="AH449" s="410">
        <f t="shared" si="207"/>
        <v>0</v>
      </c>
      <c r="AI449" s="410">
        <f t="shared" si="207"/>
        <v>0</v>
      </c>
      <c r="AJ449" s="410">
        <f t="shared" si="207"/>
        <v>0</v>
      </c>
      <c r="AK449" s="410">
        <f t="shared" si="207"/>
        <v>0</v>
      </c>
      <c r="AL449" s="410">
        <f t="shared" si="207"/>
        <v>0</v>
      </c>
      <c r="AM449" s="310"/>
    </row>
    <row r="450" spans="1:39" ht="15" outlineLevel="1">
      <c r="B450" s="313"/>
      <c r="C450" s="311"/>
      <c r="D450" s="315"/>
      <c r="E450" s="315"/>
      <c r="F450" s="315"/>
      <c r="G450" s="315"/>
      <c r="H450" s="315"/>
      <c r="I450" s="315"/>
      <c r="J450" s="315"/>
      <c r="K450" s="315"/>
      <c r="L450" s="315"/>
      <c r="M450" s="315"/>
      <c r="N450" s="290"/>
      <c r="O450" s="315"/>
      <c r="P450" s="315"/>
      <c r="Q450" s="315"/>
      <c r="R450" s="315"/>
      <c r="S450" s="315"/>
      <c r="T450" s="315"/>
      <c r="U450" s="315"/>
      <c r="V450" s="315"/>
      <c r="W450" s="315"/>
      <c r="X450" s="315"/>
      <c r="Y450" s="415"/>
      <c r="Z450" s="416"/>
      <c r="AA450" s="415"/>
      <c r="AB450" s="415"/>
      <c r="AC450" s="415"/>
      <c r="AD450" s="415"/>
      <c r="AE450" s="415"/>
      <c r="AF450" s="415"/>
      <c r="AG450" s="415"/>
      <c r="AH450" s="415"/>
      <c r="AI450" s="415"/>
      <c r="AJ450" s="415"/>
      <c r="AK450" s="415"/>
      <c r="AL450" s="415"/>
      <c r="AM450" s="312"/>
    </row>
    <row r="451" spans="1:39" s="282" customFormat="1" ht="15" outlineLevel="1">
      <c r="A451" s="507">
        <v>15</v>
      </c>
      <c r="B451" s="313" t="s">
        <v>486</v>
      </c>
      <c r="C451" s="290" t="s">
        <v>25</v>
      </c>
      <c r="D451" s="294">
        <f>SUMIFS('7.  Persistence Report'!AT$27:AT$500,'7.  Persistence Report'!$D$27:$D$500,$B451,'7.  Persistence Report'!$C$27:$C$500,"&lt;&gt;Pre-2011 Programs Completed in 2011",'7.  Persistence Report'!$J$27:$J$500,"&lt;&gt;Adjustment",'7.  Persistence Report'!$H$27:$H$500,"2014")</f>
        <v>0</v>
      </c>
      <c r="E451" s="294">
        <f>SUMIFS('7.  Persistence Report'!AU$27:AU$500,'7.  Persistence Report'!$D$27:$D$500,$B451,'7.  Persistence Report'!$C$27:$C$500,"&lt;&gt;Pre-2011 Programs Completed in 2011",'7.  Persistence Report'!$J$27:$J$500,"&lt;&gt;Adjustment",'7.  Persistence Report'!$H$27:$H$500,"2014")</f>
        <v>0</v>
      </c>
      <c r="F451" s="294">
        <f>SUMIFS('7.  Persistence Report'!AV$27:AV$500,'7.  Persistence Report'!$D$27:$D$500,$B451,'7.  Persistence Report'!$C$27:$C$500,"&lt;&gt;Pre-2011 Programs Completed in 2011",'7.  Persistence Report'!$J$27:$J$500,"&lt;&gt;Adjustment",'7.  Persistence Report'!$H$27:$H$500,"2014")</f>
        <v>0</v>
      </c>
      <c r="G451" s="294">
        <f>SUMIFS('7.  Persistence Report'!AW$27:AW$500,'7.  Persistence Report'!$D$27:$D$500,$B451,'7.  Persistence Report'!$C$27:$C$500,"&lt;&gt;Pre-2011 Programs Completed in 2011",'7.  Persistence Report'!$J$27:$J$500,"&lt;&gt;Adjustment",'7.  Persistence Report'!$H$27:$H$500,"2014")</f>
        <v>0</v>
      </c>
      <c r="H451" s="294">
        <f>SUMIFS('7.  Persistence Report'!AX$27:AX$500,'7.  Persistence Report'!$D$27:$D$500,$B451,'7.  Persistence Report'!$C$27:$C$500,"&lt;&gt;Pre-2011 Programs Completed in 2011",'7.  Persistence Report'!$J$27:$J$500,"&lt;&gt;Adjustment",'7.  Persistence Report'!$H$27:$H$500,"2014")</f>
        <v>0</v>
      </c>
      <c r="I451" s="294">
        <f>SUMIFS('7.  Persistence Report'!AY$27:AY$500,'7.  Persistence Report'!$D$27:$D$500,$B451,'7.  Persistence Report'!$C$27:$C$500,"&lt;&gt;Pre-2011 Programs Completed in 2011",'7.  Persistence Report'!$J$27:$J$500,"&lt;&gt;Adjustment",'7.  Persistence Report'!$H$27:$H$500,"2014")</f>
        <v>0</v>
      </c>
      <c r="J451" s="294">
        <f>SUMIFS('7.  Persistence Report'!AZ$27:AZ$500,'7.  Persistence Report'!$D$27:$D$500,$B451,'7.  Persistence Report'!$C$27:$C$500,"&lt;&gt;Pre-2011 Programs Completed in 2011",'7.  Persistence Report'!$J$27:$J$500,"&lt;&gt;Adjustment",'7.  Persistence Report'!$H$27:$H$500,"2014")</f>
        <v>0</v>
      </c>
      <c r="K451" s="294">
        <f>SUMIFS('7.  Persistence Report'!BA$27:BA$500,'7.  Persistence Report'!$D$27:$D$500,$B451,'7.  Persistence Report'!$C$27:$C$500,"&lt;&gt;Pre-2011 Programs Completed in 2011",'7.  Persistence Report'!$J$27:$J$500,"&lt;&gt;Adjustment",'7.  Persistence Report'!$H$27:$H$500,"2014")</f>
        <v>0</v>
      </c>
      <c r="L451" s="294">
        <f>SUMIFS('7.  Persistence Report'!BB$27:BB$500,'7.  Persistence Report'!$D$27:$D$500,$B451,'7.  Persistence Report'!$C$27:$C$500,"&lt;&gt;Pre-2011 Programs Completed in 2011",'7.  Persistence Report'!$J$27:$J$500,"&lt;&gt;Adjustment",'7.  Persistence Report'!$H$27:$H$500,"2014")</f>
        <v>0</v>
      </c>
      <c r="M451" s="294">
        <f>SUMIFS('7.  Persistence Report'!BC$27:BC$500,'7.  Persistence Report'!$D$27:$D$500,$B451,'7.  Persistence Report'!$C$27:$C$500,"&lt;&gt;Pre-2011 Programs Completed in 2011",'7.  Persistence Report'!$J$27:$J$500,"&lt;&gt;Adjustment",'7.  Persistence Report'!$H$27:$H$500,"2014")</f>
        <v>0</v>
      </c>
      <c r="N451" s="290"/>
      <c r="O451" s="294">
        <f>SUMIFS('7.  Persistence Report'!O$27:O$500,'7.  Persistence Report'!$D$27:$D$500,$B451,'7.  Persistence Report'!$C$27:$C$500,"&lt;&gt;Pre-2011 Programs Completed in 2011",'7.  Persistence Report'!$J$27:$J$500,"&lt;&gt;Adjustment",'7.  Persistence Report'!$H$27:$H$500,"2014")</f>
        <v>0</v>
      </c>
      <c r="P451" s="294">
        <f>SUMIFS('7.  Persistence Report'!P$27:P$500,'7.  Persistence Report'!$D$27:$D$500,$B451,'7.  Persistence Report'!$C$27:$C$500,"&lt;&gt;Pre-2011 Programs Completed in 2011",'7.  Persistence Report'!$J$27:$J$500,"&lt;&gt;Adjustment",'7.  Persistence Report'!$H$27:$H$500,"2014")</f>
        <v>0</v>
      </c>
      <c r="Q451" s="294">
        <f>SUMIFS('7.  Persistence Report'!Q$27:Q$500,'7.  Persistence Report'!$D$27:$D$500,$B451,'7.  Persistence Report'!$C$27:$C$500,"&lt;&gt;Pre-2011 Programs Completed in 2011",'7.  Persistence Report'!$J$27:$J$500,"&lt;&gt;Adjustment",'7.  Persistence Report'!$H$27:$H$500,"2014")</f>
        <v>0</v>
      </c>
      <c r="R451" s="294">
        <f>SUMIFS('7.  Persistence Report'!R$27:R$500,'7.  Persistence Report'!$D$27:$D$500,$B451,'7.  Persistence Report'!$C$27:$C$500,"&lt;&gt;Pre-2011 Programs Completed in 2011",'7.  Persistence Report'!$J$27:$J$500,"&lt;&gt;Adjustment",'7.  Persistence Report'!$H$27:$H$500,"2014")</f>
        <v>0</v>
      </c>
      <c r="S451" s="294">
        <f>SUMIFS('7.  Persistence Report'!S$27:S$500,'7.  Persistence Report'!$D$27:$D$500,$B451,'7.  Persistence Report'!$C$27:$C$500,"&lt;&gt;Pre-2011 Programs Completed in 2011",'7.  Persistence Report'!$J$27:$J$500,"&lt;&gt;Adjustment",'7.  Persistence Report'!$H$27:$H$500,"2014")</f>
        <v>0</v>
      </c>
      <c r="T451" s="294">
        <f>SUMIFS('7.  Persistence Report'!T$27:T$500,'7.  Persistence Report'!$D$27:$D$500,$B451,'7.  Persistence Report'!$C$27:$C$500,"&lt;&gt;Pre-2011 Programs Completed in 2011",'7.  Persistence Report'!$J$27:$J$500,"&lt;&gt;Adjustment",'7.  Persistence Report'!$H$27:$H$500,"2014")</f>
        <v>0</v>
      </c>
      <c r="U451" s="294">
        <f>SUMIFS('7.  Persistence Report'!U$27:U$500,'7.  Persistence Report'!$D$27:$D$500,$B451,'7.  Persistence Report'!$C$27:$C$500,"&lt;&gt;Pre-2011 Programs Completed in 2011",'7.  Persistence Report'!$J$27:$J$500,"&lt;&gt;Adjustment",'7.  Persistence Report'!$H$27:$H$500,"2014")</f>
        <v>0</v>
      </c>
      <c r="V451" s="294">
        <f>SUMIFS('7.  Persistence Report'!V$27:V$500,'7.  Persistence Report'!$D$27:$D$500,$B451,'7.  Persistence Report'!$C$27:$C$500,"&lt;&gt;Pre-2011 Programs Completed in 2011",'7.  Persistence Report'!$J$27:$J$500,"&lt;&gt;Adjustment",'7.  Persistence Report'!$H$27:$H$500,"2014")</f>
        <v>0</v>
      </c>
      <c r="W451" s="294">
        <f>SUMIFS('7.  Persistence Report'!W$27:W$500,'7.  Persistence Report'!$D$27:$D$500,$B451,'7.  Persistence Report'!$C$27:$C$500,"&lt;&gt;Pre-2011 Programs Completed in 2011",'7.  Persistence Report'!$J$27:$J$500,"&lt;&gt;Adjustment",'7.  Persistence Report'!$H$27:$H$500,"2014")</f>
        <v>0</v>
      </c>
      <c r="X451" s="294">
        <f>SUMIFS('7.  Persistence Report'!X$27:X$500,'7.  Persistence Report'!$D$27:$D$500,$B451,'7.  Persistence Report'!$C$27:$C$500,"&lt;&gt;Pre-2011 Programs Completed in 2011",'7.  Persistence Report'!$J$27:$J$500,"&lt;&gt;Adjustment",'7.  Persistence Report'!$H$27:$H$500,"2014")</f>
        <v>0</v>
      </c>
      <c r="Y451" s="468">
        <f>+Y322</f>
        <v>0</v>
      </c>
      <c r="Z451" s="468">
        <f t="shared" ref="Z451:AA451" si="208">+Z322</f>
        <v>1</v>
      </c>
      <c r="AA451" s="468">
        <f t="shared" si="208"/>
        <v>1</v>
      </c>
      <c r="AB451" s="414"/>
      <c r="AC451" s="414"/>
      <c r="AD451" s="414"/>
      <c r="AE451" s="414"/>
      <c r="AF451" s="414"/>
      <c r="AG451" s="414"/>
      <c r="AH451" s="414"/>
      <c r="AI451" s="414"/>
      <c r="AJ451" s="414"/>
      <c r="AK451" s="414"/>
      <c r="AL451" s="414"/>
      <c r="AM451" s="295">
        <f>SUM(Y451:AL451)</f>
        <v>2</v>
      </c>
    </row>
    <row r="452" spans="1:39" s="282" customFormat="1" ht="15" outlineLevel="1">
      <c r="A452" s="507"/>
      <c r="B452" s="313" t="s">
        <v>259</v>
      </c>
      <c r="C452" s="290" t="s">
        <v>163</v>
      </c>
      <c r="D452" s="294">
        <f>SUMIFS('7.  Persistence Report'!AT$27:AT$500,'7.  Persistence Report'!$D$27:$D$500,$B451,'7.  Persistence Report'!$C$27:$C$500,"&lt;&gt;Pre-2011 Programs Completed in 2011",'7.  Persistence Report'!$J$27:$J$500,"Adjustment",'7.  Persistence Report'!$H$27:$H$500,"2014")</f>
        <v>0</v>
      </c>
      <c r="E452" s="294">
        <f>SUMIFS('7.  Persistence Report'!AU$27:AU$500,'7.  Persistence Report'!$D$27:$D$500,$B451,'7.  Persistence Report'!$C$27:$C$500,"&lt;&gt;Pre-2011 Programs Completed in 2011",'7.  Persistence Report'!$J$27:$J$500,"Adjustment",'7.  Persistence Report'!$H$27:$H$500,"2014")</f>
        <v>0</v>
      </c>
      <c r="F452" s="294">
        <f>SUMIFS('7.  Persistence Report'!AV$27:AV$500,'7.  Persistence Report'!$D$27:$D$500,$B451,'7.  Persistence Report'!$C$27:$C$500,"&lt;&gt;Pre-2011 Programs Completed in 2011",'7.  Persistence Report'!$J$27:$J$500,"Adjustment",'7.  Persistence Report'!$H$27:$H$500,"2014")</f>
        <v>0</v>
      </c>
      <c r="G452" s="294">
        <f>SUMIFS('7.  Persistence Report'!AW$27:AW$500,'7.  Persistence Report'!$D$27:$D$500,$B451,'7.  Persistence Report'!$C$27:$C$500,"&lt;&gt;Pre-2011 Programs Completed in 2011",'7.  Persistence Report'!$J$27:$J$500,"Adjustment",'7.  Persistence Report'!$H$27:$H$500,"2014")</f>
        <v>0</v>
      </c>
      <c r="H452" s="294">
        <f>SUMIFS('7.  Persistence Report'!AX$27:AX$500,'7.  Persistence Report'!$D$27:$D$500,$B451,'7.  Persistence Report'!$C$27:$C$500,"&lt;&gt;Pre-2011 Programs Completed in 2011",'7.  Persistence Report'!$J$27:$J$500,"Adjustment",'7.  Persistence Report'!$H$27:$H$500,"2014")</f>
        <v>0</v>
      </c>
      <c r="I452" s="294">
        <f>SUMIFS('7.  Persistence Report'!AY$27:AY$500,'7.  Persistence Report'!$D$27:$D$500,$B451,'7.  Persistence Report'!$C$27:$C$500,"&lt;&gt;Pre-2011 Programs Completed in 2011",'7.  Persistence Report'!$J$27:$J$500,"Adjustment",'7.  Persistence Report'!$H$27:$H$500,"2014")</f>
        <v>0</v>
      </c>
      <c r="J452" s="294">
        <f>SUMIFS('7.  Persistence Report'!AZ$27:AZ$500,'7.  Persistence Report'!$D$27:$D$500,$B451,'7.  Persistence Report'!$C$27:$C$500,"&lt;&gt;Pre-2011 Programs Completed in 2011",'7.  Persistence Report'!$J$27:$J$500,"Adjustment",'7.  Persistence Report'!$H$27:$H$500,"2014")</f>
        <v>0</v>
      </c>
      <c r="K452" s="294">
        <f>SUMIFS('7.  Persistence Report'!BA$27:BA$500,'7.  Persistence Report'!$D$27:$D$500,$B451,'7.  Persistence Report'!$C$27:$C$500,"&lt;&gt;Pre-2011 Programs Completed in 2011",'7.  Persistence Report'!$J$27:$J$500,"Adjustment",'7.  Persistence Report'!$H$27:$H$500,"2014")</f>
        <v>0</v>
      </c>
      <c r="L452" s="294">
        <f>SUMIFS('7.  Persistence Report'!BB$27:BB$500,'7.  Persistence Report'!$D$27:$D$500,$B451,'7.  Persistence Report'!$C$27:$C$500,"&lt;&gt;Pre-2011 Programs Completed in 2011",'7.  Persistence Report'!$J$27:$J$500,"Adjustment",'7.  Persistence Report'!$H$27:$H$500,"2014")</f>
        <v>0</v>
      </c>
      <c r="M452" s="294">
        <f>SUMIFS('7.  Persistence Report'!BC$27:BC$500,'7.  Persistence Report'!$D$27:$D$500,$B451,'7.  Persistence Report'!$C$27:$C$500,"&lt;&gt;Pre-2011 Programs Completed in 2011",'7.  Persistence Report'!$J$27:$J$500,"Adjustment",'7.  Persistence Report'!$H$27:$H$500,"2014")</f>
        <v>0</v>
      </c>
      <c r="N452" s="466"/>
      <c r="O452" s="294">
        <f>SUMIFS('7.  Persistence Report'!O$27:O$500,'7.  Persistence Report'!$D$27:$D$500,$B451,'7.  Persistence Report'!$C$27:$C$500,"&lt;&gt;Pre-2011 Programs Completed in 2011",'7.  Persistence Report'!$J$27:$J$500,"Adjustment",'7.  Persistence Report'!$H$27:$H$500,"2014")</f>
        <v>0</v>
      </c>
      <c r="P452" s="294">
        <f>SUMIFS('7.  Persistence Report'!P$27:P$500,'7.  Persistence Report'!$D$27:$D$500,$B451,'7.  Persistence Report'!$C$27:$C$500,"&lt;&gt;Pre-2011 Programs Completed in 2011",'7.  Persistence Report'!$J$27:$J$500,"Adjustment",'7.  Persistence Report'!$H$27:$H$500,"2014")</f>
        <v>0</v>
      </c>
      <c r="Q452" s="294">
        <f>SUMIFS('7.  Persistence Report'!Q$27:Q$500,'7.  Persistence Report'!$D$27:$D$500,$B451,'7.  Persistence Report'!$C$27:$C$500,"&lt;&gt;Pre-2011 Programs Completed in 2011",'7.  Persistence Report'!$J$27:$J$500,"Adjustment",'7.  Persistence Report'!$H$27:$H$500,"2014")</f>
        <v>0</v>
      </c>
      <c r="R452" s="294">
        <f>SUMIFS('7.  Persistence Report'!R$27:R$500,'7.  Persistence Report'!$D$27:$D$500,$B451,'7.  Persistence Report'!$C$27:$C$500,"&lt;&gt;Pre-2011 Programs Completed in 2011",'7.  Persistence Report'!$J$27:$J$500,"Adjustment",'7.  Persistence Report'!$H$27:$H$500,"2014")</f>
        <v>0</v>
      </c>
      <c r="S452" s="294">
        <f>SUMIFS('7.  Persistence Report'!S$27:S$500,'7.  Persistence Report'!$D$27:$D$500,$B451,'7.  Persistence Report'!$C$27:$C$500,"&lt;&gt;Pre-2011 Programs Completed in 2011",'7.  Persistence Report'!$J$27:$J$500,"Adjustment",'7.  Persistence Report'!$H$27:$H$500,"2014")</f>
        <v>0</v>
      </c>
      <c r="T452" s="294">
        <f>SUMIFS('7.  Persistence Report'!T$27:T$500,'7.  Persistence Report'!$D$27:$D$500,$B451,'7.  Persistence Report'!$C$27:$C$500,"&lt;&gt;Pre-2011 Programs Completed in 2011",'7.  Persistence Report'!$J$27:$J$500,"Adjustment",'7.  Persistence Report'!$H$27:$H$500,"2014")</f>
        <v>0</v>
      </c>
      <c r="U452" s="294">
        <f>SUMIFS('7.  Persistence Report'!U$27:U$500,'7.  Persistence Report'!$D$27:$D$500,$B451,'7.  Persistence Report'!$C$27:$C$500,"&lt;&gt;Pre-2011 Programs Completed in 2011",'7.  Persistence Report'!$J$27:$J$500,"Adjustment",'7.  Persistence Report'!$H$27:$H$500,"2014")</f>
        <v>0</v>
      </c>
      <c r="V452" s="294">
        <f>SUMIFS('7.  Persistence Report'!V$27:V$500,'7.  Persistence Report'!$D$27:$D$500,$B451,'7.  Persistence Report'!$C$27:$C$500,"&lt;&gt;Pre-2011 Programs Completed in 2011",'7.  Persistence Report'!$J$27:$J$500,"Adjustment",'7.  Persistence Report'!$H$27:$H$500,"2014")</f>
        <v>0</v>
      </c>
      <c r="W452" s="294">
        <f>SUMIFS('7.  Persistence Report'!W$27:W$500,'7.  Persistence Report'!$D$27:$D$500,$B451,'7.  Persistence Report'!$C$27:$C$500,"&lt;&gt;Pre-2011 Programs Completed in 2011",'7.  Persistence Report'!$J$27:$J$500,"Adjustment",'7.  Persistence Report'!$H$27:$H$500,"2014")</f>
        <v>0</v>
      </c>
      <c r="X452" s="294">
        <f>SUMIFS('7.  Persistence Report'!X$27:X$500,'7.  Persistence Report'!$D$27:$D$500,$B451,'7.  Persistence Report'!$C$27:$C$500,"&lt;&gt;Pre-2011 Programs Completed in 2011",'7.  Persistence Report'!$J$27:$J$500,"Adjustment",'7.  Persistence Report'!$H$27:$H$500,"2014")</f>
        <v>0</v>
      </c>
      <c r="Y452" s="410">
        <f>Y451</f>
        <v>0</v>
      </c>
      <c r="Z452" s="410">
        <f>Z451</f>
        <v>1</v>
      </c>
      <c r="AA452" s="410">
        <f t="shared" ref="AA452:AL452" si="209">AA451</f>
        <v>1</v>
      </c>
      <c r="AB452" s="410">
        <f t="shared" si="209"/>
        <v>0</v>
      </c>
      <c r="AC452" s="410">
        <f t="shared" si="209"/>
        <v>0</v>
      </c>
      <c r="AD452" s="410">
        <f t="shared" si="209"/>
        <v>0</v>
      </c>
      <c r="AE452" s="410">
        <f t="shared" si="209"/>
        <v>0</v>
      </c>
      <c r="AF452" s="410">
        <f t="shared" si="209"/>
        <v>0</v>
      </c>
      <c r="AG452" s="410">
        <f t="shared" si="209"/>
        <v>0</v>
      </c>
      <c r="AH452" s="410">
        <f t="shared" si="209"/>
        <v>0</v>
      </c>
      <c r="AI452" s="410">
        <f t="shared" si="209"/>
        <v>0</v>
      </c>
      <c r="AJ452" s="410">
        <f t="shared" si="209"/>
        <v>0</v>
      </c>
      <c r="AK452" s="410">
        <f t="shared" si="209"/>
        <v>0</v>
      </c>
      <c r="AL452" s="410">
        <f t="shared" si="209"/>
        <v>0</v>
      </c>
      <c r="AM452" s="310"/>
    </row>
    <row r="453" spans="1:39" s="282" customFormat="1" ht="15" outlineLevel="1">
      <c r="A453" s="507"/>
      <c r="B453" s="313"/>
      <c r="C453" s="311"/>
      <c r="D453" s="315"/>
      <c r="E453" s="315"/>
      <c r="F453" s="315"/>
      <c r="G453" s="315"/>
      <c r="H453" s="315"/>
      <c r="I453" s="315"/>
      <c r="J453" s="315"/>
      <c r="K453" s="315"/>
      <c r="L453" s="315"/>
      <c r="M453" s="315"/>
      <c r="N453" s="290"/>
      <c r="O453" s="315"/>
      <c r="P453" s="315"/>
      <c r="Q453" s="315"/>
      <c r="R453" s="315"/>
      <c r="S453" s="315"/>
      <c r="T453" s="315"/>
      <c r="U453" s="315"/>
      <c r="V453" s="315"/>
      <c r="W453" s="315"/>
      <c r="X453" s="315"/>
      <c r="Y453" s="417"/>
      <c r="Z453" s="415"/>
      <c r="AA453" s="415"/>
      <c r="AB453" s="415"/>
      <c r="AC453" s="415"/>
      <c r="AD453" s="415"/>
      <c r="AE453" s="415"/>
      <c r="AF453" s="415"/>
      <c r="AG453" s="415"/>
      <c r="AH453" s="415"/>
      <c r="AI453" s="415"/>
      <c r="AJ453" s="415"/>
      <c r="AK453" s="415"/>
      <c r="AL453" s="415"/>
      <c r="AM453" s="312"/>
    </row>
    <row r="454" spans="1:39" s="282" customFormat="1" ht="30" outlineLevel="1">
      <c r="A454" s="507">
        <v>16</v>
      </c>
      <c r="B454" s="313" t="s">
        <v>487</v>
      </c>
      <c r="C454" s="290" t="s">
        <v>25</v>
      </c>
      <c r="D454" s="294">
        <f>SUMIFS('7.  Persistence Report'!AT$27:AT$500,'7.  Persistence Report'!$D$27:$D$500,$B454,'7.  Persistence Report'!$C$27:$C$500,"&lt;&gt;Pre-2011 Programs Completed in 2011",'7.  Persistence Report'!$J$27:$J$500,"&lt;&gt;Adjustment",'7.  Persistence Report'!$H$27:$H$500,"2014")</f>
        <v>0</v>
      </c>
      <c r="E454" s="294">
        <f>SUMIFS('7.  Persistence Report'!AU$27:AU$500,'7.  Persistence Report'!$D$27:$D$500,$B454,'7.  Persistence Report'!$C$27:$C$500,"&lt;&gt;Pre-2011 Programs Completed in 2011",'7.  Persistence Report'!$J$27:$J$500,"&lt;&gt;Adjustment",'7.  Persistence Report'!$H$27:$H$500,"2014")</f>
        <v>0</v>
      </c>
      <c r="F454" s="294">
        <f>SUMIFS('7.  Persistence Report'!AV$27:AV$500,'7.  Persistence Report'!$D$27:$D$500,$B454,'7.  Persistence Report'!$C$27:$C$500,"&lt;&gt;Pre-2011 Programs Completed in 2011",'7.  Persistence Report'!$J$27:$J$500,"&lt;&gt;Adjustment",'7.  Persistence Report'!$H$27:$H$500,"2014")</f>
        <v>0</v>
      </c>
      <c r="G454" s="294">
        <f>SUMIFS('7.  Persistence Report'!AW$27:AW$500,'7.  Persistence Report'!$D$27:$D$500,$B454,'7.  Persistence Report'!$C$27:$C$500,"&lt;&gt;Pre-2011 Programs Completed in 2011",'7.  Persistence Report'!$J$27:$J$500,"&lt;&gt;Adjustment",'7.  Persistence Report'!$H$27:$H$500,"2014")</f>
        <v>0</v>
      </c>
      <c r="H454" s="294">
        <f>SUMIFS('7.  Persistence Report'!AX$27:AX$500,'7.  Persistence Report'!$D$27:$D$500,$B454,'7.  Persistence Report'!$C$27:$C$500,"&lt;&gt;Pre-2011 Programs Completed in 2011",'7.  Persistence Report'!$J$27:$J$500,"&lt;&gt;Adjustment",'7.  Persistence Report'!$H$27:$H$500,"2014")</f>
        <v>0</v>
      </c>
      <c r="I454" s="294">
        <f>SUMIFS('7.  Persistence Report'!AY$27:AY$500,'7.  Persistence Report'!$D$27:$D$500,$B454,'7.  Persistence Report'!$C$27:$C$500,"&lt;&gt;Pre-2011 Programs Completed in 2011",'7.  Persistence Report'!$J$27:$J$500,"&lt;&gt;Adjustment",'7.  Persistence Report'!$H$27:$H$500,"2014")</f>
        <v>0</v>
      </c>
      <c r="J454" s="294">
        <f>SUMIFS('7.  Persistence Report'!AZ$27:AZ$500,'7.  Persistence Report'!$D$27:$D$500,$B454,'7.  Persistence Report'!$C$27:$C$500,"&lt;&gt;Pre-2011 Programs Completed in 2011",'7.  Persistence Report'!$J$27:$J$500,"&lt;&gt;Adjustment",'7.  Persistence Report'!$H$27:$H$500,"2014")</f>
        <v>0</v>
      </c>
      <c r="K454" s="294">
        <f>SUMIFS('7.  Persistence Report'!BA$27:BA$500,'7.  Persistence Report'!$D$27:$D$500,$B454,'7.  Persistence Report'!$C$27:$C$500,"&lt;&gt;Pre-2011 Programs Completed in 2011",'7.  Persistence Report'!$J$27:$J$500,"&lt;&gt;Adjustment",'7.  Persistence Report'!$H$27:$H$500,"2014")</f>
        <v>0</v>
      </c>
      <c r="L454" s="294">
        <f>SUMIFS('7.  Persistence Report'!BB$27:BB$500,'7.  Persistence Report'!$D$27:$D$500,$B454,'7.  Persistence Report'!$C$27:$C$500,"&lt;&gt;Pre-2011 Programs Completed in 2011",'7.  Persistence Report'!$J$27:$J$500,"&lt;&gt;Adjustment",'7.  Persistence Report'!$H$27:$H$500,"2014")</f>
        <v>0</v>
      </c>
      <c r="M454" s="294">
        <f>SUMIFS('7.  Persistence Report'!BC$27:BC$500,'7.  Persistence Report'!$D$27:$D$500,$B454,'7.  Persistence Report'!$C$27:$C$500,"&lt;&gt;Pre-2011 Programs Completed in 2011",'7.  Persistence Report'!$J$27:$J$500,"&lt;&gt;Adjustment",'7.  Persistence Report'!$H$27:$H$500,"2014")</f>
        <v>0</v>
      </c>
      <c r="N454" s="290"/>
      <c r="O454" s="294">
        <f>SUMIFS('7.  Persistence Report'!O$27:O$500,'7.  Persistence Report'!$D$27:$D$500,$B454,'7.  Persistence Report'!$C$27:$C$500,"&lt;&gt;Pre-2011 Programs Completed in 2011",'7.  Persistence Report'!$J$27:$J$500,"&lt;&gt;Adjustment",'7.  Persistence Report'!$H$27:$H$500,"2014")</f>
        <v>0</v>
      </c>
      <c r="P454" s="294">
        <f>SUMIFS('7.  Persistence Report'!P$27:P$500,'7.  Persistence Report'!$D$27:$D$500,$B454,'7.  Persistence Report'!$C$27:$C$500,"&lt;&gt;Pre-2011 Programs Completed in 2011",'7.  Persistence Report'!$J$27:$J$500,"&lt;&gt;Adjustment",'7.  Persistence Report'!$H$27:$H$500,"2014")</f>
        <v>0</v>
      </c>
      <c r="Q454" s="294">
        <f>SUMIFS('7.  Persistence Report'!Q$27:Q$500,'7.  Persistence Report'!$D$27:$D$500,$B454,'7.  Persistence Report'!$C$27:$C$500,"&lt;&gt;Pre-2011 Programs Completed in 2011",'7.  Persistence Report'!$J$27:$J$500,"&lt;&gt;Adjustment",'7.  Persistence Report'!$H$27:$H$500,"2014")</f>
        <v>0</v>
      </c>
      <c r="R454" s="294">
        <f>SUMIFS('7.  Persistence Report'!R$27:R$500,'7.  Persistence Report'!$D$27:$D$500,$B454,'7.  Persistence Report'!$C$27:$C$500,"&lt;&gt;Pre-2011 Programs Completed in 2011",'7.  Persistence Report'!$J$27:$J$500,"&lt;&gt;Adjustment",'7.  Persistence Report'!$H$27:$H$500,"2014")</f>
        <v>0</v>
      </c>
      <c r="S454" s="294">
        <f>SUMIFS('7.  Persistence Report'!S$27:S$500,'7.  Persistence Report'!$D$27:$D$500,$B454,'7.  Persistence Report'!$C$27:$C$500,"&lt;&gt;Pre-2011 Programs Completed in 2011",'7.  Persistence Report'!$J$27:$J$500,"&lt;&gt;Adjustment",'7.  Persistence Report'!$H$27:$H$500,"2014")</f>
        <v>0</v>
      </c>
      <c r="T454" s="294">
        <f>SUMIFS('7.  Persistence Report'!T$27:T$500,'7.  Persistence Report'!$D$27:$D$500,$B454,'7.  Persistence Report'!$C$27:$C$500,"&lt;&gt;Pre-2011 Programs Completed in 2011",'7.  Persistence Report'!$J$27:$J$500,"&lt;&gt;Adjustment",'7.  Persistence Report'!$H$27:$H$500,"2014")</f>
        <v>0</v>
      </c>
      <c r="U454" s="294">
        <f>SUMIFS('7.  Persistence Report'!U$27:U$500,'7.  Persistence Report'!$D$27:$D$500,$B454,'7.  Persistence Report'!$C$27:$C$500,"&lt;&gt;Pre-2011 Programs Completed in 2011",'7.  Persistence Report'!$J$27:$J$500,"&lt;&gt;Adjustment",'7.  Persistence Report'!$H$27:$H$500,"2014")</f>
        <v>0</v>
      </c>
      <c r="V454" s="294">
        <f>SUMIFS('7.  Persistence Report'!V$27:V$500,'7.  Persistence Report'!$D$27:$D$500,$B454,'7.  Persistence Report'!$C$27:$C$500,"&lt;&gt;Pre-2011 Programs Completed in 2011",'7.  Persistence Report'!$J$27:$J$500,"&lt;&gt;Adjustment",'7.  Persistence Report'!$H$27:$H$500,"2014")</f>
        <v>0</v>
      </c>
      <c r="W454" s="294">
        <f>SUMIFS('7.  Persistence Report'!W$27:W$500,'7.  Persistence Report'!$D$27:$D$500,$B454,'7.  Persistence Report'!$C$27:$C$500,"&lt;&gt;Pre-2011 Programs Completed in 2011",'7.  Persistence Report'!$J$27:$J$500,"&lt;&gt;Adjustment",'7.  Persistence Report'!$H$27:$H$500,"2014")</f>
        <v>0</v>
      </c>
      <c r="X454" s="294">
        <f>SUMIFS('7.  Persistence Report'!X$27:X$500,'7.  Persistence Report'!$D$27:$D$500,$B454,'7.  Persistence Report'!$C$27:$C$500,"&lt;&gt;Pre-2011 Programs Completed in 2011",'7.  Persistence Report'!$J$27:$J$500,"&lt;&gt;Adjustment",'7.  Persistence Report'!$H$27:$H$500,"2014")</f>
        <v>0</v>
      </c>
      <c r="Y454" s="468">
        <f>+Y325</f>
        <v>0</v>
      </c>
      <c r="Z454" s="468">
        <f t="shared" ref="Z454:AA454" si="210">+Z325</f>
        <v>1</v>
      </c>
      <c r="AA454" s="468">
        <f t="shared" si="210"/>
        <v>1</v>
      </c>
      <c r="AB454" s="414"/>
      <c r="AC454" s="414"/>
      <c r="AD454" s="414"/>
      <c r="AE454" s="414"/>
      <c r="AF454" s="414"/>
      <c r="AG454" s="414"/>
      <c r="AH454" s="414"/>
      <c r="AI454" s="414"/>
      <c r="AJ454" s="414"/>
      <c r="AK454" s="414"/>
      <c r="AL454" s="414"/>
      <c r="AM454" s="295">
        <f>SUM(Y454:AL454)</f>
        <v>2</v>
      </c>
    </row>
    <row r="455" spans="1:39" s="282" customFormat="1" ht="15" outlineLevel="1">
      <c r="A455" s="507"/>
      <c r="B455" s="313" t="s">
        <v>259</v>
      </c>
      <c r="C455" s="290" t="s">
        <v>163</v>
      </c>
      <c r="D455" s="294">
        <f>SUMIFS('7.  Persistence Report'!AT$27:AT$500,'7.  Persistence Report'!$D$27:$D$500,$B454,'7.  Persistence Report'!$C$27:$C$500,"&lt;&gt;Pre-2011 Programs Completed in 2011",'7.  Persistence Report'!$J$27:$J$500,"Adjustment",'7.  Persistence Report'!$H$27:$H$500,"2014")</f>
        <v>0</v>
      </c>
      <c r="E455" s="294">
        <f>SUMIFS('7.  Persistence Report'!AU$27:AU$500,'7.  Persistence Report'!$D$27:$D$500,$B454,'7.  Persistence Report'!$C$27:$C$500,"&lt;&gt;Pre-2011 Programs Completed in 2011",'7.  Persistence Report'!$J$27:$J$500,"Adjustment",'7.  Persistence Report'!$H$27:$H$500,"2014")</f>
        <v>0</v>
      </c>
      <c r="F455" s="294">
        <f>SUMIFS('7.  Persistence Report'!AV$27:AV$500,'7.  Persistence Report'!$D$27:$D$500,$B454,'7.  Persistence Report'!$C$27:$C$500,"&lt;&gt;Pre-2011 Programs Completed in 2011",'7.  Persistence Report'!$J$27:$J$500,"Adjustment",'7.  Persistence Report'!$H$27:$H$500,"2014")</f>
        <v>0</v>
      </c>
      <c r="G455" s="294">
        <f>SUMIFS('7.  Persistence Report'!AW$27:AW$500,'7.  Persistence Report'!$D$27:$D$500,$B454,'7.  Persistence Report'!$C$27:$C$500,"&lt;&gt;Pre-2011 Programs Completed in 2011",'7.  Persistence Report'!$J$27:$J$500,"Adjustment",'7.  Persistence Report'!$H$27:$H$500,"2014")</f>
        <v>0</v>
      </c>
      <c r="H455" s="294">
        <f>SUMIFS('7.  Persistence Report'!AX$27:AX$500,'7.  Persistence Report'!$D$27:$D$500,$B454,'7.  Persistence Report'!$C$27:$C$500,"&lt;&gt;Pre-2011 Programs Completed in 2011",'7.  Persistence Report'!$J$27:$J$500,"Adjustment",'7.  Persistence Report'!$H$27:$H$500,"2014")</f>
        <v>0</v>
      </c>
      <c r="I455" s="294">
        <f>SUMIFS('7.  Persistence Report'!AY$27:AY$500,'7.  Persistence Report'!$D$27:$D$500,$B454,'7.  Persistence Report'!$C$27:$C$500,"&lt;&gt;Pre-2011 Programs Completed in 2011",'7.  Persistence Report'!$J$27:$J$500,"Adjustment",'7.  Persistence Report'!$H$27:$H$500,"2014")</f>
        <v>0</v>
      </c>
      <c r="J455" s="294">
        <f>SUMIFS('7.  Persistence Report'!AZ$27:AZ$500,'7.  Persistence Report'!$D$27:$D$500,$B454,'7.  Persistence Report'!$C$27:$C$500,"&lt;&gt;Pre-2011 Programs Completed in 2011",'7.  Persistence Report'!$J$27:$J$500,"Adjustment",'7.  Persistence Report'!$H$27:$H$500,"2014")</f>
        <v>0</v>
      </c>
      <c r="K455" s="294">
        <f>SUMIFS('7.  Persistence Report'!BA$27:BA$500,'7.  Persistence Report'!$D$27:$D$500,$B454,'7.  Persistence Report'!$C$27:$C$500,"&lt;&gt;Pre-2011 Programs Completed in 2011",'7.  Persistence Report'!$J$27:$J$500,"Adjustment",'7.  Persistence Report'!$H$27:$H$500,"2014")</f>
        <v>0</v>
      </c>
      <c r="L455" s="294">
        <f>SUMIFS('7.  Persistence Report'!BB$27:BB$500,'7.  Persistence Report'!$D$27:$D$500,$B454,'7.  Persistence Report'!$C$27:$C$500,"&lt;&gt;Pre-2011 Programs Completed in 2011",'7.  Persistence Report'!$J$27:$J$500,"Adjustment",'7.  Persistence Report'!$H$27:$H$500,"2014")</f>
        <v>0</v>
      </c>
      <c r="M455" s="294">
        <f>SUMIFS('7.  Persistence Report'!BC$27:BC$500,'7.  Persistence Report'!$D$27:$D$500,$B454,'7.  Persistence Report'!$C$27:$C$500,"&lt;&gt;Pre-2011 Programs Completed in 2011",'7.  Persistence Report'!$J$27:$J$500,"Adjustment",'7.  Persistence Report'!$H$27:$H$500,"2014")</f>
        <v>0</v>
      </c>
      <c r="N455" s="466"/>
      <c r="O455" s="294">
        <f>SUMIFS('7.  Persistence Report'!O$27:O$500,'7.  Persistence Report'!$D$27:$D$500,$B454,'7.  Persistence Report'!$C$27:$C$500,"&lt;&gt;Pre-2011 Programs Completed in 2011",'7.  Persistence Report'!$J$27:$J$500,"Adjustment",'7.  Persistence Report'!$H$27:$H$500,"2014")</f>
        <v>0</v>
      </c>
      <c r="P455" s="294">
        <f>SUMIFS('7.  Persistence Report'!P$27:P$500,'7.  Persistence Report'!$D$27:$D$500,$B454,'7.  Persistence Report'!$C$27:$C$500,"&lt;&gt;Pre-2011 Programs Completed in 2011",'7.  Persistence Report'!$J$27:$J$500,"Adjustment",'7.  Persistence Report'!$H$27:$H$500,"2014")</f>
        <v>0</v>
      </c>
      <c r="Q455" s="294">
        <f>SUMIFS('7.  Persistence Report'!Q$27:Q$500,'7.  Persistence Report'!$D$27:$D$500,$B454,'7.  Persistence Report'!$C$27:$C$500,"&lt;&gt;Pre-2011 Programs Completed in 2011",'7.  Persistence Report'!$J$27:$J$500,"Adjustment",'7.  Persistence Report'!$H$27:$H$500,"2014")</f>
        <v>0</v>
      </c>
      <c r="R455" s="294">
        <f>SUMIFS('7.  Persistence Report'!R$27:R$500,'7.  Persistence Report'!$D$27:$D$500,$B454,'7.  Persistence Report'!$C$27:$C$500,"&lt;&gt;Pre-2011 Programs Completed in 2011",'7.  Persistence Report'!$J$27:$J$500,"Adjustment",'7.  Persistence Report'!$H$27:$H$500,"2014")</f>
        <v>0</v>
      </c>
      <c r="S455" s="294">
        <f>SUMIFS('7.  Persistence Report'!S$27:S$500,'7.  Persistence Report'!$D$27:$D$500,$B454,'7.  Persistence Report'!$C$27:$C$500,"&lt;&gt;Pre-2011 Programs Completed in 2011",'7.  Persistence Report'!$J$27:$J$500,"Adjustment",'7.  Persistence Report'!$H$27:$H$500,"2014")</f>
        <v>0</v>
      </c>
      <c r="T455" s="294">
        <f>SUMIFS('7.  Persistence Report'!T$27:T$500,'7.  Persistence Report'!$D$27:$D$500,$B454,'7.  Persistence Report'!$C$27:$C$500,"&lt;&gt;Pre-2011 Programs Completed in 2011",'7.  Persistence Report'!$J$27:$J$500,"Adjustment",'7.  Persistence Report'!$H$27:$H$500,"2014")</f>
        <v>0</v>
      </c>
      <c r="U455" s="294">
        <f>SUMIFS('7.  Persistence Report'!U$27:U$500,'7.  Persistence Report'!$D$27:$D$500,$B454,'7.  Persistence Report'!$C$27:$C$500,"&lt;&gt;Pre-2011 Programs Completed in 2011",'7.  Persistence Report'!$J$27:$J$500,"Adjustment",'7.  Persistence Report'!$H$27:$H$500,"2014")</f>
        <v>0</v>
      </c>
      <c r="V455" s="294">
        <f>SUMIFS('7.  Persistence Report'!V$27:V$500,'7.  Persistence Report'!$D$27:$D$500,$B454,'7.  Persistence Report'!$C$27:$C$500,"&lt;&gt;Pre-2011 Programs Completed in 2011",'7.  Persistence Report'!$J$27:$J$500,"Adjustment",'7.  Persistence Report'!$H$27:$H$500,"2014")</f>
        <v>0</v>
      </c>
      <c r="W455" s="294">
        <f>SUMIFS('7.  Persistence Report'!W$27:W$500,'7.  Persistence Report'!$D$27:$D$500,$B454,'7.  Persistence Report'!$C$27:$C$500,"&lt;&gt;Pre-2011 Programs Completed in 2011",'7.  Persistence Report'!$J$27:$J$500,"Adjustment",'7.  Persistence Report'!$H$27:$H$500,"2014")</f>
        <v>0</v>
      </c>
      <c r="X455" s="294">
        <f>SUMIFS('7.  Persistence Report'!X$27:X$500,'7.  Persistence Report'!$D$27:$D$500,$B454,'7.  Persistence Report'!$C$27:$C$500,"&lt;&gt;Pre-2011 Programs Completed in 2011",'7.  Persistence Report'!$J$27:$J$500,"Adjustment",'7.  Persistence Report'!$H$27:$H$500,"2014")</f>
        <v>0</v>
      </c>
      <c r="Y455" s="410">
        <f>Y454</f>
        <v>0</v>
      </c>
      <c r="Z455" s="410">
        <f>Z454</f>
        <v>1</v>
      </c>
      <c r="AA455" s="410">
        <f t="shared" ref="AA455:AL455" si="211">AA454</f>
        <v>1</v>
      </c>
      <c r="AB455" s="410">
        <f t="shared" si="211"/>
        <v>0</v>
      </c>
      <c r="AC455" s="410">
        <f t="shared" si="211"/>
        <v>0</v>
      </c>
      <c r="AD455" s="410">
        <f t="shared" si="211"/>
        <v>0</v>
      </c>
      <c r="AE455" s="410">
        <f t="shared" si="211"/>
        <v>0</v>
      </c>
      <c r="AF455" s="410">
        <f t="shared" si="211"/>
        <v>0</v>
      </c>
      <c r="AG455" s="410">
        <f t="shared" si="211"/>
        <v>0</v>
      </c>
      <c r="AH455" s="410">
        <f t="shared" si="211"/>
        <v>0</v>
      </c>
      <c r="AI455" s="410">
        <f t="shared" si="211"/>
        <v>0</v>
      </c>
      <c r="AJ455" s="410">
        <f t="shared" si="211"/>
        <v>0</v>
      </c>
      <c r="AK455" s="410">
        <f t="shared" si="211"/>
        <v>0</v>
      </c>
      <c r="AL455" s="410">
        <f t="shared" si="211"/>
        <v>0</v>
      </c>
      <c r="AM455" s="310"/>
    </row>
    <row r="456" spans="1:39" s="282" customFormat="1" ht="15" outlineLevel="1">
      <c r="A456" s="507"/>
      <c r="B456" s="313"/>
      <c r="C456" s="311"/>
      <c r="D456" s="315"/>
      <c r="E456" s="315"/>
      <c r="F456" s="315"/>
      <c r="G456" s="315"/>
      <c r="H456" s="315"/>
      <c r="I456" s="315"/>
      <c r="J456" s="315"/>
      <c r="K456" s="315"/>
      <c r="L456" s="315"/>
      <c r="M456" s="315"/>
      <c r="N456" s="290"/>
      <c r="O456" s="315"/>
      <c r="P456" s="315"/>
      <c r="Q456" s="315"/>
      <c r="R456" s="315"/>
      <c r="S456" s="315"/>
      <c r="T456" s="315"/>
      <c r="U456" s="315"/>
      <c r="V456" s="315"/>
      <c r="W456" s="315"/>
      <c r="X456" s="315"/>
      <c r="Y456" s="417"/>
      <c r="Z456" s="415"/>
      <c r="AA456" s="415"/>
      <c r="AB456" s="415"/>
      <c r="AC456" s="415"/>
      <c r="AD456" s="415"/>
      <c r="AE456" s="415"/>
      <c r="AF456" s="415"/>
      <c r="AG456" s="415"/>
      <c r="AH456" s="415"/>
      <c r="AI456" s="415"/>
      <c r="AJ456" s="415"/>
      <c r="AK456" s="415"/>
      <c r="AL456" s="415"/>
      <c r="AM456" s="312"/>
    </row>
    <row r="457" spans="1:39" ht="15" outlineLevel="1">
      <c r="A457" s="507">
        <v>17</v>
      </c>
      <c r="B457" s="313" t="s">
        <v>9</v>
      </c>
      <c r="C457" s="290" t="s">
        <v>25</v>
      </c>
      <c r="D457" s="294">
        <f>SUMIFS('7.  Persistence Report'!AT$27:AT$500,'7.  Persistence Report'!$D$27:$D$500,$B457,'7.  Persistence Report'!$C$27:$C$500,"&lt;&gt;Pre-2011 Programs Completed in 2011",'7.  Persistence Report'!$J$27:$J$500,"&lt;&gt;Adjustment",'7.  Persistence Report'!$H$27:$H$500,"2014")</f>
        <v>0</v>
      </c>
      <c r="E457" s="294">
        <f>SUMIFS('7.  Persistence Report'!AU$27:AU$500,'7.  Persistence Report'!$D$27:$D$500,$B457,'7.  Persistence Report'!$C$27:$C$500,"&lt;&gt;Pre-2011 Programs Completed in 2011",'7.  Persistence Report'!$J$27:$J$500,"&lt;&gt;Adjustment",'7.  Persistence Report'!$H$27:$H$500,"2014")</f>
        <v>0</v>
      </c>
      <c r="F457" s="294">
        <f>SUMIFS('7.  Persistence Report'!AV$27:AV$500,'7.  Persistence Report'!$D$27:$D$500,$B457,'7.  Persistence Report'!$C$27:$C$500,"&lt;&gt;Pre-2011 Programs Completed in 2011",'7.  Persistence Report'!$J$27:$J$500,"&lt;&gt;Adjustment",'7.  Persistence Report'!$H$27:$H$500,"2014")</f>
        <v>0</v>
      </c>
      <c r="G457" s="294">
        <f>SUMIFS('7.  Persistence Report'!AW$27:AW$500,'7.  Persistence Report'!$D$27:$D$500,$B457,'7.  Persistence Report'!$C$27:$C$500,"&lt;&gt;Pre-2011 Programs Completed in 2011",'7.  Persistence Report'!$J$27:$J$500,"&lt;&gt;Adjustment",'7.  Persistence Report'!$H$27:$H$500,"2014")</f>
        <v>0</v>
      </c>
      <c r="H457" s="294">
        <f>SUMIFS('7.  Persistence Report'!AX$27:AX$500,'7.  Persistence Report'!$D$27:$D$500,$B457,'7.  Persistence Report'!$C$27:$C$500,"&lt;&gt;Pre-2011 Programs Completed in 2011",'7.  Persistence Report'!$J$27:$J$500,"&lt;&gt;Adjustment",'7.  Persistence Report'!$H$27:$H$500,"2014")</f>
        <v>0</v>
      </c>
      <c r="I457" s="294">
        <f>SUMIFS('7.  Persistence Report'!AY$27:AY$500,'7.  Persistence Report'!$D$27:$D$500,$B457,'7.  Persistence Report'!$C$27:$C$500,"&lt;&gt;Pre-2011 Programs Completed in 2011",'7.  Persistence Report'!$J$27:$J$500,"&lt;&gt;Adjustment",'7.  Persistence Report'!$H$27:$H$500,"2014")</f>
        <v>0</v>
      </c>
      <c r="J457" s="294">
        <f>SUMIFS('7.  Persistence Report'!AZ$27:AZ$500,'7.  Persistence Report'!$D$27:$D$500,$B457,'7.  Persistence Report'!$C$27:$C$500,"&lt;&gt;Pre-2011 Programs Completed in 2011",'7.  Persistence Report'!$J$27:$J$500,"&lt;&gt;Adjustment",'7.  Persistence Report'!$H$27:$H$500,"2014")</f>
        <v>0</v>
      </c>
      <c r="K457" s="294">
        <f>SUMIFS('7.  Persistence Report'!BA$27:BA$500,'7.  Persistence Report'!$D$27:$D$500,$B457,'7.  Persistence Report'!$C$27:$C$500,"&lt;&gt;Pre-2011 Programs Completed in 2011",'7.  Persistence Report'!$J$27:$J$500,"&lt;&gt;Adjustment",'7.  Persistence Report'!$H$27:$H$500,"2014")</f>
        <v>0</v>
      </c>
      <c r="L457" s="294">
        <f>SUMIFS('7.  Persistence Report'!BB$27:BB$500,'7.  Persistence Report'!$D$27:$D$500,$B457,'7.  Persistence Report'!$C$27:$C$500,"&lt;&gt;Pre-2011 Programs Completed in 2011",'7.  Persistence Report'!$J$27:$J$500,"&lt;&gt;Adjustment",'7.  Persistence Report'!$H$27:$H$500,"2014")</f>
        <v>0</v>
      </c>
      <c r="M457" s="294">
        <f>SUMIFS('7.  Persistence Report'!BC$27:BC$500,'7.  Persistence Report'!$D$27:$D$500,$B457,'7.  Persistence Report'!$C$27:$C$500,"&lt;&gt;Pre-2011 Programs Completed in 2011",'7.  Persistence Report'!$J$27:$J$500,"&lt;&gt;Adjustment",'7.  Persistence Report'!$H$27:$H$500,"2014")</f>
        <v>0</v>
      </c>
      <c r="N457" s="290"/>
      <c r="O457" s="294">
        <f>SUMIFS('7.  Persistence Report'!O$27:O$500,'7.  Persistence Report'!$D$27:$D$500,$B457,'7.  Persistence Report'!$C$27:$C$500,"&lt;&gt;Pre-2011 Programs Completed in 2011",'7.  Persistence Report'!$J$27:$J$500,"&lt;&gt;Adjustment",'7.  Persistence Report'!$H$27:$H$500,"2014")</f>
        <v>1917.2366</v>
      </c>
      <c r="P457" s="294">
        <f>SUMIFS('7.  Persistence Report'!P$27:P$500,'7.  Persistence Report'!$D$27:$D$500,$B457,'7.  Persistence Report'!$C$27:$C$500,"&lt;&gt;Pre-2011 Programs Completed in 2011",'7.  Persistence Report'!$J$27:$J$500,"&lt;&gt;Adjustment",'7.  Persistence Report'!$H$27:$H$500,"2014")</f>
        <v>0</v>
      </c>
      <c r="Q457" s="294">
        <f>SUMIFS('7.  Persistence Report'!Q$27:Q$500,'7.  Persistence Report'!$D$27:$D$500,$B457,'7.  Persistence Report'!$C$27:$C$500,"&lt;&gt;Pre-2011 Programs Completed in 2011",'7.  Persistence Report'!$J$27:$J$500,"&lt;&gt;Adjustment",'7.  Persistence Report'!$H$27:$H$500,"2014")</f>
        <v>0</v>
      </c>
      <c r="R457" s="294">
        <f>SUMIFS('7.  Persistence Report'!R$27:R$500,'7.  Persistence Report'!$D$27:$D$500,$B457,'7.  Persistence Report'!$C$27:$C$500,"&lt;&gt;Pre-2011 Programs Completed in 2011",'7.  Persistence Report'!$J$27:$J$500,"&lt;&gt;Adjustment",'7.  Persistence Report'!$H$27:$H$500,"2014")</f>
        <v>0</v>
      </c>
      <c r="S457" s="294">
        <f>SUMIFS('7.  Persistence Report'!S$27:S$500,'7.  Persistence Report'!$D$27:$D$500,$B457,'7.  Persistence Report'!$C$27:$C$500,"&lt;&gt;Pre-2011 Programs Completed in 2011",'7.  Persistence Report'!$J$27:$J$500,"&lt;&gt;Adjustment",'7.  Persistence Report'!$H$27:$H$500,"2014")</f>
        <v>0</v>
      </c>
      <c r="T457" s="294">
        <f>SUMIFS('7.  Persistence Report'!T$27:T$500,'7.  Persistence Report'!$D$27:$D$500,$B457,'7.  Persistence Report'!$C$27:$C$500,"&lt;&gt;Pre-2011 Programs Completed in 2011",'7.  Persistence Report'!$J$27:$J$500,"&lt;&gt;Adjustment",'7.  Persistence Report'!$H$27:$H$500,"2014")</f>
        <v>0</v>
      </c>
      <c r="U457" s="294">
        <f>SUMIFS('7.  Persistence Report'!U$27:U$500,'7.  Persistence Report'!$D$27:$D$500,$B457,'7.  Persistence Report'!$C$27:$C$500,"&lt;&gt;Pre-2011 Programs Completed in 2011",'7.  Persistence Report'!$J$27:$J$500,"&lt;&gt;Adjustment",'7.  Persistence Report'!$H$27:$H$500,"2014")</f>
        <v>0</v>
      </c>
      <c r="V457" s="294">
        <f>SUMIFS('7.  Persistence Report'!V$27:V$500,'7.  Persistence Report'!$D$27:$D$500,$B457,'7.  Persistence Report'!$C$27:$C$500,"&lt;&gt;Pre-2011 Programs Completed in 2011",'7.  Persistence Report'!$J$27:$J$500,"&lt;&gt;Adjustment",'7.  Persistence Report'!$H$27:$H$500,"2014")</f>
        <v>0</v>
      </c>
      <c r="W457" s="294">
        <f>SUMIFS('7.  Persistence Report'!W$27:W$500,'7.  Persistence Report'!$D$27:$D$500,$B457,'7.  Persistence Report'!$C$27:$C$500,"&lt;&gt;Pre-2011 Programs Completed in 2011",'7.  Persistence Report'!$J$27:$J$500,"&lt;&gt;Adjustment",'7.  Persistence Report'!$H$27:$H$500,"2014")</f>
        <v>0</v>
      </c>
      <c r="X457" s="294">
        <f>SUMIFS('7.  Persistence Report'!X$27:X$500,'7.  Persistence Report'!$D$27:$D$500,$B457,'7.  Persistence Report'!$C$27:$C$500,"&lt;&gt;Pre-2011 Programs Completed in 2011",'7.  Persistence Report'!$J$27:$J$500,"&lt;&gt;Adjustment",'7.  Persistence Report'!$H$27:$H$500,"2014")</f>
        <v>0</v>
      </c>
      <c r="Y457" s="468">
        <f>+Y328</f>
        <v>0</v>
      </c>
      <c r="Z457" s="468">
        <f t="shared" ref="Z457:AA457" si="212">+Z328</f>
        <v>0</v>
      </c>
      <c r="AA457" s="468">
        <f t="shared" si="212"/>
        <v>0</v>
      </c>
      <c r="AB457" s="414"/>
      <c r="AC457" s="414"/>
      <c r="AD457" s="414"/>
      <c r="AE457" s="414"/>
      <c r="AF457" s="414"/>
      <c r="AG457" s="414"/>
      <c r="AH457" s="414"/>
      <c r="AI457" s="414"/>
      <c r="AJ457" s="414"/>
      <c r="AK457" s="414"/>
      <c r="AL457" s="414"/>
      <c r="AM457" s="295">
        <f>SUM(Y457:AL457)</f>
        <v>0</v>
      </c>
    </row>
    <row r="458" spans="1:39" ht="15" outlineLevel="1">
      <c r="B458" s="293" t="s">
        <v>259</v>
      </c>
      <c r="C458" s="290" t="s">
        <v>163</v>
      </c>
      <c r="D458" s="294">
        <f>SUMIFS('7.  Persistence Report'!AT$27:AT$500,'7.  Persistence Report'!$D$27:$D$500,$B457,'7.  Persistence Report'!$C$27:$C$500,"&lt;&gt;Pre-2011 Programs Completed in 2011",'7.  Persistence Report'!$J$27:$J$500,"Adjustment",'7.  Persistence Report'!$H$27:$H$500,"2014")</f>
        <v>0</v>
      </c>
      <c r="E458" s="294">
        <f>SUMIFS('7.  Persistence Report'!AU$27:AU$500,'7.  Persistence Report'!$D$27:$D$500,$B457,'7.  Persistence Report'!$C$27:$C$500,"&lt;&gt;Pre-2011 Programs Completed in 2011",'7.  Persistence Report'!$J$27:$J$500,"Adjustment",'7.  Persistence Report'!$H$27:$H$500,"2014")</f>
        <v>0</v>
      </c>
      <c r="F458" s="294">
        <f>SUMIFS('7.  Persistence Report'!AV$27:AV$500,'7.  Persistence Report'!$D$27:$D$500,$B457,'7.  Persistence Report'!$C$27:$C$500,"&lt;&gt;Pre-2011 Programs Completed in 2011",'7.  Persistence Report'!$J$27:$J$500,"Adjustment",'7.  Persistence Report'!$H$27:$H$500,"2014")</f>
        <v>0</v>
      </c>
      <c r="G458" s="294">
        <f>SUMIFS('7.  Persistence Report'!AW$27:AW$500,'7.  Persistence Report'!$D$27:$D$500,$B457,'7.  Persistence Report'!$C$27:$C$500,"&lt;&gt;Pre-2011 Programs Completed in 2011",'7.  Persistence Report'!$J$27:$J$500,"Adjustment",'7.  Persistence Report'!$H$27:$H$500,"2014")</f>
        <v>0</v>
      </c>
      <c r="H458" s="294">
        <f>SUMIFS('7.  Persistence Report'!AX$27:AX$500,'7.  Persistence Report'!$D$27:$D$500,$B457,'7.  Persistence Report'!$C$27:$C$500,"&lt;&gt;Pre-2011 Programs Completed in 2011",'7.  Persistence Report'!$J$27:$J$500,"Adjustment",'7.  Persistence Report'!$H$27:$H$500,"2014")</f>
        <v>0</v>
      </c>
      <c r="I458" s="294">
        <f>SUMIFS('7.  Persistence Report'!AY$27:AY$500,'7.  Persistence Report'!$D$27:$D$500,$B457,'7.  Persistence Report'!$C$27:$C$500,"&lt;&gt;Pre-2011 Programs Completed in 2011",'7.  Persistence Report'!$J$27:$J$500,"Adjustment",'7.  Persistence Report'!$H$27:$H$500,"2014")</f>
        <v>0</v>
      </c>
      <c r="J458" s="294">
        <f>SUMIFS('7.  Persistence Report'!AZ$27:AZ$500,'7.  Persistence Report'!$D$27:$D$500,$B457,'7.  Persistence Report'!$C$27:$C$500,"&lt;&gt;Pre-2011 Programs Completed in 2011",'7.  Persistence Report'!$J$27:$J$500,"Adjustment",'7.  Persistence Report'!$H$27:$H$500,"2014")</f>
        <v>0</v>
      </c>
      <c r="K458" s="294">
        <f>SUMIFS('7.  Persistence Report'!BA$27:BA$500,'7.  Persistence Report'!$D$27:$D$500,$B457,'7.  Persistence Report'!$C$27:$C$500,"&lt;&gt;Pre-2011 Programs Completed in 2011",'7.  Persistence Report'!$J$27:$J$500,"Adjustment",'7.  Persistence Report'!$H$27:$H$500,"2014")</f>
        <v>0</v>
      </c>
      <c r="L458" s="294">
        <f>SUMIFS('7.  Persistence Report'!BB$27:BB$500,'7.  Persistence Report'!$D$27:$D$500,$B457,'7.  Persistence Report'!$C$27:$C$500,"&lt;&gt;Pre-2011 Programs Completed in 2011",'7.  Persistence Report'!$J$27:$J$500,"Adjustment",'7.  Persistence Report'!$H$27:$H$500,"2014")</f>
        <v>0</v>
      </c>
      <c r="M458" s="294">
        <f>SUMIFS('7.  Persistence Report'!BC$27:BC$500,'7.  Persistence Report'!$D$27:$D$500,$B457,'7.  Persistence Report'!$C$27:$C$500,"&lt;&gt;Pre-2011 Programs Completed in 2011",'7.  Persistence Report'!$J$27:$J$500,"Adjustment",'7.  Persistence Report'!$H$27:$H$500,"2014")</f>
        <v>0</v>
      </c>
      <c r="N458" s="466"/>
      <c r="O458" s="294">
        <f>SUMIFS('7.  Persistence Report'!O$27:O$500,'7.  Persistence Report'!$D$27:$D$500,$B457,'7.  Persistence Report'!$C$27:$C$500,"&lt;&gt;Pre-2011 Programs Completed in 2011",'7.  Persistence Report'!$J$27:$J$500,"Adjustment",'7.  Persistence Report'!$H$27:$H$500,"2014")</f>
        <v>0</v>
      </c>
      <c r="P458" s="294">
        <f>SUMIFS('7.  Persistence Report'!P$27:P$500,'7.  Persistence Report'!$D$27:$D$500,$B457,'7.  Persistence Report'!$C$27:$C$500,"&lt;&gt;Pre-2011 Programs Completed in 2011",'7.  Persistence Report'!$J$27:$J$500,"Adjustment",'7.  Persistence Report'!$H$27:$H$500,"2014")</f>
        <v>0</v>
      </c>
      <c r="Q458" s="294">
        <f>SUMIFS('7.  Persistence Report'!Q$27:Q$500,'7.  Persistence Report'!$D$27:$D$500,$B457,'7.  Persistence Report'!$C$27:$C$500,"&lt;&gt;Pre-2011 Programs Completed in 2011",'7.  Persistence Report'!$J$27:$J$500,"Adjustment",'7.  Persistence Report'!$H$27:$H$500,"2014")</f>
        <v>0</v>
      </c>
      <c r="R458" s="294">
        <f>SUMIFS('7.  Persistence Report'!R$27:R$500,'7.  Persistence Report'!$D$27:$D$500,$B457,'7.  Persistence Report'!$C$27:$C$500,"&lt;&gt;Pre-2011 Programs Completed in 2011",'7.  Persistence Report'!$J$27:$J$500,"Adjustment",'7.  Persistence Report'!$H$27:$H$500,"2014")</f>
        <v>0</v>
      </c>
      <c r="S458" s="294">
        <f>SUMIFS('7.  Persistence Report'!S$27:S$500,'7.  Persistence Report'!$D$27:$D$500,$B457,'7.  Persistence Report'!$C$27:$C$500,"&lt;&gt;Pre-2011 Programs Completed in 2011",'7.  Persistence Report'!$J$27:$J$500,"Adjustment",'7.  Persistence Report'!$H$27:$H$500,"2014")</f>
        <v>0</v>
      </c>
      <c r="T458" s="294">
        <f>SUMIFS('7.  Persistence Report'!T$27:T$500,'7.  Persistence Report'!$D$27:$D$500,$B457,'7.  Persistence Report'!$C$27:$C$500,"&lt;&gt;Pre-2011 Programs Completed in 2011",'7.  Persistence Report'!$J$27:$J$500,"Adjustment",'7.  Persistence Report'!$H$27:$H$500,"2014")</f>
        <v>0</v>
      </c>
      <c r="U458" s="294">
        <f>SUMIFS('7.  Persistence Report'!U$27:U$500,'7.  Persistence Report'!$D$27:$D$500,$B457,'7.  Persistence Report'!$C$27:$C$500,"&lt;&gt;Pre-2011 Programs Completed in 2011",'7.  Persistence Report'!$J$27:$J$500,"Adjustment",'7.  Persistence Report'!$H$27:$H$500,"2014")</f>
        <v>0</v>
      </c>
      <c r="V458" s="294">
        <f>SUMIFS('7.  Persistence Report'!V$27:V$500,'7.  Persistence Report'!$D$27:$D$500,$B457,'7.  Persistence Report'!$C$27:$C$500,"&lt;&gt;Pre-2011 Programs Completed in 2011",'7.  Persistence Report'!$J$27:$J$500,"Adjustment",'7.  Persistence Report'!$H$27:$H$500,"2014")</f>
        <v>0</v>
      </c>
      <c r="W458" s="294">
        <f>SUMIFS('7.  Persistence Report'!W$27:W$500,'7.  Persistence Report'!$D$27:$D$500,$B457,'7.  Persistence Report'!$C$27:$C$500,"&lt;&gt;Pre-2011 Programs Completed in 2011",'7.  Persistence Report'!$J$27:$J$500,"Adjustment",'7.  Persistence Report'!$H$27:$H$500,"2014")</f>
        <v>0</v>
      </c>
      <c r="X458" s="294">
        <f>SUMIFS('7.  Persistence Report'!X$27:X$500,'7.  Persistence Report'!$D$27:$D$500,$B457,'7.  Persistence Report'!$C$27:$C$500,"&lt;&gt;Pre-2011 Programs Completed in 2011",'7.  Persistence Report'!$J$27:$J$500,"Adjustment",'7.  Persistence Report'!$H$27:$H$500,"2014")</f>
        <v>0</v>
      </c>
      <c r="Y458" s="410">
        <f>Y457</f>
        <v>0</v>
      </c>
      <c r="Z458" s="410">
        <f>Z457</f>
        <v>0</v>
      </c>
      <c r="AA458" s="410">
        <f t="shared" ref="AA458:AL458" si="213">AA457</f>
        <v>0</v>
      </c>
      <c r="AB458" s="410">
        <f t="shared" si="213"/>
        <v>0</v>
      </c>
      <c r="AC458" s="410">
        <f t="shared" si="213"/>
        <v>0</v>
      </c>
      <c r="AD458" s="410">
        <f t="shared" si="213"/>
        <v>0</v>
      </c>
      <c r="AE458" s="410">
        <f t="shared" si="213"/>
        <v>0</v>
      </c>
      <c r="AF458" s="410">
        <f t="shared" si="213"/>
        <v>0</v>
      </c>
      <c r="AG458" s="410">
        <f t="shared" si="213"/>
        <v>0</v>
      </c>
      <c r="AH458" s="410">
        <f t="shared" si="213"/>
        <v>0</v>
      </c>
      <c r="AI458" s="410">
        <f t="shared" si="213"/>
        <v>0</v>
      </c>
      <c r="AJ458" s="410">
        <f t="shared" si="213"/>
        <v>0</v>
      </c>
      <c r="AK458" s="410">
        <f t="shared" si="213"/>
        <v>0</v>
      </c>
      <c r="AL458" s="410">
        <f t="shared" si="213"/>
        <v>0</v>
      </c>
      <c r="AM458" s="310"/>
    </row>
    <row r="459" spans="1:39" ht="15" outlineLevel="1">
      <c r="B459" s="314"/>
      <c r="C459" s="304"/>
      <c r="D459" s="290"/>
      <c r="E459" s="290"/>
      <c r="F459" s="290"/>
      <c r="G459" s="290"/>
      <c r="H459" s="290"/>
      <c r="I459" s="290"/>
      <c r="J459" s="290"/>
      <c r="K459" s="290"/>
      <c r="L459" s="290"/>
      <c r="M459" s="290"/>
      <c r="N459" s="290"/>
      <c r="O459" s="290"/>
      <c r="P459" s="290"/>
      <c r="Q459" s="290"/>
      <c r="R459" s="290"/>
      <c r="S459" s="290"/>
      <c r="T459" s="290"/>
      <c r="U459" s="290"/>
      <c r="V459" s="290"/>
      <c r="W459" s="290"/>
      <c r="X459" s="290"/>
      <c r="Y459" s="418"/>
      <c r="Z459" s="419"/>
      <c r="AA459" s="419"/>
      <c r="AB459" s="419"/>
      <c r="AC459" s="419"/>
      <c r="AD459" s="419"/>
      <c r="AE459" s="419"/>
      <c r="AF459" s="419"/>
      <c r="AG459" s="419"/>
      <c r="AH459" s="419"/>
      <c r="AI459" s="419"/>
      <c r="AJ459" s="419"/>
      <c r="AK459" s="419"/>
      <c r="AL459" s="419"/>
      <c r="AM459" s="316"/>
    </row>
    <row r="460" spans="1:39" ht="15.75" outlineLevel="1">
      <c r="A460" s="508"/>
      <c r="B460" s="287" t="s">
        <v>10</v>
      </c>
      <c r="C460" s="288"/>
      <c r="D460" s="288"/>
      <c r="E460" s="288"/>
      <c r="F460" s="288"/>
      <c r="G460" s="288"/>
      <c r="H460" s="288"/>
      <c r="I460" s="288"/>
      <c r="J460" s="288"/>
      <c r="K460" s="288"/>
      <c r="L460" s="288"/>
      <c r="M460" s="288"/>
      <c r="N460" s="289"/>
      <c r="O460" s="288"/>
      <c r="P460" s="288"/>
      <c r="Q460" s="288"/>
      <c r="R460" s="288"/>
      <c r="S460" s="288"/>
      <c r="T460" s="288"/>
      <c r="U460" s="288"/>
      <c r="V460" s="288"/>
      <c r="W460" s="288"/>
      <c r="X460" s="288"/>
      <c r="Y460" s="413"/>
      <c r="Z460" s="413"/>
      <c r="AA460" s="413"/>
      <c r="AB460" s="413"/>
      <c r="AC460" s="413"/>
      <c r="AD460" s="413"/>
      <c r="AE460" s="413"/>
      <c r="AF460" s="413"/>
      <c r="AG460" s="413"/>
      <c r="AH460" s="413"/>
      <c r="AI460" s="413"/>
      <c r="AJ460" s="413"/>
      <c r="AK460" s="413"/>
      <c r="AL460" s="413"/>
      <c r="AM460" s="291"/>
    </row>
    <row r="461" spans="1:39" ht="15" outlineLevel="1">
      <c r="A461" s="507">
        <v>18</v>
      </c>
      <c r="B461" s="314" t="s">
        <v>11</v>
      </c>
      <c r="C461" s="290" t="s">
        <v>25</v>
      </c>
      <c r="D461" s="294">
        <f>SUMIFS('7.  Persistence Report'!AT$27:AT$500,'7.  Persistence Report'!$D$27:$D$500,$B461,'7.  Persistence Report'!$C$27:$C$500,"&lt;&gt;Pre-2011 Programs Completed in 2011",'7.  Persistence Report'!$J$27:$J$500,"&lt;&gt;Adjustment",'7.  Persistence Report'!$H$27:$H$500,"2014")</f>
        <v>0</v>
      </c>
      <c r="E461" s="294">
        <f>SUMIFS('7.  Persistence Report'!AU$27:AU$500,'7.  Persistence Report'!$D$27:$D$500,$B461,'7.  Persistence Report'!$C$27:$C$500,"&lt;&gt;Pre-2011 Programs Completed in 2011",'7.  Persistence Report'!$J$27:$J$500,"&lt;&gt;Adjustment",'7.  Persistence Report'!$H$27:$H$500,"2014")</f>
        <v>0</v>
      </c>
      <c r="F461" s="294">
        <f>SUMIFS('7.  Persistence Report'!AV$27:AV$500,'7.  Persistence Report'!$D$27:$D$500,$B461,'7.  Persistence Report'!$C$27:$C$500,"&lt;&gt;Pre-2011 Programs Completed in 2011",'7.  Persistence Report'!$J$27:$J$500,"&lt;&gt;Adjustment",'7.  Persistence Report'!$H$27:$H$500,"2014")</f>
        <v>0</v>
      </c>
      <c r="G461" s="294">
        <f>SUMIFS('7.  Persistence Report'!AW$27:AW$500,'7.  Persistence Report'!$D$27:$D$500,$B461,'7.  Persistence Report'!$C$27:$C$500,"&lt;&gt;Pre-2011 Programs Completed in 2011",'7.  Persistence Report'!$J$27:$J$500,"&lt;&gt;Adjustment",'7.  Persistence Report'!$H$27:$H$500,"2014")</f>
        <v>0</v>
      </c>
      <c r="H461" s="294">
        <f>SUMIFS('7.  Persistence Report'!AX$27:AX$500,'7.  Persistence Report'!$D$27:$D$500,$B461,'7.  Persistence Report'!$C$27:$C$500,"&lt;&gt;Pre-2011 Programs Completed in 2011",'7.  Persistence Report'!$J$27:$J$500,"&lt;&gt;Adjustment",'7.  Persistence Report'!$H$27:$H$500,"2014")</f>
        <v>0</v>
      </c>
      <c r="I461" s="294">
        <f>SUMIFS('7.  Persistence Report'!AY$27:AY$500,'7.  Persistence Report'!$D$27:$D$500,$B461,'7.  Persistence Report'!$C$27:$C$500,"&lt;&gt;Pre-2011 Programs Completed in 2011",'7.  Persistence Report'!$J$27:$J$500,"&lt;&gt;Adjustment",'7.  Persistence Report'!$H$27:$H$500,"2014")</f>
        <v>0</v>
      </c>
      <c r="J461" s="294">
        <f>SUMIFS('7.  Persistence Report'!AZ$27:AZ$500,'7.  Persistence Report'!$D$27:$D$500,$B461,'7.  Persistence Report'!$C$27:$C$500,"&lt;&gt;Pre-2011 Programs Completed in 2011",'7.  Persistence Report'!$J$27:$J$500,"&lt;&gt;Adjustment",'7.  Persistence Report'!$H$27:$H$500,"2014")</f>
        <v>0</v>
      </c>
      <c r="K461" s="294">
        <f>SUMIFS('7.  Persistence Report'!BA$27:BA$500,'7.  Persistence Report'!$D$27:$D$500,$B461,'7.  Persistence Report'!$C$27:$C$500,"&lt;&gt;Pre-2011 Programs Completed in 2011",'7.  Persistence Report'!$J$27:$J$500,"&lt;&gt;Adjustment",'7.  Persistence Report'!$H$27:$H$500,"2014")</f>
        <v>0</v>
      </c>
      <c r="L461" s="294">
        <f>SUMIFS('7.  Persistence Report'!BB$27:BB$500,'7.  Persistence Report'!$D$27:$D$500,$B461,'7.  Persistence Report'!$C$27:$C$500,"&lt;&gt;Pre-2011 Programs Completed in 2011",'7.  Persistence Report'!$J$27:$J$500,"&lt;&gt;Adjustment",'7.  Persistence Report'!$H$27:$H$500,"2014")</f>
        <v>0</v>
      </c>
      <c r="M461" s="294">
        <f>SUMIFS('7.  Persistence Report'!BC$27:BC$500,'7.  Persistence Report'!$D$27:$D$500,$B461,'7.  Persistence Report'!$C$27:$C$500,"&lt;&gt;Pre-2011 Programs Completed in 2011",'7.  Persistence Report'!$J$27:$J$500,"&lt;&gt;Adjustment",'7.  Persistence Report'!$H$27:$H$500,"2014")</f>
        <v>0</v>
      </c>
      <c r="N461" s="294">
        <v>12</v>
      </c>
      <c r="O461" s="294">
        <f>SUMIFS('7.  Persistence Report'!O$27:O$500,'7.  Persistence Report'!$D$27:$D$500,$B461,'7.  Persistence Report'!$C$27:$C$500,"&lt;&gt;Pre-2011 Programs Completed in 2011",'7.  Persistence Report'!$J$27:$J$500,"&lt;&gt;Adjustment",'7.  Persistence Report'!$H$27:$H$500,"2014")</f>
        <v>0</v>
      </c>
      <c r="P461" s="294">
        <f>SUMIFS('7.  Persistence Report'!P$27:P$500,'7.  Persistence Report'!$D$27:$D$500,$B461,'7.  Persistence Report'!$C$27:$C$500,"&lt;&gt;Pre-2011 Programs Completed in 2011",'7.  Persistence Report'!$J$27:$J$500,"&lt;&gt;Adjustment",'7.  Persistence Report'!$H$27:$H$500,"2014")</f>
        <v>0</v>
      </c>
      <c r="Q461" s="294">
        <f>SUMIFS('7.  Persistence Report'!Q$27:Q$500,'7.  Persistence Report'!$D$27:$D$500,$B461,'7.  Persistence Report'!$C$27:$C$500,"&lt;&gt;Pre-2011 Programs Completed in 2011",'7.  Persistence Report'!$J$27:$J$500,"&lt;&gt;Adjustment",'7.  Persistence Report'!$H$27:$H$500,"2014")</f>
        <v>0</v>
      </c>
      <c r="R461" s="294">
        <f>SUMIFS('7.  Persistence Report'!R$27:R$500,'7.  Persistence Report'!$D$27:$D$500,$B461,'7.  Persistence Report'!$C$27:$C$500,"&lt;&gt;Pre-2011 Programs Completed in 2011",'7.  Persistence Report'!$J$27:$J$500,"&lt;&gt;Adjustment",'7.  Persistence Report'!$H$27:$H$500,"2014")</f>
        <v>0</v>
      </c>
      <c r="S461" s="294">
        <f>SUMIFS('7.  Persistence Report'!S$27:S$500,'7.  Persistence Report'!$D$27:$D$500,$B461,'7.  Persistence Report'!$C$27:$C$500,"&lt;&gt;Pre-2011 Programs Completed in 2011",'7.  Persistence Report'!$J$27:$J$500,"&lt;&gt;Adjustment",'7.  Persistence Report'!$H$27:$H$500,"2014")</f>
        <v>0</v>
      </c>
      <c r="T461" s="294">
        <f>SUMIFS('7.  Persistence Report'!T$27:T$500,'7.  Persistence Report'!$D$27:$D$500,$B461,'7.  Persistence Report'!$C$27:$C$500,"&lt;&gt;Pre-2011 Programs Completed in 2011",'7.  Persistence Report'!$J$27:$J$500,"&lt;&gt;Adjustment",'7.  Persistence Report'!$H$27:$H$500,"2014")</f>
        <v>0</v>
      </c>
      <c r="U461" s="294">
        <f>SUMIFS('7.  Persistence Report'!U$27:U$500,'7.  Persistence Report'!$D$27:$D$500,$B461,'7.  Persistence Report'!$C$27:$C$500,"&lt;&gt;Pre-2011 Programs Completed in 2011",'7.  Persistence Report'!$J$27:$J$500,"&lt;&gt;Adjustment",'7.  Persistence Report'!$H$27:$H$500,"2014")</f>
        <v>0</v>
      </c>
      <c r="V461" s="294">
        <f>SUMIFS('7.  Persistence Report'!V$27:V$500,'7.  Persistence Report'!$D$27:$D$500,$B461,'7.  Persistence Report'!$C$27:$C$500,"&lt;&gt;Pre-2011 Programs Completed in 2011",'7.  Persistence Report'!$J$27:$J$500,"&lt;&gt;Adjustment",'7.  Persistence Report'!$H$27:$H$500,"2014")</f>
        <v>0</v>
      </c>
      <c r="W461" s="294">
        <f>SUMIFS('7.  Persistence Report'!W$27:W$500,'7.  Persistence Report'!$D$27:$D$500,$B461,'7.  Persistence Report'!$C$27:$C$500,"&lt;&gt;Pre-2011 Programs Completed in 2011",'7.  Persistence Report'!$J$27:$J$500,"&lt;&gt;Adjustment",'7.  Persistence Report'!$H$27:$H$500,"2014")</f>
        <v>0</v>
      </c>
      <c r="X461" s="294">
        <f>SUMIFS('7.  Persistence Report'!X$27:X$500,'7.  Persistence Report'!$D$27:$D$500,$B461,'7.  Persistence Report'!$C$27:$C$500,"&lt;&gt;Pre-2011 Programs Completed in 2011",'7.  Persistence Report'!$J$27:$J$500,"&lt;&gt;Adjustment",'7.  Persistence Report'!$H$27:$H$500,"2014")</f>
        <v>0</v>
      </c>
      <c r="Y461" s="468">
        <f>+Y332</f>
        <v>0</v>
      </c>
      <c r="Z461" s="468">
        <f t="shared" ref="Z461:AA461" si="214">+Z332</f>
        <v>0</v>
      </c>
      <c r="AA461" s="468">
        <f t="shared" si="214"/>
        <v>1</v>
      </c>
      <c r="AB461" s="414"/>
      <c r="AC461" s="414"/>
      <c r="AD461" s="414"/>
      <c r="AE461" s="414"/>
      <c r="AF461" s="414"/>
      <c r="AG461" s="414"/>
      <c r="AH461" s="414"/>
      <c r="AI461" s="414"/>
      <c r="AJ461" s="414"/>
      <c r="AK461" s="414"/>
      <c r="AL461" s="414"/>
      <c r="AM461" s="295">
        <f>SUM(Y461:AL461)</f>
        <v>1</v>
      </c>
    </row>
    <row r="462" spans="1:39" ht="15" outlineLevel="1">
      <c r="B462" s="293" t="s">
        <v>259</v>
      </c>
      <c r="C462" s="290" t="s">
        <v>163</v>
      </c>
      <c r="D462" s="294">
        <f>SUMIFS('7.  Persistence Report'!AT$27:AT$500,'7.  Persistence Report'!$D$27:$D$500,$B461,'7.  Persistence Report'!$C$27:$C$500,"&lt;&gt;Pre-2011 Programs Completed in 2011",'7.  Persistence Report'!$J$27:$J$500,"Adjustment",'7.  Persistence Report'!$H$27:$H$500,"2014")</f>
        <v>0</v>
      </c>
      <c r="E462" s="294">
        <f>SUMIFS('7.  Persistence Report'!AU$27:AU$500,'7.  Persistence Report'!$D$27:$D$500,$B461,'7.  Persistence Report'!$C$27:$C$500,"&lt;&gt;Pre-2011 Programs Completed in 2011",'7.  Persistence Report'!$J$27:$J$500,"Adjustment",'7.  Persistence Report'!$H$27:$H$500,"2014")</f>
        <v>0</v>
      </c>
      <c r="F462" s="294">
        <f>SUMIFS('7.  Persistence Report'!AV$27:AV$500,'7.  Persistence Report'!$D$27:$D$500,$B461,'7.  Persistence Report'!$C$27:$C$500,"&lt;&gt;Pre-2011 Programs Completed in 2011",'7.  Persistence Report'!$J$27:$J$500,"Adjustment",'7.  Persistence Report'!$H$27:$H$500,"2014")</f>
        <v>0</v>
      </c>
      <c r="G462" s="294">
        <f>SUMIFS('7.  Persistence Report'!AW$27:AW$500,'7.  Persistence Report'!$D$27:$D$500,$B461,'7.  Persistence Report'!$C$27:$C$500,"&lt;&gt;Pre-2011 Programs Completed in 2011",'7.  Persistence Report'!$J$27:$J$500,"Adjustment",'7.  Persistence Report'!$H$27:$H$500,"2014")</f>
        <v>0</v>
      </c>
      <c r="H462" s="294">
        <f>SUMIFS('7.  Persistence Report'!AX$27:AX$500,'7.  Persistence Report'!$D$27:$D$500,$B461,'7.  Persistence Report'!$C$27:$C$500,"&lt;&gt;Pre-2011 Programs Completed in 2011",'7.  Persistence Report'!$J$27:$J$500,"Adjustment",'7.  Persistence Report'!$H$27:$H$500,"2014")</f>
        <v>0</v>
      </c>
      <c r="I462" s="294">
        <f>SUMIFS('7.  Persistence Report'!AY$27:AY$500,'7.  Persistence Report'!$D$27:$D$500,$B461,'7.  Persistence Report'!$C$27:$C$500,"&lt;&gt;Pre-2011 Programs Completed in 2011",'7.  Persistence Report'!$J$27:$J$500,"Adjustment",'7.  Persistence Report'!$H$27:$H$500,"2014")</f>
        <v>0</v>
      </c>
      <c r="J462" s="294">
        <f>SUMIFS('7.  Persistence Report'!AZ$27:AZ$500,'7.  Persistence Report'!$D$27:$D$500,$B461,'7.  Persistence Report'!$C$27:$C$500,"&lt;&gt;Pre-2011 Programs Completed in 2011",'7.  Persistence Report'!$J$27:$J$500,"Adjustment",'7.  Persistence Report'!$H$27:$H$500,"2014")</f>
        <v>0</v>
      </c>
      <c r="K462" s="294">
        <f>SUMIFS('7.  Persistence Report'!BA$27:BA$500,'7.  Persistence Report'!$D$27:$D$500,$B461,'7.  Persistence Report'!$C$27:$C$500,"&lt;&gt;Pre-2011 Programs Completed in 2011",'7.  Persistence Report'!$J$27:$J$500,"Adjustment",'7.  Persistence Report'!$H$27:$H$500,"2014")</f>
        <v>0</v>
      </c>
      <c r="L462" s="294">
        <f>SUMIFS('7.  Persistence Report'!BB$27:BB$500,'7.  Persistence Report'!$D$27:$D$500,$B461,'7.  Persistence Report'!$C$27:$C$500,"&lt;&gt;Pre-2011 Programs Completed in 2011",'7.  Persistence Report'!$J$27:$J$500,"Adjustment",'7.  Persistence Report'!$H$27:$H$500,"2014")</f>
        <v>0</v>
      </c>
      <c r="M462" s="294">
        <f>SUMIFS('7.  Persistence Report'!BC$27:BC$500,'7.  Persistence Report'!$D$27:$D$500,$B461,'7.  Persistence Report'!$C$27:$C$500,"&lt;&gt;Pre-2011 Programs Completed in 2011",'7.  Persistence Report'!$J$27:$J$500,"Adjustment",'7.  Persistence Report'!$H$27:$H$500,"2014")</f>
        <v>0</v>
      </c>
      <c r="N462" s="294">
        <f>N461</f>
        <v>12</v>
      </c>
      <c r="O462" s="294">
        <f>SUMIFS('7.  Persistence Report'!O$27:O$500,'7.  Persistence Report'!$D$27:$D$500,$B461,'7.  Persistence Report'!$C$27:$C$500,"&lt;&gt;Pre-2011 Programs Completed in 2011",'7.  Persistence Report'!$J$27:$J$500,"Adjustment",'7.  Persistence Report'!$H$27:$H$500,"2014")</f>
        <v>0</v>
      </c>
      <c r="P462" s="294">
        <f>SUMIFS('7.  Persistence Report'!P$27:P$500,'7.  Persistence Report'!$D$27:$D$500,$B461,'7.  Persistence Report'!$C$27:$C$500,"&lt;&gt;Pre-2011 Programs Completed in 2011",'7.  Persistence Report'!$J$27:$J$500,"Adjustment",'7.  Persistence Report'!$H$27:$H$500,"2014")</f>
        <v>0</v>
      </c>
      <c r="Q462" s="294">
        <f>SUMIFS('7.  Persistence Report'!Q$27:Q$500,'7.  Persistence Report'!$D$27:$D$500,$B461,'7.  Persistence Report'!$C$27:$C$500,"&lt;&gt;Pre-2011 Programs Completed in 2011",'7.  Persistence Report'!$J$27:$J$500,"Adjustment",'7.  Persistence Report'!$H$27:$H$500,"2014")</f>
        <v>0</v>
      </c>
      <c r="R462" s="294">
        <f>SUMIFS('7.  Persistence Report'!R$27:R$500,'7.  Persistence Report'!$D$27:$D$500,$B461,'7.  Persistence Report'!$C$27:$C$500,"&lt;&gt;Pre-2011 Programs Completed in 2011",'7.  Persistence Report'!$J$27:$J$500,"Adjustment",'7.  Persistence Report'!$H$27:$H$500,"2014")</f>
        <v>0</v>
      </c>
      <c r="S462" s="294">
        <f>SUMIFS('7.  Persistence Report'!S$27:S$500,'7.  Persistence Report'!$D$27:$D$500,$B461,'7.  Persistence Report'!$C$27:$C$500,"&lt;&gt;Pre-2011 Programs Completed in 2011",'7.  Persistence Report'!$J$27:$J$500,"Adjustment",'7.  Persistence Report'!$H$27:$H$500,"2014")</f>
        <v>0</v>
      </c>
      <c r="T462" s="294">
        <f>SUMIFS('7.  Persistence Report'!T$27:T$500,'7.  Persistence Report'!$D$27:$D$500,$B461,'7.  Persistence Report'!$C$27:$C$500,"&lt;&gt;Pre-2011 Programs Completed in 2011",'7.  Persistence Report'!$J$27:$J$500,"Adjustment",'7.  Persistence Report'!$H$27:$H$500,"2014")</f>
        <v>0</v>
      </c>
      <c r="U462" s="294">
        <f>SUMIFS('7.  Persistence Report'!U$27:U$500,'7.  Persistence Report'!$D$27:$D$500,$B461,'7.  Persistence Report'!$C$27:$C$500,"&lt;&gt;Pre-2011 Programs Completed in 2011",'7.  Persistence Report'!$J$27:$J$500,"Adjustment",'7.  Persistence Report'!$H$27:$H$500,"2014")</f>
        <v>0</v>
      </c>
      <c r="V462" s="294">
        <f>SUMIFS('7.  Persistence Report'!V$27:V$500,'7.  Persistence Report'!$D$27:$D$500,$B461,'7.  Persistence Report'!$C$27:$C$500,"&lt;&gt;Pre-2011 Programs Completed in 2011",'7.  Persistence Report'!$J$27:$J$500,"Adjustment",'7.  Persistence Report'!$H$27:$H$500,"2014")</f>
        <v>0</v>
      </c>
      <c r="W462" s="294">
        <f>SUMIFS('7.  Persistence Report'!W$27:W$500,'7.  Persistence Report'!$D$27:$D$500,$B461,'7.  Persistence Report'!$C$27:$C$500,"&lt;&gt;Pre-2011 Programs Completed in 2011",'7.  Persistence Report'!$J$27:$J$500,"Adjustment",'7.  Persistence Report'!$H$27:$H$500,"2014")</f>
        <v>0</v>
      </c>
      <c r="X462" s="294">
        <f>SUMIFS('7.  Persistence Report'!X$27:X$500,'7.  Persistence Report'!$D$27:$D$500,$B461,'7.  Persistence Report'!$C$27:$C$500,"&lt;&gt;Pre-2011 Programs Completed in 2011",'7.  Persistence Report'!$J$27:$J$500,"Adjustment",'7.  Persistence Report'!$H$27:$H$500,"2014")</f>
        <v>0</v>
      </c>
      <c r="Y462" s="410">
        <f>Y461</f>
        <v>0</v>
      </c>
      <c r="Z462" s="410">
        <f>Z461</f>
        <v>0</v>
      </c>
      <c r="AA462" s="410">
        <f t="shared" ref="AA462:AL462" si="215">AA461</f>
        <v>1</v>
      </c>
      <c r="AB462" s="410">
        <f t="shared" si="215"/>
        <v>0</v>
      </c>
      <c r="AC462" s="410">
        <f t="shared" si="215"/>
        <v>0</v>
      </c>
      <c r="AD462" s="410">
        <f t="shared" si="215"/>
        <v>0</v>
      </c>
      <c r="AE462" s="410">
        <f t="shared" si="215"/>
        <v>0</v>
      </c>
      <c r="AF462" s="410">
        <f t="shared" si="215"/>
        <v>0</v>
      </c>
      <c r="AG462" s="410">
        <f t="shared" si="215"/>
        <v>0</v>
      </c>
      <c r="AH462" s="410">
        <f t="shared" si="215"/>
        <v>0</v>
      </c>
      <c r="AI462" s="410">
        <f t="shared" si="215"/>
        <v>0</v>
      </c>
      <c r="AJ462" s="410">
        <f t="shared" si="215"/>
        <v>0</v>
      </c>
      <c r="AK462" s="410">
        <f t="shared" si="215"/>
        <v>0</v>
      </c>
      <c r="AL462" s="410">
        <f t="shared" si="215"/>
        <v>0</v>
      </c>
      <c r="AM462" s="296"/>
    </row>
    <row r="463" spans="1:39" ht="15" outlineLevel="1">
      <c r="A463" s="510"/>
      <c r="B463" s="314"/>
      <c r="C463" s="304"/>
      <c r="D463" s="290"/>
      <c r="E463" s="290"/>
      <c r="F463" s="290"/>
      <c r="G463" s="290"/>
      <c r="H463" s="290"/>
      <c r="I463" s="290"/>
      <c r="J463" s="290"/>
      <c r="K463" s="290"/>
      <c r="L463" s="290"/>
      <c r="M463" s="290"/>
      <c r="N463" s="290"/>
      <c r="O463" s="290"/>
      <c r="P463" s="290"/>
      <c r="Q463" s="290"/>
      <c r="R463" s="290"/>
      <c r="S463" s="290"/>
      <c r="T463" s="290"/>
      <c r="U463" s="290"/>
      <c r="V463" s="290"/>
      <c r="W463" s="290"/>
      <c r="X463" s="290"/>
      <c r="Y463" s="411"/>
      <c r="Z463" s="420"/>
      <c r="AA463" s="420"/>
      <c r="AB463" s="420"/>
      <c r="AC463" s="420"/>
      <c r="AD463" s="420"/>
      <c r="AE463" s="420"/>
      <c r="AF463" s="420"/>
      <c r="AG463" s="420"/>
      <c r="AH463" s="420"/>
      <c r="AI463" s="420"/>
      <c r="AJ463" s="420"/>
      <c r="AK463" s="420"/>
      <c r="AL463" s="420"/>
      <c r="AM463" s="305"/>
    </row>
    <row r="464" spans="1:39" ht="15" outlineLevel="1">
      <c r="A464" s="507">
        <v>19</v>
      </c>
      <c r="B464" s="314" t="s">
        <v>12</v>
      </c>
      <c r="C464" s="290" t="s">
        <v>25</v>
      </c>
      <c r="D464" s="294">
        <f>SUMIFS('7.  Persistence Report'!AT$27:AT$500,'7.  Persistence Report'!$D$27:$D$500,$B464,'7.  Persistence Report'!$C$27:$C$500,"&lt;&gt;Pre-2011 Programs Completed in 2011",'7.  Persistence Report'!$J$27:$J$500,"&lt;&gt;Adjustment",'7.  Persistence Report'!$H$27:$H$500,"2014")</f>
        <v>0</v>
      </c>
      <c r="E464" s="294">
        <f>SUMIFS('7.  Persistence Report'!AU$27:AU$500,'7.  Persistence Report'!$D$27:$D$500,$B464,'7.  Persistence Report'!$C$27:$C$500,"&lt;&gt;Pre-2011 Programs Completed in 2011",'7.  Persistence Report'!$J$27:$J$500,"&lt;&gt;Adjustment",'7.  Persistence Report'!$H$27:$H$500,"2014")</f>
        <v>0</v>
      </c>
      <c r="F464" s="294">
        <f>SUMIFS('7.  Persistence Report'!AV$27:AV$500,'7.  Persistence Report'!$D$27:$D$500,$B464,'7.  Persistence Report'!$C$27:$C$500,"&lt;&gt;Pre-2011 Programs Completed in 2011",'7.  Persistence Report'!$J$27:$J$500,"&lt;&gt;Adjustment",'7.  Persistence Report'!$H$27:$H$500,"2014")</f>
        <v>0</v>
      </c>
      <c r="G464" s="294">
        <f>SUMIFS('7.  Persistence Report'!AW$27:AW$500,'7.  Persistence Report'!$D$27:$D$500,$B464,'7.  Persistence Report'!$C$27:$C$500,"&lt;&gt;Pre-2011 Programs Completed in 2011",'7.  Persistence Report'!$J$27:$J$500,"&lt;&gt;Adjustment",'7.  Persistence Report'!$H$27:$H$500,"2014")</f>
        <v>0</v>
      </c>
      <c r="H464" s="294">
        <f>SUMIFS('7.  Persistence Report'!AX$27:AX$500,'7.  Persistence Report'!$D$27:$D$500,$B464,'7.  Persistence Report'!$C$27:$C$500,"&lt;&gt;Pre-2011 Programs Completed in 2011",'7.  Persistence Report'!$J$27:$J$500,"&lt;&gt;Adjustment",'7.  Persistence Report'!$H$27:$H$500,"2014")</f>
        <v>0</v>
      </c>
      <c r="I464" s="294">
        <f>SUMIFS('7.  Persistence Report'!AY$27:AY$500,'7.  Persistence Report'!$D$27:$D$500,$B464,'7.  Persistence Report'!$C$27:$C$500,"&lt;&gt;Pre-2011 Programs Completed in 2011",'7.  Persistence Report'!$J$27:$J$500,"&lt;&gt;Adjustment",'7.  Persistence Report'!$H$27:$H$500,"2014")</f>
        <v>0</v>
      </c>
      <c r="J464" s="294">
        <f>SUMIFS('7.  Persistence Report'!AZ$27:AZ$500,'7.  Persistence Report'!$D$27:$D$500,$B464,'7.  Persistence Report'!$C$27:$C$500,"&lt;&gt;Pre-2011 Programs Completed in 2011",'7.  Persistence Report'!$J$27:$J$500,"&lt;&gt;Adjustment",'7.  Persistence Report'!$H$27:$H$500,"2014")</f>
        <v>0</v>
      </c>
      <c r="K464" s="294">
        <f>SUMIFS('7.  Persistence Report'!BA$27:BA$500,'7.  Persistence Report'!$D$27:$D$500,$B464,'7.  Persistence Report'!$C$27:$C$500,"&lt;&gt;Pre-2011 Programs Completed in 2011",'7.  Persistence Report'!$J$27:$J$500,"&lt;&gt;Adjustment",'7.  Persistence Report'!$H$27:$H$500,"2014")</f>
        <v>0</v>
      </c>
      <c r="L464" s="294">
        <f>SUMIFS('7.  Persistence Report'!BB$27:BB$500,'7.  Persistence Report'!$D$27:$D$500,$B464,'7.  Persistence Report'!$C$27:$C$500,"&lt;&gt;Pre-2011 Programs Completed in 2011",'7.  Persistence Report'!$J$27:$J$500,"&lt;&gt;Adjustment",'7.  Persistence Report'!$H$27:$H$500,"2014")</f>
        <v>0</v>
      </c>
      <c r="M464" s="294">
        <f>SUMIFS('7.  Persistence Report'!BC$27:BC$500,'7.  Persistence Report'!$D$27:$D$500,$B464,'7.  Persistence Report'!$C$27:$C$500,"&lt;&gt;Pre-2011 Programs Completed in 2011",'7.  Persistence Report'!$J$27:$J$500,"&lt;&gt;Adjustment",'7.  Persistence Report'!$H$27:$H$500,"2014")</f>
        <v>0</v>
      </c>
      <c r="N464" s="294">
        <v>12</v>
      </c>
      <c r="O464" s="294">
        <f>SUMIFS('7.  Persistence Report'!O$27:O$500,'7.  Persistence Report'!$D$27:$D$500,$B464,'7.  Persistence Report'!$C$27:$C$500,"&lt;&gt;Pre-2011 Programs Completed in 2011",'7.  Persistence Report'!$J$27:$J$500,"&lt;&gt;Adjustment",'7.  Persistence Report'!$H$27:$H$500,"2014")</f>
        <v>0</v>
      </c>
      <c r="P464" s="294">
        <f>SUMIFS('7.  Persistence Report'!P$27:P$500,'7.  Persistence Report'!$D$27:$D$500,$B464,'7.  Persistence Report'!$C$27:$C$500,"&lt;&gt;Pre-2011 Programs Completed in 2011",'7.  Persistence Report'!$J$27:$J$500,"&lt;&gt;Adjustment",'7.  Persistence Report'!$H$27:$H$500,"2014")</f>
        <v>0</v>
      </c>
      <c r="Q464" s="294">
        <f>SUMIFS('7.  Persistence Report'!Q$27:Q$500,'7.  Persistence Report'!$D$27:$D$500,$B464,'7.  Persistence Report'!$C$27:$C$500,"&lt;&gt;Pre-2011 Programs Completed in 2011",'7.  Persistence Report'!$J$27:$J$500,"&lt;&gt;Adjustment",'7.  Persistence Report'!$H$27:$H$500,"2014")</f>
        <v>0</v>
      </c>
      <c r="R464" s="294">
        <f>SUMIFS('7.  Persistence Report'!R$27:R$500,'7.  Persistence Report'!$D$27:$D$500,$B464,'7.  Persistence Report'!$C$27:$C$500,"&lt;&gt;Pre-2011 Programs Completed in 2011",'7.  Persistence Report'!$J$27:$J$500,"&lt;&gt;Adjustment",'7.  Persistence Report'!$H$27:$H$500,"2014")</f>
        <v>0</v>
      </c>
      <c r="S464" s="294">
        <f>SUMIFS('7.  Persistence Report'!S$27:S$500,'7.  Persistence Report'!$D$27:$D$500,$B464,'7.  Persistence Report'!$C$27:$C$500,"&lt;&gt;Pre-2011 Programs Completed in 2011",'7.  Persistence Report'!$J$27:$J$500,"&lt;&gt;Adjustment",'7.  Persistence Report'!$H$27:$H$500,"2014")</f>
        <v>0</v>
      </c>
      <c r="T464" s="294">
        <f>SUMIFS('7.  Persistence Report'!T$27:T$500,'7.  Persistence Report'!$D$27:$D$500,$B464,'7.  Persistence Report'!$C$27:$C$500,"&lt;&gt;Pre-2011 Programs Completed in 2011",'7.  Persistence Report'!$J$27:$J$500,"&lt;&gt;Adjustment",'7.  Persistence Report'!$H$27:$H$500,"2014")</f>
        <v>0</v>
      </c>
      <c r="U464" s="294">
        <f>SUMIFS('7.  Persistence Report'!U$27:U$500,'7.  Persistence Report'!$D$27:$D$500,$B464,'7.  Persistence Report'!$C$27:$C$500,"&lt;&gt;Pre-2011 Programs Completed in 2011",'7.  Persistence Report'!$J$27:$J$500,"&lt;&gt;Adjustment",'7.  Persistence Report'!$H$27:$H$500,"2014")</f>
        <v>0</v>
      </c>
      <c r="V464" s="294">
        <f>SUMIFS('7.  Persistence Report'!V$27:V$500,'7.  Persistence Report'!$D$27:$D$500,$B464,'7.  Persistence Report'!$C$27:$C$500,"&lt;&gt;Pre-2011 Programs Completed in 2011",'7.  Persistence Report'!$J$27:$J$500,"&lt;&gt;Adjustment",'7.  Persistence Report'!$H$27:$H$500,"2014")</f>
        <v>0</v>
      </c>
      <c r="W464" s="294">
        <f>SUMIFS('7.  Persistence Report'!W$27:W$500,'7.  Persistence Report'!$D$27:$D$500,$B464,'7.  Persistence Report'!$C$27:$C$500,"&lt;&gt;Pre-2011 Programs Completed in 2011",'7.  Persistence Report'!$J$27:$J$500,"&lt;&gt;Adjustment",'7.  Persistence Report'!$H$27:$H$500,"2014")</f>
        <v>0</v>
      </c>
      <c r="X464" s="294">
        <f>SUMIFS('7.  Persistence Report'!X$27:X$500,'7.  Persistence Report'!$D$27:$D$500,$B464,'7.  Persistence Report'!$C$27:$C$500,"&lt;&gt;Pre-2011 Programs Completed in 2011",'7.  Persistence Report'!$J$27:$J$500,"&lt;&gt;Adjustment",'7.  Persistence Report'!$H$27:$H$500,"2014")</f>
        <v>0</v>
      </c>
      <c r="Y464" s="468">
        <f>+Y335</f>
        <v>0</v>
      </c>
      <c r="Z464" s="468">
        <f t="shared" ref="Z464:AA464" si="216">+Z335</f>
        <v>0</v>
      </c>
      <c r="AA464" s="468">
        <f t="shared" si="216"/>
        <v>1</v>
      </c>
      <c r="AB464" s="414"/>
      <c r="AC464" s="414"/>
      <c r="AD464" s="414"/>
      <c r="AE464" s="414"/>
      <c r="AF464" s="414"/>
      <c r="AG464" s="414"/>
      <c r="AH464" s="414"/>
      <c r="AI464" s="414"/>
      <c r="AJ464" s="414"/>
      <c r="AK464" s="414"/>
      <c r="AL464" s="414"/>
      <c r="AM464" s="295">
        <f>SUM(Y464:AL464)</f>
        <v>1</v>
      </c>
    </row>
    <row r="465" spans="1:39" ht="15" outlineLevel="1">
      <c r="B465" s="293" t="s">
        <v>259</v>
      </c>
      <c r="C465" s="290" t="s">
        <v>163</v>
      </c>
      <c r="D465" s="294">
        <f>SUMIFS('7.  Persistence Report'!AT$27:AT$500,'7.  Persistence Report'!$D$27:$D$500,$B464,'7.  Persistence Report'!$C$27:$C$500,"&lt;&gt;Pre-2011 Programs Completed in 2011",'7.  Persistence Report'!$J$27:$J$500,"Adjustment",'7.  Persistence Report'!$H$27:$H$500,"2014")</f>
        <v>0</v>
      </c>
      <c r="E465" s="294">
        <f>SUMIFS('7.  Persistence Report'!AU$27:AU$500,'7.  Persistence Report'!$D$27:$D$500,$B464,'7.  Persistence Report'!$C$27:$C$500,"&lt;&gt;Pre-2011 Programs Completed in 2011",'7.  Persistence Report'!$J$27:$J$500,"Adjustment",'7.  Persistence Report'!$H$27:$H$500,"2014")</f>
        <v>0</v>
      </c>
      <c r="F465" s="294">
        <f>SUMIFS('7.  Persistence Report'!AV$27:AV$500,'7.  Persistence Report'!$D$27:$D$500,$B464,'7.  Persistence Report'!$C$27:$C$500,"&lt;&gt;Pre-2011 Programs Completed in 2011",'7.  Persistence Report'!$J$27:$J$500,"Adjustment",'7.  Persistence Report'!$H$27:$H$500,"2014")</f>
        <v>0</v>
      </c>
      <c r="G465" s="294">
        <f>SUMIFS('7.  Persistence Report'!AW$27:AW$500,'7.  Persistence Report'!$D$27:$D$500,$B464,'7.  Persistence Report'!$C$27:$C$500,"&lt;&gt;Pre-2011 Programs Completed in 2011",'7.  Persistence Report'!$J$27:$J$500,"Adjustment",'7.  Persistence Report'!$H$27:$H$500,"2014")</f>
        <v>0</v>
      </c>
      <c r="H465" s="294">
        <f>SUMIFS('7.  Persistence Report'!AX$27:AX$500,'7.  Persistence Report'!$D$27:$D$500,$B464,'7.  Persistence Report'!$C$27:$C$500,"&lt;&gt;Pre-2011 Programs Completed in 2011",'7.  Persistence Report'!$J$27:$J$500,"Adjustment",'7.  Persistence Report'!$H$27:$H$500,"2014")</f>
        <v>0</v>
      </c>
      <c r="I465" s="294">
        <f>SUMIFS('7.  Persistence Report'!AY$27:AY$500,'7.  Persistence Report'!$D$27:$D$500,$B464,'7.  Persistence Report'!$C$27:$C$500,"&lt;&gt;Pre-2011 Programs Completed in 2011",'7.  Persistence Report'!$J$27:$J$500,"Adjustment",'7.  Persistence Report'!$H$27:$H$500,"2014")</f>
        <v>0</v>
      </c>
      <c r="J465" s="294">
        <f>SUMIFS('7.  Persistence Report'!AZ$27:AZ$500,'7.  Persistence Report'!$D$27:$D$500,$B464,'7.  Persistence Report'!$C$27:$C$500,"&lt;&gt;Pre-2011 Programs Completed in 2011",'7.  Persistence Report'!$J$27:$J$500,"Adjustment",'7.  Persistence Report'!$H$27:$H$500,"2014")</f>
        <v>0</v>
      </c>
      <c r="K465" s="294">
        <f>SUMIFS('7.  Persistence Report'!BA$27:BA$500,'7.  Persistence Report'!$D$27:$D$500,$B464,'7.  Persistence Report'!$C$27:$C$500,"&lt;&gt;Pre-2011 Programs Completed in 2011",'7.  Persistence Report'!$J$27:$J$500,"Adjustment",'7.  Persistence Report'!$H$27:$H$500,"2014")</f>
        <v>0</v>
      </c>
      <c r="L465" s="294">
        <f>SUMIFS('7.  Persistence Report'!BB$27:BB$500,'7.  Persistence Report'!$D$27:$D$500,$B464,'7.  Persistence Report'!$C$27:$C$500,"&lt;&gt;Pre-2011 Programs Completed in 2011",'7.  Persistence Report'!$J$27:$J$500,"Adjustment",'7.  Persistence Report'!$H$27:$H$500,"2014")</f>
        <v>0</v>
      </c>
      <c r="M465" s="294">
        <f>SUMIFS('7.  Persistence Report'!BC$27:BC$500,'7.  Persistence Report'!$D$27:$D$500,$B464,'7.  Persistence Report'!$C$27:$C$500,"&lt;&gt;Pre-2011 Programs Completed in 2011",'7.  Persistence Report'!$J$27:$J$500,"Adjustment",'7.  Persistence Report'!$H$27:$H$500,"2014")</f>
        <v>0</v>
      </c>
      <c r="N465" s="294">
        <f>N464</f>
        <v>12</v>
      </c>
      <c r="O465" s="294">
        <f>SUMIFS('7.  Persistence Report'!O$27:O$500,'7.  Persistence Report'!$D$27:$D$500,$B464,'7.  Persistence Report'!$C$27:$C$500,"&lt;&gt;Pre-2011 Programs Completed in 2011",'7.  Persistence Report'!$J$27:$J$500,"Adjustment",'7.  Persistence Report'!$H$27:$H$500,"2014")</f>
        <v>0</v>
      </c>
      <c r="P465" s="294">
        <f>SUMIFS('7.  Persistence Report'!P$27:P$500,'7.  Persistence Report'!$D$27:$D$500,$B464,'7.  Persistence Report'!$C$27:$C$500,"&lt;&gt;Pre-2011 Programs Completed in 2011",'7.  Persistence Report'!$J$27:$J$500,"Adjustment",'7.  Persistence Report'!$H$27:$H$500,"2014")</f>
        <v>0</v>
      </c>
      <c r="Q465" s="294">
        <f>SUMIFS('7.  Persistence Report'!Q$27:Q$500,'7.  Persistence Report'!$D$27:$D$500,$B464,'7.  Persistence Report'!$C$27:$C$500,"&lt;&gt;Pre-2011 Programs Completed in 2011",'7.  Persistence Report'!$J$27:$J$500,"Adjustment",'7.  Persistence Report'!$H$27:$H$500,"2014")</f>
        <v>0</v>
      </c>
      <c r="R465" s="294">
        <f>SUMIFS('7.  Persistence Report'!R$27:R$500,'7.  Persistence Report'!$D$27:$D$500,$B464,'7.  Persistence Report'!$C$27:$C$500,"&lt;&gt;Pre-2011 Programs Completed in 2011",'7.  Persistence Report'!$J$27:$J$500,"Adjustment",'7.  Persistence Report'!$H$27:$H$500,"2014")</f>
        <v>0</v>
      </c>
      <c r="S465" s="294">
        <f>SUMIFS('7.  Persistence Report'!S$27:S$500,'7.  Persistence Report'!$D$27:$D$500,$B464,'7.  Persistence Report'!$C$27:$C$500,"&lt;&gt;Pre-2011 Programs Completed in 2011",'7.  Persistence Report'!$J$27:$J$500,"Adjustment",'7.  Persistence Report'!$H$27:$H$500,"2014")</f>
        <v>0</v>
      </c>
      <c r="T465" s="294">
        <f>SUMIFS('7.  Persistence Report'!T$27:T$500,'7.  Persistence Report'!$D$27:$D$500,$B464,'7.  Persistence Report'!$C$27:$C$500,"&lt;&gt;Pre-2011 Programs Completed in 2011",'7.  Persistence Report'!$J$27:$J$500,"Adjustment",'7.  Persistence Report'!$H$27:$H$500,"2014")</f>
        <v>0</v>
      </c>
      <c r="U465" s="294">
        <f>SUMIFS('7.  Persistence Report'!U$27:U$500,'7.  Persistence Report'!$D$27:$D$500,$B464,'7.  Persistence Report'!$C$27:$C$500,"&lt;&gt;Pre-2011 Programs Completed in 2011",'7.  Persistence Report'!$J$27:$J$500,"Adjustment",'7.  Persistence Report'!$H$27:$H$500,"2014")</f>
        <v>0</v>
      </c>
      <c r="V465" s="294">
        <f>SUMIFS('7.  Persistence Report'!V$27:V$500,'7.  Persistence Report'!$D$27:$D$500,$B464,'7.  Persistence Report'!$C$27:$C$500,"&lt;&gt;Pre-2011 Programs Completed in 2011",'7.  Persistence Report'!$J$27:$J$500,"Adjustment",'7.  Persistence Report'!$H$27:$H$500,"2014")</f>
        <v>0</v>
      </c>
      <c r="W465" s="294">
        <f>SUMIFS('7.  Persistence Report'!W$27:W$500,'7.  Persistence Report'!$D$27:$D$500,$B464,'7.  Persistence Report'!$C$27:$C$500,"&lt;&gt;Pre-2011 Programs Completed in 2011",'7.  Persistence Report'!$J$27:$J$500,"Adjustment",'7.  Persistence Report'!$H$27:$H$500,"2014")</f>
        <v>0</v>
      </c>
      <c r="X465" s="294">
        <f>SUMIFS('7.  Persistence Report'!X$27:X$500,'7.  Persistence Report'!$D$27:$D$500,$B464,'7.  Persistence Report'!$C$27:$C$500,"&lt;&gt;Pre-2011 Programs Completed in 2011",'7.  Persistence Report'!$J$27:$J$500,"Adjustment",'7.  Persistence Report'!$H$27:$H$500,"2014")</f>
        <v>0</v>
      </c>
      <c r="Y465" s="410">
        <f>Y464</f>
        <v>0</v>
      </c>
      <c r="Z465" s="410">
        <f>Z464</f>
        <v>0</v>
      </c>
      <c r="AA465" s="410">
        <f t="shared" ref="AA465:AL465" si="217">AA464</f>
        <v>1</v>
      </c>
      <c r="AB465" s="410">
        <f t="shared" si="217"/>
        <v>0</v>
      </c>
      <c r="AC465" s="410">
        <f t="shared" si="217"/>
        <v>0</v>
      </c>
      <c r="AD465" s="410">
        <f t="shared" si="217"/>
        <v>0</v>
      </c>
      <c r="AE465" s="410">
        <f t="shared" si="217"/>
        <v>0</v>
      </c>
      <c r="AF465" s="410">
        <f t="shared" si="217"/>
        <v>0</v>
      </c>
      <c r="AG465" s="410">
        <f t="shared" si="217"/>
        <v>0</v>
      </c>
      <c r="AH465" s="410">
        <f t="shared" si="217"/>
        <v>0</v>
      </c>
      <c r="AI465" s="410">
        <f t="shared" si="217"/>
        <v>0</v>
      </c>
      <c r="AJ465" s="410">
        <f t="shared" si="217"/>
        <v>0</v>
      </c>
      <c r="AK465" s="410">
        <f t="shared" si="217"/>
        <v>0</v>
      </c>
      <c r="AL465" s="410">
        <f t="shared" si="217"/>
        <v>0</v>
      </c>
      <c r="AM465" s="296"/>
    </row>
    <row r="466" spans="1:39" ht="15" outlineLevel="1">
      <c r="B466" s="314"/>
      <c r="C466" s="304"/>
      <c r="D466" s="290"/>
      <c r="E466" s="290"/>
      <c r="F466" s="290"/>
      <c r="G466" s="290"/>
      <c r="H466" s="290"/>
      <c r="I466" s="290"/>
      <c r="J466" s="290"/>
      <c r="K466" s="290"/>
      <c r="L466" s="290"/>
      <c r="M466" s="290"/>
      <c r="N466" s="290"/>
      <c r="O466" s="290"/>
      <c r="P466" s="290"/>
      <c r="Q466" s="290"/>
      <c r="R466" s="290"/>
      <c r="S466" s="290"/>
      <c r="T466" s="290"/>
      <c r="U466" s="290"/>
      <c r="V466" s="290"/>
      <c r="W466" s="290"/>
      <c r="X466" s="290"/>
      <c r="Y466" s="421"/>
      <c r="Z466" s="421"/>
      <c r="AA466" s="411"/>
      <c r="AB466" s="411"/>
      <c r="AC466" s="411"/>
      <c r="AD466" s="411"/>
      <c r="AE466" s="411"/>
      <c r="AF466" s="411"/>
      <c r="AG466" s="411"/>
      <c r="AH466" s="411"/>
      <c r="AI466" s="411"/>
      <c r="AJ466" s="411"/>
      <c r="AK466" s="411"/>
      <c r="AL466" s="411"/>
      <c r="AM466" s="305"/>
    </row>
    <row r="467" spans="1:39" ht="15" outlineLevel="1">
      <c r="A467" s="507">
        <v>20</v>
      </c>
      <c r="B467" s="314" t="s">
        <v>13</v>
      </c>
      <c r="C467" s="290" t="s">
        <v>25</v>
      </c>
      <c r="D467" s="294">
        <f>SUMIFS('7.  Persistence Report'!AT$27:AT$500,'7.  Persistence Report'!$D$27:$D$500,$B467,'7.  Persistence Report'!$C$27:$C$500,"&lt;&gt;Pre-2011 Programs Completed in 2011",'7.  Persistence Report'!$J$27:$J$500,"&lt;&gt;Adjustment",'7.  Persistence Report'!$H$27:$H$500,"2014")</f>
        <v>0</v>
      </c>
      <c r="E467" s="294">
        <f>SUMIFS('7.  Persistence Report'!AU$27:AU$500,'7.  Persistence Report'!$D$27:$D$500,$B467,'7.  Persistence Report'!$C$27:$C$500,"&lt;&gt;Pre-2011 Programs Completed in 2011",'7.  Persistence Report'!$J$27:$J$500,"&lt;&gt;Adjustment",'7.  Persistence Report'!$H$27:$H$500,"2014")</f>
        <v>0</v>
      </c>
      <c r="F467" s="294">
        <f>SUMIFS('7.  Persistence Report'!AV$27:AV$500,'7.  Persistence Report'!$D$27:$D$500,$B467,'7.  Persistence Report'!$C$27:$C$500,"&lt;&gt;Pre-2011 Programs Completed in 2011",'7.  Persistence Report'!$J$27:$J$500,"&lt;&gt;Adjustment",'7.  Persistence Report'!$H$27:$H$500,"2014")</f>
        <v>0</v>
      </c>
      <c r="G467" s="294">
        <f>SUMIFS('7.  Persistence Report'!AW$27:AW$500,'7.  Persistence Report'!$D$27:$D$500,$B467,'7.  Persistence Report'!$C$27:$C$500,"&lt;&gt;Pre-2011 Programs Completed in 2011",'7.  Persistence Report'!$J$27:$J$500,"&lt;&gt;Adjustment",'7.  Persistence Report'!$H$27:$H$500,"2014")</f>
        <v>0</v>
      </c>
      <c r="H467" s="294">
        <f>SUMIFS('7.  Persistence Report'!AX$27:AX$500,'7.  Persistence Report'!$D$27:$D$500,$B467,'7.  Persistence Report'!$C$27:$C$500,"&lt;&gt;Pre-2011 Programs Completed in 2011",'7.  Persistence Report'!$J$27:$J$500,"&lt;&gt;Adjustment",'7.  Persistence Report'!$H$27:$H$500,"2014")</f>
        <v>0</v>
      </c>
      <c r="I467" s="294">
        <f>SUMIFS('7.  Persistence Report'!AY$27:AY$500,'7.  Persistence Report'!$D$27:$D$500,$B467,'7.  Persistence Report'!$C$27:$C$500,"&lt;&gt;Pre-2011 Programs Completed in 2011",'7.  Persistence Report'!$J$27:$J$500,"&lt;&gt;Adjustment",'7.  Persistence Report'!$H$27:$H$500,"2014")</f>
        <v>0</v>
      </c>
      <c r="J467" s="294">
        <f>SUMIFS('7.  Persistence Report'!AZ$27:AZ$500,'7.  Persistence Report'!$D$27:$D$500,$B467,'7.  Persistence Report'!$C$27:$C$500,"&lt;&gt;Pre-2011 Programs Completed in 2011",'7.  Persistence Report'!$J$27:$J$500,"&lt;&gt;Adjustment",'7.  Persistence Report'!$H$27:$H$500,"2014")</f>
        <v>0</v>
      </c>
      <c r="K467" s="294">
        <f>SUMIFS('7.  Persistence Report'!BA$27:BA$500,'7.  Persistence Report'!$D$27:$D$500,$B467,'7.  Persistence Report'!$C$27:$C$500,"&lt;&gt;Pre-2011 Programs Completed in 2011",'7.  Persistence Report'!$J$27:$J$500,"&lt;&gt;Adjustment",'7.  Persistence Report'!$H$27:$H$500,"2014")</f>
        <v>0</v>
      </c>
      <c r="L467" s="294">
        <f>SUMIFS('7.  Persistence Report'!BB$27:BB$500,'7.  Persistence Report'!$D$27:$D$500,$B467,'7.  Persistence Report'!$C$27:$C$500,"&lt;&gt;Pre-2011 Programs Completed in 2011",'7.  Persistence Report'!$J$27:$J$500,"&lt;&gt;Adjustment",'7.  Persistence Report'!$H$27:$H$500,"2014")</f>
        <v>0</v>
      </c>
      <c r="M467" s="294">
        <f>SUMIFS('7.  Persistence Report'!BC$27:BC$500,'7.  Persistence Report'!$D$27:$D$500,$B467,'7.  Persistence Report'!$C$27:$C$500,"&lt;&gt;Pre-2011 Programs Completed in 2011",'7.  Persistence Report'!$J$27:$J$500,"&lt;&gt;Adjustment",'7.  Persistence Report'!$H$27:$H$500,"2014")</f>
        <v>0</v>
      </c>
      <c r="N467" s="294">
        <v>12</v>
      </c>
      <c r="O467" s="294">
        <f>SUMIFS('7.  Persistence Report'!O$27:O$500,'7.  Persistence Report'!$D$27:$D$500,$B467,'7.  Persistence Report'!$C$27:$C$500,"&lt;&gt;Pre-2011 Programs Completed in 2011",'7.  Persistence Report'!$J$27:$J$500,"&lt;&gt;Adjustment",'7.  Persistence Report'!$H$27:$H$500,"2014")</f>
        <v>0</v>
      </c>
      <c r="P467" s="294">
        <f>SUMIFS('7.  Persistence Report'!P$27:P$500,'7.  Persistence Report'!$D$27:$D$500,$B467,'7.  Persistence Report'!$C$27:$C$500,"&lt;&gt;Pre-2011 Programs Completed in 2011",'7.  Persistence Report'!$J$27:$J$500,"&lt;&gt;Adjustment",'7.  Persistence Report'!$H$27:$H$500,"2014")</f>
        <v>0</v>
      </c>
      <c r="Q467" s="294">
        <f>SUMIFS('7.  Persistence Report'!Q$27:Q$500,'7.  Persistence Report'!$D$27:$D$500,$B467,'7.  Persistence Report'!$C$27:$C$500,"&lt;&gt;Pre-2011 Programs Completed in 2011",'7.  Persistence Report'!$J$27:$J$500,"&lt;&gt;Adjustment",'7.  Persistence Report'!$H$27:$H$500,"2014")</f>
        <v>0</v>
      </c>
      <c r="R467" s="294">
        <f>SUMIFS('7.  Persistence Report'!R$27:R$500,'7.  Persistence Report'!$D$27:$D$500,$B467,'7.  Persistence Report'!$C$27:$C$500,"&lt;&gt;Pre-2011 Programs Completed in 2011",'7.  Persistence Report'!$J$27:$J$500,"&lt;&gt;Adjustment",'7.  Persistence Report'!$H$27:$H$500,"2014")</f>
        <v>0</v>
      </c>
      <c r="S467" s="294">
        <f>SUMIFS('7.  Persistence Report'!S$27:S$500,'7.  Persistence Report'!$D$27:$D$500,$B467,'7.  Persistence Report'!$C$27:$C$500,"&lt;&gt;Pre-2011 Programs Completed in 2011",'7.  Persistence Report'!$J$27:$J$500,"&lt;&gt;Adjustment",'7.  Persistence Report'!$H$27:$H$500,"2014")</f>
        <v>0</v>
      </c>
      <c r="T467" s="294">
        <f>SUMIFS('7.  Persistence Report'!T$27:T$500,'7.  Persistence Report'!$D$27:$D$500,$B467,'7.  Persistence Report'!$C$27:$C$500,"&lt;&gt;Pre-2011 Programs Completed in 2011",'7.  Persistence Report'!$J$27:$J$500,"&lt;&gt;Adjustment",'7.  Persistence Report'!$H$27:$H$500,"2014")</f>
        <v>0</v>
      </c>
      <c r="U467" s="294">
        <f>SUMIFS('7.  Persistence Report'!U$27:U$500,'7.  Persistence Report'!$D$27:$D$500,$B467,'7.  Persistence Report'!$C$27:$C$500,"&lt;&gt;Pre-2011 Programs Completed in 2011",'7.  Persistence Report'!$J$27:$J$500,"&lt;&gt;Adjustment",'7.  Persistence Report'!$H$27:$H$500,"2014")</f>
        <v>0</v>
      </c>
      <c r="V467" s="294">
        <f>SUMIFS('7.  Persistence Report'!V$27:V$500,'7.  Persistence Report'!$D$27:$D$500,$B467,'7.  Persistence Report'!$C$27:$C$500,"&lt;&gt;Pre-2011 Programs Completed in 2011",'7.  Persistence Report'!$J$27:$J$500,"&lt;&gt;Adjustment",'7.  Persistence Report'!$H$27:$H$500,"2014")</f>
        <v>0</v>
      </c>
      <c r="W467" s="294">
        <f>SUMIFS('7.  Persistence Report'!W$27:W$500,'7.  Persistence Report'!$D$27:$D$500,$B467,'7.  Persistence Report'!$C$27:$C$500,"&lt;&gt;Pre-2011 Programs Completed in 2011",'7.  Persistence Report'!$J$27:$J$500,"&lt;&gt;Adjustment",'7.  Persistence Report'!$H$27:$H$500,"2014")</f>
        <v>0</v>
      </c>
      <c r="X467" s="294">
        <f>SUMIFS('7.  Persistence Report'!X$27:X$500,'7.  Persistence Report'!$D$27:$D$500,$B467,'7.  Persistence Report'!$C$27:$C$500,"&lt;&gt;Pre-2011 Programs Completed in 2011",'7.  Persistence Report'!$J$27:$J$500,"&lt;&gt;Adjustment",'7.  Persistence Report'!$H$27:$H$500,"2014")</f>
        <v>0</v>
      </c>
      <c r="Y467" s="468">
        <f>+Y338</f>
        <v>0</v>
      </c>
      <c r="Z467" s="468">
        <f t="shared" ref="Z467:AA467" si="218">+Z338</f>
        <v>0</v>
      </c>
      <c r="AA467" s="468">
        <f t="shared" si="218"/>
        <v>1</v>
      </c>
      <c r="AB467" s="414"/>
      <c r="AC467" s="414"/>
      <c r="AD467" s="414"/>
      <c r="AE467" s="414"/>
      <c r="AF467" s="414"/>
      <c r="AG467" s="414"/>
      <c r="AH467" s="414"/>
      <c r="AI467" s="414"/>
      <c r="AJ467" s="414"/>
      <c r="AK467" s="414"/>
      <c r="AL467" s="414"/>
      <c r="AM467" s="295">
        <f>SUM(Y467:AL467)</f>
        <v>1</v>
      </c>
    </row>
    <row r="468" spans="1:39" ht="15" outlineLevel="1">
      <c r="B468" s="293" t="s">
        <v>259</v>
      </c>
      <c r="C468" s="290" t="s">
        <v>163</v>
      </c>
      <c r="D468" s="294">
        <f>SUMIFS('7.  Persistence Report'!AT$27:AT$500,'7.  Persistence Report'!$D$27:$D$500,$B467,'7.  Persistence Report'!$C$27:$C$500,"&lt;&gt;Pre-2011 Programs Completed in 2011",'7.  Persistence Report'!$J$27:$J$500,"Adjustment",'7.  Persistence Report'!$H$27:$H$500,"2014")</f>
        <v>0</v>
      </c>
      <c r="E468" s="294">
        <f>SUMIFS('7.  Persistence Report'!AU$27:AU$500,'7.  Persistence Report'!$D$27:$D$500,$B467,'7.  Persistence Report'!$C$27:$C$500,"&lt;&gt;Pre-2011 Programs Completed in 2011",'7.  Persistence Report'!$J$27:$J$500,"Adjustment",'7.  Persistence Report'!$H$27:$H$500,"2014")</f>
        <v>0</v>
      </c>
      <c r="F468" s="294">
        <f>SUMIFS('7.  Persistence Report'!AV$27:AV$500,'7.  Persistence Report'!$D$27:$D$500,$B467,'7.  Persistence Report'!$C$27:$C$500,"&lt;&gt;Pre-2011 Programs Completed in 2011",'7.  Persistence Report'!$J$27:$J$500,"Adjustment",'7.  Persistence Report'!$H$27:$H$500,"2014")</f>
        <v>0</v>
      </c>
      <c r="G468" s="294">
        <f>SUMIFS('7.  Persistence Report'!AW$27:AW$500,'7.  Persistence Report'!$D$27:$D$500,$B467,'7.  Persistence Report'!$C$27:$C$500,"&lt;&gt;Pre-2011 Programs Completed in 2011",'7.  Persistence Report'!$J$27:$J$500,"Adjustment",'7.  Persistence Report'!$H$27:$H$500,"2014")</f>
        <v>0</v>
      </c>
      <c r="H468" s="294">
        <f>SUMIFS('7.  Persistence Report'!AX$27:AX$500,'7.  Persistence Report'!$D$27:$D$500,$B467,'7.  Persistence Report'!$C$27:$C$500,"&lt;&gt;Pre-2011 Programs Completed in 2011",'7.  Persistence Report'!$J$27:$J$500,"Adjustment",'7.  Persistence Report'!$H$27:$H$500,"2014")</f>
        <v>0</v>
      </c>
      <c r="I468" s="294">
        <f>SUMIFS('7.  Persistence Report'!AY$27:AY$500,'7.  Persistence Report'!$D$27:$D$500,$B467,'7.  Persistence Report'!$C$27:$C$500,"&lt;&gt;Pre-2011 Programs Completed in 2011",'7.  Persistence Report'!$J$27:$J$500,"Adjustment",'7.  Persistence Report'!$H$27:$H$500,"2014")</f>
        <v>0</v>
      </c>
      <c r="J468" s="294">
        <f>SUMIFS('7.  Persistence Report'!AZ$27:AZ$500,'7.  Persistence Report'!$D$27:$D$500,$B467,'7.  Persistence Report'!$C$27:$C$500,"&lt;&gt;Pre-2011 Programs Completed in 2011",'7.  Persistence Report'!$J$27:$J$500,"Adjustment",'7.  Persistence Report'!$H$27:$H$500,"2014")</f>
        <v>0</v>
      </c>
      <c r="K468" s="294">
        <f>SUMIFS('7.  Persistence Report'!BA$27:BA$500,'7.  Persistence Report'!$D$27:$D$500,$B467,'7.  Persistence Report'!$C$27:$C$500,"&lt;&gt;Pre-2011 Programs Completed in 2011",'7.  Persistence Report'!$J$27:$J$500,"Adjustment",'7.  Persistence Report'!$H$27:$H$500,"2014")</f>
        <v>0</v>
      </c>
      <c r="L468" s="294">
        <f>SUMIFS('7.  Persistence Report'!BB$27:BB$500,'7.  Persistence Report'!$D$27:$D$500,$B467,'7.  Persistence Report'!$C$27:$C$500,"&lt;&gt;Pre-2011 Programs Completed in 2011",'7.  Persistence Report'!$J$27:$J$500,"Adjustment",'7.  Persistence Report'!$H$27:$H$500,"2014")</f>
        <v>0</v>
      </c>
      <c r="M468" s="294">
        <f>SUMIFS('7.  Persistence Report'!BC$27:BC$500,'7.  Persistence Report'!$D$27:$D$500,$B467,'7.  Persistence Report'!$C$27:$C$500,"&lt;&gt;Pre-2011 Programs Completed in 2011",'7.  Persistence Report'!$J$27:$J$500,"Adjustment",'7.  Persistence Report'!$H$27:$H$500,"2014")</f>
        <v>0</v>
      </c>
      <c r="N468" s="294">
        <f>N467</f>
        <v>12</v>
      </c>
      <c r="O468" s="294">
        <f>SUMIFS('7.  Persistence Report'!O$27:O$500,'7.  Persistence Report'!$D$27:$D$500,$B467,'7.  Persistence Report'!$C$27:$C$500,"&lt;&gt;Pre-2011 Programs Completed in 2011",'7.  Persistence Report'!$J$27:$J$500,"Adjustment",'7.  Persistence Report'!$H$27:$H$500,"2014")</f>
        <v>0</v>
      </c>
      <c r="P468" s="294">
        <f>SUMIFS('7.  Persistence Report'!P$27:P$500,'7.  Persistence Report'!$D$27:$D$500,$B467,'7.  Persistence Report'!$C$27:$C$500,"&lt;&gt;Pre-2011 Programs Completed in 2011",'7.  Persistence Report'!$J$27:$J$500,"Adjustment",'7.  Persistence Report'!$H$27:$H$500,"2014")</f>
        <v>0</v>
      </c>
      <c r="Q468" s="294">
        <f>SUMIFS('7.  Persistence Report'!Q$27:Q$500,'7.  Persistence Report'!$D$27:$D$500,$B467,'7.  Persistence Report'!$C$27:$C$500,"&lt;&gt;Pre-2011 Programs Completed in 2011",'7.  Persistence Report'!$J$27:$J$500,"Adjustment",'7.  Persistence Report'!$H$27:$H$500,"2014")</f>
        <v>0</v>
      </c>
      <c r="R468" s="294">
        <f>SUMIFS('7.  Persistence Report'!R$27:R$500,'7.  Persistence Report'!$D$27:$D$500,$B467,'7.  Persistence Report'!$C$27:$C$500,"&lt;&gt;Pre-2011 Programs Completed in 2011",'7.  Persistence Report'!$J$27:$J$500,"Adjustment",'7.  Persistence Report'!$H$27:$H$500,"2014")</f>
        <v>0</v>
      </c>
      <c r="S468" s="294">
        <f>SUMIFS('7.  Persistence Report'!S$27:S$500,'7.  Persistence Report'!$D$27:$D$500,$B467,'7.  Persistence Report'!$C$27:$C$500,"&lt;&gt;Pre-2011 Programs Completed in 2011",'7.  Persistence Report'!$J$27:$J$500,"Adjustment",'7.  Persistence Report'!$H$27:$H$500,"2014")</f>
        <v>0</v>
      </c>
      <c r="T468" s="294">
        <f>SUMIFS('7.  Persistence Report'!T$27:T$500,'7.  Persistence Report'!$D$27:$D$500,$B467,'7.  Persistence Report'!$C$27:$C$500,"&lt;&gt;Pre-2011 Programs Completed in 2011",'7.  Persistence Report'!$J$27:$J$500,"Adjustment",'7.  Persistence Report'!$H$27:$H$500,"2014")</f>
        <v>0</v>
      </c>
      <c r="U468" s="294">
        <f>SUMIFS('7.  Persistence Report'!U$27:U$500,'7.  Persistence Report'!$D$27:$D$500,$B467,'7.  Persistence Report'!$C$27:$C$500,"&lt;&gt;Pre-2011 Programs Completed in 2011",'7.  Persistence Report'!$J$27:$J$500,"Adjustment",'7.  Persistence Report'!$H$27:$H$500,"2014")</f>
        <v>0</v>
      </c>
      <c r="V468" s="294">
        <f>SUMIFS('7.  Persistence Report'!V$27:V$500,'7.  Persistence Report'!$D$27:$D$500,$B467,'7.  Persistence Report'!$C$27:$C$500,"&lt;&gt;Pre-2011 Programs Completed in 2011",'7.  Persistence Report'!$J$27:$J$500,"Adjustment",'7.  Persistence Report'!$H$27:$H$500,"2014")</f>
        <v>0</v>
      </c>
      <c r="W468" s="294">
        <f>SUMIFS('7.  Persistence Report'!W$27:W$500,'7.  Persistence Report'!$D$27:$D$500,$B467,'7.  Persistence Report'!$C$27:$C$500,"&lt;&gt;Pre-2011 Programs Completed in 2011",'7.  Persistence Report'!$J$27:$J$500,"Adjustment",'7.  Persistence Report'!$H$27:$H$500,"2014")</f>
        <v>0</v>
      </c>
      <c r="X468" s="294">
        <f>SUMIFS('7.  Persistence Report'!X$27:X$500,'7.  Persistence Report'!$D$27:$D$500,$B467,'7.  Persistence Report'!$C$27:$C$500,"&lt;&gt;Pre-2011 Programs Completed in 2011",'7.  Persistence Report'!$J$27:$J$500,"Adjustment",'7.  Persistence Report'!$H$27:$H$500,"2014")</f>
        <v>0</v>
      </c>
      <c r="Y468" s="410">
        <f>Y467</f>
        <v>0</v>
      </c>
      <c r="Z468" s="410">
        <f>Z467</f>
        <v>0</v>
      </c>
      <c r="AA468" s="410">
        <f t="shared" ref="AA468:AL468" si="219">AA467</f>
        <v>1</v>
      </c>
      <c r="AB468" s="410">
        <f t="shared" si="219"/>
        <v>0</v>
      </c>
      <c r="AC468" s="410">
        <f t="shared" si="219"/>
        <v>0</v>
      </c>
      <c r="AD468" s="410">
        <f t="shared" si="219"/>
        <v>0</v>
      </c>
      <c r="AE468" s="410">
        <f t="shared" si="219"/>
        <v>0</v>
      </c>
      <c r="AF468" s="410">
        <f t="shared" si="219"/>
        <v>0</v>
      </c>
      <c r="AG468" s="410">
        <f t="shared" si="219"/>
        <v>0</v>
      </c>
      <c r="AH468" s="410">
        <f t="shared" si="219"/>
        <v>0</v>
      </c>
      <c r="AI468" s="410">
        <f t="shared" si="219"/>
        <v>0</v>
      </c>
      <c r="AJ468" s="410">
        <f t="shared" si="219"/>
        <v>0</v>
      </c>
      <c r="AK468" s="410">
        <f t="shared" si="219"/>
        <v>0</v>
      </c>
      <c r="AL468" s="410">
        <f t="shared" si="219"/>
        <v>0</v>
      </c>
      <c r="AM468" s="305"/>
    </row>
    <row r="469" spans="1:39" ht="15" outlineLevel="1">
      <c r="B469" s="314"/>
      <c r="C469" s="304"/>
      <c r="D469" s="290"/>
      <c r="E469" s="290"/>
      <c r="F469" s="290"/>
      <c r="G469" s="290"/>
      <c r="H469" s="290"/>
      <c r="I469" s="290"/>
      <c r="J469" s="290"/>
      <c r="K469" s="290"/>
      <c r="L469" s="290"/>
      <c r="M469" s="290"/>
      <c r="N469" s="317"/>
      <c r="O469" s="290"/>
      <c r="P469" s="290"/>
      <c r="Q469" s="290"/>
      <c r="R469" s="290"/>
      <c r="S469" s="290"/>
      <c r="T469" s="290"/>
      <c r="U469" s="290"/>
      <c r="V469" s="290"/>
      <c r="W469" s="290"/>
      <c r="X469" s="290"/>
      <c r="Y469" s="411"/>
      <c r="Z469" s="411"/>
      <c r="AA469" s="411"/>
      <c r="AB469" s="411"/>
      <c r="AC469" s="411"/>
      <c r="AD469" s="411"/>
      <c r="AE469" s="411"/>
      <c r="AF469" s="411"/>
      <c r="AG469" s="411"/>
      <c r="AH469" s="411"/>
      <c r="AI469" s="411"/>
      <c r="AJ469" s="411"/>
      <c r="AK469" s="411"/>
      <c r="AL469" s="411"/>
      <c r="AM469" s="305"/>
    </row>
    <row r="470" spans="1:39" ht="15" outlineLevel="1">
      <c r="A470" s="507">
        <v>21</v>
      </c>
      <c r="B470" s="314" t="s">
        <v>22</v>
      </c>
      <c r="C470" s="290" t="s">
        <v>25</v>
      </c>
      <c r="D470" s="294"/>
      <c r="E470" s="294"/>
      <c r="F470" s="294"/>
      <c r="G470" s="294"/>
      <c r="H470" s="294"/>
      <c r="I470" s="294"/>
      <c r="J470" s="294"/>
      <c r="K470" s="294"/>
      <c r="L470" s="294"/>
      <c r="M470" s="294"/>
      <c r="N470" s="294">
        <v>12</v>
      </c>
      <c r="O470" s="294"/>
      <c r="P470" s="294"/>
      <c r="Q470" s="294"/>
      <c r="R470" s="294"/>
      <c r="S470" s="294"/>
      <c r="T470" s="294"/>
      <c r="U470" s="294"/>
      <c r="V470" s="294"/>
      <c r="W470" s="294"/>
      <c r="X470" s="294"/>
      <c r="Y470" s="468">
        <f>+Y341</f>
        <v>0</v>
      </c>
      <c r="Z470" s="468">
        <f t="shared" ref="Z470:AA470" si="220">+Z341</f>
        <v>0</v>
      </c>
      <c r="AA470" s="468">
        <f t="shared" si="220"/>
        <v>1</v>
      </c>
      <c r="AB470" s="414"/>
      <c r="AC470" s="414"/>
      <c r="AD470" s="414"/>
      <c r="AE470" s="414"/>
      <c r="AF470" s="414"/>
      <c r="AG470" s="414"/>
      <c r="AH470" s="414"/>
      <c r="AI470" s="414"/>
      <c r="AJ470" s="414"/>
      <c r="AK470" s="414"/>
      <c r="AL470" s="414"/>
      <c r="AM470" s="295">
        <f>SUM(Y470:AL470)</f>
        <v>1</v>
      </c>
    </row>
    <row r="471" spans="1:39" ht="15" outlineLevel="1">
      <c r="B471" s="293" t="s">
        <v>259</v>
      </c>
      <c r="C471" s="290" t="s">
        <v>163</v>
      </c>
      <c r="D471" s="294"/>
      <c r="E471" s="294"/>
      <c r="F471" s="294"/>
      <c r="G471" s="294"/>
      <c r="H471" s="294"/>
      <c r="I471" s="294"/>
      <c r="J471" s="294"/>
      <c r="K471" s="294"/>
      <c r="L471" s="294"/>
      <c r="M471" s="294"/>
      <c r="N471" s="294">
        <f>N470</f>
        <v>12</v>
      </c>
      <c r="O471" s="294"/>
      <c r="P471" s="294"/>
      <c r="Q471" s="294"/>
      <c r="R471" s="294"/>
      <c r="S471" s="294"/>
      <c r="T471" s="294"/>
      <c r="U471" s="294"/>
      <c r="V471" s="294"/>
      <c r="W471" s="294"/>
      <c r="X471" s="294"/>
      <c r="Y471" s="410">
        <f>Y470</f>
        <v>0</v>
      </c>
      <c r="Z471" s="410">
        <f>Z470</f>
        <v>0</v>
      </c>
      <c r="AA471" s="410">
        <f t="shared" ref="AA471:AL471" si="221">AA470</f>
        <v>1</v>
      </c>
      <c r="AB471" s="410">
        <f t="shared" si="221"/>
        <v>0</v>
      </c>
      <c r="AC471" s="410">
        <f t="shared" si="221"/>
        <v>0</v>
      </c>
      <c r="AD471" s="410">
        <f t="shared" si="221"/>
        <v>0</v>
      </c>
      <c r="AE471" s="410">
        <f t="shared" si="221"/>
        <v>0</v>
      </c>
      <c r="AF471" s="410">
        <f t="shared" si="221"/>
        <v>0</v>
      </c>
      <c r="AG471" s="410">
        <f t="shared" si="221"/>
        <v>0</v>
      </c>
      <c r="AH471" s="410">
        <f t="shared" si="221"/>
        <v>0</v>
      </c>
      <c r="AI471" s="410">
        <f t="shared" si="221"/>
        <v>0</v>
      </c>
      <c r="AJ471" s="410">
        <f t="shared" si="221"/>
        <v>0</v>
      </c>
      <c r="AK471" s="410">
        <f t="shared" si="221"/>
        <v>0</v>
      </c>
      <c r="AL471" s="410">
        <f t="shared" si="221"/>
        <v>0</v>
      </c>
      <c r="AM471" s="296"/>
    </row>
    <row r="472" spans="1:39" ht="15" outlineLevel="1">
      <c r="B472" s="314"/>
      <c r="C472" s="304"/>
      <c r="D472" s="290"/>
      <c r="E472" s="290"/>
      <c r="F472" s="290"/>
      <c r="G472" s="290"/>
      <c r="H472" s="290"/>
      <c r="I472" s="290"/>
      <c r="J472" s="290"/>
      <c r="K472" s="290"/>
      <c r="L472" s="290"/>
      <c r="M472" s="290"/>
      <c r="N472" s="290"/>
      <c r="O472" s="290"/>
      <c r="P472" s="290"/>
      <c r="Q472" s="290"/>
      <c r="R472" s="290"/>
      <c r="S472" s="290"/>
      <c r="T472" s="290"/>
      <c r="U472" s="290"/>
      <c r="V472" s="290"/>
      <c r="W472" s="290"/>
      <c r="X472" s="290"/>
      <c r="Y472" s="421"/>
      <c r="Z472" s="411"/>
      <c r="AA472" s="411"/>
      <c r="AB472" s="411"/>
      <c r="AC472" s="411"/>
      <c r="AD472" s="411"/>
      <c r="AE472" s="411"/>
      <c r="AF472" s="411"/>
      <c r="AG472" s="411"/>
      <c r="AH472" s="411"/>
      <c r="AI472" s="411"/>
      <c r="AJ472" s="411"/>
      <c r="AK472" s="411"/>
      <c r="AL472" s="411"/>
      <c r="AM472" s="305"/>
    </row>
    <row r="473" spans="1:39" ht="15" outlineLevel="1">
      <c r="A473" s="507">
        <v>22</v>
      </c>
      <c r="B473" s="314" t="s">
        <v>9</v>
      </c>
      <c r="C473" s="290" t="s">
        <v>25</v>
      </c>
      <c r="D473" s="294"/>
      <c r="E473" s="294"/>
      <c r="F473" s="294"/>
      <c r="G473" s="294"/>
      <c r="H473" s="294"/>
      <c r="I473" s="294"/>
      <c r="J473" s="294"/>
      <c r="K473" s="294"/>
      <c r="L473" s="294"/>
      <c r="M473" s="294"/>
      <c r="N473" s="290"/>
      <c r="O473" s="294"/>
      <c r="P473" s="294"/>
      <c r="Q473" s="294"/>
      <c r="R473" s="294"/>
      <c r="S473" s="294"/>
      <c r="T473" s="294"/>
      <c r="U473" s="294"/>
      <c r="V473" s="294"/>
      <c r="W473" s="294"/>
      <c r="X473" s="294"/>
      <c r="Y473" s="468">
        <f>+Y344</f>
        <v>0</v>
      </c>
      <c r="Z473" s="468">
        <f t="shared" ref="Z473:AA473" si="222">+Z344</f>
        <v>0</v>
      </c>
      <c r="AA473" s="468">
        <f t="shared" si="222"/>
        <v>1</v>
      </c>
      <c r="AB473" s="414"/>
      <c r="AC473" s="414"/>
      <c r="AD473" s="414"/>
      <c r="AE473" s="414"/>
      <c r="AF473" s="414"/>
      <c r="AG473" s="414"/>
      <c r="AH473" s="414"/>
      <c r="AI473" s="414"/>
      <c r="AJ473" s="414"/>
      <c r="AK473" s="414"/>
      <c r="AL473" s="414"/>
      <c r="AM473" s="295">
        <f>SUM(Y473:AL473)</f>
        <v>1</v>
      </c>
    </row>
    <row r="474" spans="1:39" ht="15" outlineLevel="1">
      <c r="B474" s="293" t="s">
        <v>259</v>
      </c>
      <c r="C474" s="290" t="s">
        <v>163</v>
      </c>
      <c r="D474" s="294"/>
      <c r="E474" s="294"/>
      <c r="F474" s="294"/>
      <c r="G474" s="294"/>
      <c r="H474" s="294"/>
      <c r="I474" s="294"/>
      <c r="J474" s="294"/>
      <c r="K474" s="294"/>
      <c r="L474" s="294"/>
      <c r="M474" s="294"/>
      <c r="N474" s="466"/>
      <c r="O474" s="294"/>
      <c r="P474" s="294"/>
      <c r="Q474" s="294"/>
      <c r="R474" s="294"/>
      <c r="S474" s="294"/>
      <c r="T474" s="294"/>
      <c r="U474" s="294"/>
      <c r="V474" s="294"/>
      <c r="W474" s="294"/>
      <c r="X474" s="294"/>
      <c r="Y474" s="410">
        <f>Y473</f>
        <v>0</v>
      </c>
      <c r="Z474" s="410">
        <f>Z473</f>
        <v>0</v>
      </c>
      <c r="AA474" s="410">
        <f t="shared" ref="AA474:AL474" si="223">AA473</f>
        <v>1</v>
      </c>
      <c r="AB474" s="410">
        <f t="shared" si="223"/>
        <v>0</v>
      </c>
      <c r="AC474" s="410">
        <f t="shared" si="223"/>
        <v>0</v>
      </c>
      <c r="AD474" s="410">
        <f t="shared" si="223"/>
        <v>0</v>
      </c>
      <c r="AE474" s="410">
        <f t="shared" si="223"/>
        <v>0</v>
      </c>
      <c r="AF474" s="410">
        <f t="shared" si="223"/>
        <v>0</v>
      </c>
      <c r="AG474" s="410">
        <f t="shared" si="223"/>
        <v>0</v>
      </c>
      <c r="AH474" s="410">
        <f t="shared" si="223"/>
        <v>0</v>
      </c>
      <c r="AI474" s="410">
        <f t="shared" si="223"/>
        <v>0</v>
      </c>
      <c r="AJ474" s="410">
        <f t="shared" si="223"/>
        <v>0</v>
      </c>
      <c r="AK474" s="410">
        <f t="shared" si="223"/>
        <v>0</v>
      </c>
      <c r="AL474" s="410">
        <f t="shared" si="223"/>
        <v>0</v>
      </c>
      <c r="AM474" s="305"/>
    </row>
    <row r="475" spans="1:39" ht="15" outlineLevel="1">
      <c r="B475" s="314"/>
      <c r="C475" s="304"/>
      <c r="D475" s="290"/>
      <c r="E475" s="290"/>
      <c r="F475" s="290"/>
      <c r="G475" s="290"/>
      <c r="H475" s="290"/>
      <c r="I475" s="290"/>
      <c r="J475" s="290"/>
      <c r="K475" s="290"/>
      <c r="L475" s="290"/>
      <c r="M475" s="290"/>
      <c r="N475" s="290"/>
      <c r="O475" s="290"/>
      <c r="P475" s="290"/>
      <c r="Q475" s="290"/>
      <c r="R475" s="290"/>
      <c r="S475" s="290"/>
      <c r="T475" s="290"/>
      <c r="U475" s="290"/>
      <c r="V475" s="290"/>
      <c r="W475" s="290"/>
      <c r="X475" s="290"/>
      <c r="Y475" s="411"/>
      <c r="Z475" s="411"/>
      <c r="AA475" s="411"/>
      <c r="AB475" s="411"/>
      <c r="AC475" s="411"/>
      <c r="AD475" s="411"/>
      <c r="AE475" s="411"/>
      <c r="AF475" s="411"/>
      <c r="AG475" s="411"/>
      <c r="AH475" s="411"/>
      <c r="AI475" s="411"/>
      <c r="AJ475" s="411"/>
      <c r="AK475" s="411"/>
      <c r="AL475" s="411"/>
      <c r="AM475" s="305"/>
    </row>
    <row r="476" spans="1:39" ht="15.75" outlineLevel="1">
      <c r="A476" s="508"/>
      <c r="B476" s="287" t="s">
        <v>14</v>
      </c>
      <c r="C476" s="288"/>
      <c r="D476" s="289"/>
      <c r="E476" s="289"/>
      <c r="F476" s="289"/>
      <c r="G476" s="289"/>
      <c r="H476" s="289"/>
      <c r="I476" s="289"/>
      <c r="J476" s="289"/>
      <c r="K476" s="289"/>
      <c r="L476" s="289"/>
      <c r="M476" s="289"/>
      <c r="N476" s="289"/>
      <c r="O476" s="289"/>
      <c r="P476" s="288"/>
      <c r="Q476" s="288"/>
      <c r="R476" s="288"/>
      <c r="S476" s="288"/>
      <c r="T476" s="288"/>
      <c r="U476" s="288"/>
      <c r="V476" s="288"/>
      <c r="W476" s="288"/>
      <c r="X476" s="288"/>
      <c r="Y476" s="413"/>
      <c r="Z476" s="413"/>
      <c r="AA476" s="413"/>
      <c r="AB476" s="413"/>
      <c r="AC476" s="413"/>
      <c r="AD476" s="413"/>
      <c r="AE476" s="413"/>
      <c r="AF476" s="413"/>
      <c r="AG476" s="413"/>
      <c r="AH476" s="413"/>
      <c r="AI476" s="413"/>
      <c r="AJ476" s="413"/>
      <c r="AK476" s="413"/>
      <c r="AL476" s="413"/>
      <c r="AM476" s="291"/>
    </row>
    <row r="477" spans="1:39" ht="15" outlineLevel="1">
      <c r="A477" s="507">
        <v>23</v>
      </c>
      <c r="B477" s="314" t="s">
        <v>14</v>
      </c>
      <c r="C477" s="290" t="s">
        <v>25</v>
      </c>
      <c r="D477" s="294">
        <f>SUMIFS('7.  Persistence Report'!AT$27:AT$500,'7.  Persistence Report'!$D$27:$D$500,$B477,'7.  Persistence Report'!$C$27:$C$500,"&lt;&gt;Pre-2011 Programs Completed in 2011",'7.  Persistence Report'!$J$27:$J$500,"&lt;&gt;Adjustment",'7.  Persistence Report'!$H$27:$H$500,"2014")</f>
        <v>388673.15639999998</v>
      </c>
      <c r="E477" s="294">
        <f>SUMIFS('7.  Persistence Report'!AU$27:AU$500,'7.  Persistence Report'!$D$27:$D$500,$B477,'7.  Persistence Report'!$C$27:$C$500,"&lt;&gt;Pre-2011 Programs Completed in 2011",'7.  Persistence Report'!$J$27:$J$500,"&lt;&gt;Adjustment",'7.  Persistence Report'!$H$27:$H$500,"2014")</f>
        <v>388396.8346</v>
      </c>
      <c r="F477" s="294">
        <f>SUMIFS('7.  Persistence Report'!AV$27:AV$500,'7.  Persistence Report'!$D$27:$D$500,$B477,'7.  Persistence Report'!$C$27:$C$500,"&lt;&gt;Pre-2011 Programs Completed in 2011",'7.  Persistence Report'!$J$27:$J$500,"&lt;&gt;Adjustment",'7.  Persistence Report'!$H$27:$H$500,"2014")</f>
        <v>340941.73469999997</v>
      </c>
      <c r="G477" s="294">
        <f>SUMIFS('7.  Persistence Report'!AW$27:AW$500,'7.  Persistence Report'!$D$27:$D$500,$B477,'7.  Persistence Report'!$C$27:$C$500,"&lt;&gt;Pre-2011 Programs Completed in 2011",'7.  Persistence Report'!$J$27:$J$500,"&lt;&gt;Adjustment",'7.  Persistence Report'!$H$27:$H$500,"2014")</f>
        <v>318005.98499999999</v>
      </c>
      <c r="H477" s="294">
        <f>SUMIFS('7.  Persistence Report'!AX$27:AX$500,'7.  Persistence Report'!$D$27:$D$500,$B477,'7.  Persistence Report'!$C$27:$C$500,"&lt;&gt;Pre-2011 Programs Completed in 2011",'7.  Persistence Report'!$J$27:$J$500,"&lt;&gt;Adjustment",'7.  Persistence Report'!$H$27:$H$500,"2014")</f>
        <v>295100.6643</v>
      </c>
      <c r="I477" s="294">
        <f>SUMIFS('7.  Persistence Report'!AY$27:AY$500,'7.  Persistence Report'!$D$27:$D$500,$B477,'7.  Persistence Report'!$C$27:$C$500,"&lt;&gt;Pre-2011 Programs Completed in 2011",'7.  Persistence Report'!$J$27:$J$500,"&lt;&gt;Adjustment",'7.  Persistence Report'!$H$27:$H$500,"2014")</f>
        <v>295100.6643</v>
      </c>
      <c r="J477" s="294">
        <f>SUMIFS('7.  Persistence Report'!AZ$27:AZ$500,'7.  Persistence Report'!$D$27:$D$500,$B477,'7.  Persistence Report'!$C$27:$C$500,"&lt;&gt;Pre-2011 Programs Completed in 2011",'7.  Persistence Report'!$J$27:$J$500,"&lt;&gt;Adjustment",'7.  Persistence Report'!$H$27:$H$500,"2014")</f>
        <v>292252.93199999997</v>
      </c>
      <c r="K477" s="294">
        <f>SUMIFS('7.  Persistence Report'!BA$27:BA$500,'7.  Persistence Report'!$D$27:$D$500,$B477,'7.  Persistence Report'!$C$27:$C$500,"&lt;&gt;Pre-2011 Programs Completed in 2011",'7.  Persistence Report'!$J$27:$J$500,"&lt;&gt;Adjustment",'7.  Persistence Report'!$H$27:$H$500,"2014")</f>
        <v>292148.66080000001</v>
      </c>
      <c r="L477" s="294">
        <f>SUMIFS('7.  Persistence Report'!BB$27:BB$500,'7.  Persistence Report'!$D$27:$D$500,$B477,'7.  Persistence Report'!$C$27:$C$500,"&lt;&gt;Pre-2011 Programs Completed in 2011",'7.  Persistence Report'!$J$27:$J$500,"&lt;&gt;Adjustment",'7.  Persistence Report'!$H$27:$H$500,"2014")</f>
        <v>123602.4047</v>
      </c>
      <c r="M477" s="294">
        <f>SUMIFS('7.  Persistence Report'!BC$27:BC$500,'7.  Persistence Report'!$D$27:$D$500,$B477,'7.  Persistence Report'!$C$27:$C$500,"&lt;&gt;Pre-2011 Programs Completed in 2011",'7.  Persistence Report'!$J$27:$J$500,"&lt;&gt;Adjustment",'7.  Persistence Report'!$H$27:$H$500,"2014")</f>
        <v>122684.4047</v>
      </c>
      <c r="N477" s="290"/>
      <c r="O477" s="294">
        <f>SUMIFS('7.  Persistence Report'!O$27:O$500,'7.  Persistence Report'!$D$27:$D$500,$B477,'7.  Persistence Report'!$C$27:$C$500,"&lt;&gt;Pre-2011 Programs Completed in 2011",'7.  Persistence Report'!$J$27:$J$500,"&lt;&gt;Adjustment",'7.  Persistence Report'!$H$27:$H$500,"2014")</f>
        <v>29.865200349999999</v>
      </c>
      <c r="P477" s="294">
        <f>SUMIFS('7.  Persistence Report'!P$27:P$500,'7.  Persistence Report'!$D$27:$D$500,$B477,'7.  Persistence Report'!$C$27:$C$500,"&lt;&gt;Pre-2011 Programs Completed in 2011",'7.  Persistence Report'!$J$27:$J$500,"&lt;&gt;Adjustment",'7.  Persistence Report'!$H$27:$H$500,"2014")</f>
        <v>29.850974300000001</v>
      </c>
      <c r="Q477" s="294">
        <f>SUMIFS('7.  Persistence Report'!Q$27:Q$500,'7.  Persistence Report'!$D$27:$D$500,$B477,'7.  Persistence Report'!$C$27:$C$500,"&lt;&gt;Pre-2011 Programs Completed in 2011",'7.  Persistence Report'!$J$27:$J$500,"&lt;&gt;Adjustment",'7.  Persistence Report'!$H$27:$H$500,"2014")</f>
        <v>27.37639969</v>
      </c>
      <c r="R477" s="294">
        <f>SUMIFS('7.  Persistence Report'!R$27:R$500,'7.  Persistence Report'!$D$27:$D$500,$B477,'7.  Persistence Report'!$C$27:$C$500,"&lt;&gt;Pre-2011 Programs Completed in 2011",'7.  Persistence Report'!$J$27:$J$500,"&lt;&gt;Adjustment",'7.  Persistence Report'!$H$27:$H$500,"2014")</f>
        <v>26.179761410000001</v>
      </c>
      <c r="S477" s="294">
        <f>SUMIFS('7.  Persistence Report'!S$27:S$500,'7.  Persistence Report'!$D$27:$D$500,$B477,'7.  Persistence Report'!$C$27:$C$500,"&lt;&gt;Pre-2011 Programs Completed in 2011",'7.  Persistence Report'!$J$27:$J$500,"&lt;&gt;Adjustment",'7.  Persistence Report'!$H$27:$H$500,"2014")</f>
        <v>24.984701340000001</v>
      </c>
      <c r="T477" s="294">
        <f>SUMIFS('7.  Persistence Report'!T$27:T$500,'7.  Persistence Report'!$D$27:$D$500,$B477,'7.  Persistence Report'!$C$27:$C$500,"&lt;&gt;Pre-2011 Programs Completed in 2011",'7.  Persistence Report'!$J$27:$J$500,"&lt;&gt;Adjustment",'7.  Persistence Report'!$H$27:$H$500,"2014")</f>
        <v>24.984701340000001</v>
      </c>
      <c r="U477" s="294">
        <f>SUMIFS('7.  Persistence Report'!U$27:U$500,'7.  Persistence Report'!$D$27:$D$500,$B477,'7.  Persistence Report'!$C$27:$C$500,"&lt;&gt;Pre-2011 Programs Completed in 2011",'7.  Persistence Report'!$J$27:$J$500,"&lt;&gt;Adjustment",'7.  Persistence Report'!$H$27:$H$500,"2014")</f>
        <v>24.83625572</v>
      </c>
      <c r="V477" s="294">
        <f>SUMIFS('7.  Persistence Report'!V$27:V$500,'7.  Persistence Report'!$D$27:$D$500,$B477,'7.  Persistence Report'!$C$27:$C$500,"&lt;&gt;Pre-2011 Programs Completed in 2011",'7.  Persistence Report'!$J$27:$J$500,"&lt;&gt;Adjustment",'7.  Persistence Report'!$H$27:$H$500,"2014")</f>
        <v>24.83625572</v>
      </c>
      <c r="W477" s="294">
        <f>SUMIFS('7.  Persistence Report'!W$27:W$500,'7.  Persistence Report'!$D$27:$D$500,$B477,'7.  Persistence Report'!$C$27:$C$500,"&lt;&gt;Pre-2011 Programs Completed in 2011",'7.  Persistence Report'!$J$27:$J$500,"&lt;&gt;Adjustment",'7.  Persistence Report'!$H$27:$H$500,"2014")</f>
        <v>16.04809083</v>
      </c>
      <c r="X477" s="294">
        <f>SUMIFS('7.  Persistence Report'!X$27:X$500,'7.  Persistence Report'!$D$27:$D$500,$B477,'7.  Persistence Report'!$C$27:$C$500,"&lt;&gt;Pre-2011 Programs Completed in 2011",'7.  Persistence Report'!$J$27:$J$500,"&lt;&gt;Adjustment",'7.  Persistence Report'!$H$27:$H$500,"2014")</f>
        <v>15.065290790000001</v>
      </c>
      <c r="Y477" s="468">
        <f>+Y348</f>
        <v>1</v>
      </c>
      <c r="Z477" s="468">
        <f t="shared" ref="Z477:AA477" si="224">+Z348</f>
        <v>0</v>
      </c>
      <c r="AA477" s="468">
        <f t="shared" si="224"/>
        <v>0</v>
      </c>
      <c r="AB477" s="409"/>
      <c r="AC477" s="409"/>
      <c r="AD477" s="409"/>
      <c r="AE477" s="409"/>
      <c r="AF477" s="409"/>
      <c r="AG477" s="409"/>
      <c r="AH477" s="409"/>
      <c r="AI477" s="409"/>
      <c r="AJ477" s="409"/>
      <c r="AK477" s="409"/>
      <c r="AL477" s="409"/>
      <c r="AM477" s="295">
        <f>SUM(Y477:AL477)</f>
        <v>1</v>
      </c>
    </row>
    <row r="478" spans="1:39" ht="15" outlineLevel="1">
      <c r="B478" s="293" t="s">
        <v>259</v>
      </c>
      <c r="C478" s="290" t="s">
        <v>163</v>
      </c>
      <c r="D478" s="294">
        <f>SUMIFS('7.  Persistence Report'!AT$27:AT$500,'7.  Persistence Report'!$D$27:$D$500,$B477,'7.  Persistence Report'!$C$27:$C$500,"&lt;&gt;Pre-2011 Programs Completed in 2011",'7.  Persistence Report'!$J$27:$J$500,"Adjustment",'7.  Persistence Report'!$H$27:$H$500,"2014")</f>
        <v>0</v>
      </c>
      <c r="E478" s="294">
        <f>SUMIFS('7.  Persistence Report'!AU$27:AU$500,'7.  Persistence Report'!$D$27:$D$500,$B477,'7.  Persistence Report'!$C$27:$C$500,"&lt;&gt;Pre-2011 Programs Completed in 2011",'7.  Persistence Report'!$J$27:$J$500,"Adjustment",'7.  Persistence Report'!$H$27:$H$500,"2014")</f>
        <v>0</v>
      </c>
      <c r="F478" s="294">
        <f>SUMIFS('7.  Persistence Report'!AV$27:AV$500,'7.  Persistence Report'!$D$27:$D$500,$B477,'7.  Persistence Report'!$C$27:$C$500,"&lt;&gt;Pre-2011 Programs Completed in 2011",'7.  Persistence Report'!$J$27:$J$500,"Adjustment",'7.  Persistence Report'!$H$27:$H$500,"2014")</f>
        <v>0</v>
      </c>
      <c r="G478" s="294">
        <f>SUMIFS('7.  Persistence Report'!AW$27:AW$500,'7.  Persistence Report'!$D$27:$D$500,$B477,'7.  Persistence Report'!$C$27:$C$500,"&lt;&gt;Pre-2011 Programs Completed in 2011",'7.  Persistence Report'!$J$27:$J$500,"Adjustment",'7.  Persistence Report'!$H$27:$H$500,"2014")</f>
        <v>0</v>
      </c>
      <c r="H478" s="294">
        <f>SUMIFS('7.  Persistence Report'!AX$27:AX$500,'7.  Persistence Report'!$D$27:$D$500,$B477,'7.  Persistence Report'!$C$27:$C$500,"&lt;&gt;Pre-2011 Programs Completed in 2011",'7.  Persistence Report'!$J$27:$J$500,"Adjustment",'7.  Persistence Report'!$H$27:$H$500,"2014")</f>
        <v>0</v>
      </c>
      <c r="I478" s="294">
        <f>SUMIFS('7.  Persistence Report'!AY$27:AY$500,'7.  Persistence Report'!$D$27:$D$500,$B477,'7.  Persistence Report'!$C$27:$C$500,"&lt;&gt;Pre-2011 Programs Completed in 2011",'7.  Persistence Report'!$J$27:$J$500,"Adjustment",'7.  Persistence Report'!$H$27:$H$500,"2014")</f>
        <v>0</v>
      </c>
      <c r="J478" s="294">
        <f>SUMIFS('7.  Persistence Report'!AZ$27:AZ$500,'7.  Persistence Report'!$D$27:$D$500,$B477,'7.  Persistence Report'!$C$27:$C$500,"&lt;&gt;Pre-2011 Programs Completed in 2011",'7.  Persistence Report'!$J$27:$J$500,"Adjustment",'7.  Persistence Report'!$H$27:$H$500,"2014")</f>
        <v>0</v>
      </c>
      <c r="K478" s="294">
        <f>SUMIFS('7.  Persistence Report'!BA$27:BA$500,'7.  Persistence Report'!$D$27:$D$500,$B477,'7.  Persistence Report'!$C$27:$C$500,"&lt;&gt;Pre-2011 Programs Completed in 2011",'7.  Persistence Report'!$J$27:$J$500,"Adjustment",'7.  Persistence Report'!$H$27:$H$500,"2014")</f>
        <v>0</v>
      </c>
      <c r="L478" s="294">
        <f>SUMIFS('7.  Persistence Report'!BB$27:BB$500,'7.  Persistence Report'!$D$27:$D$500,$B477,'7.  Persistence Report'!$C$27:$C$500,"&lt;&gt;Pre-2011 Programs Completed in 2011",'7.  Persistence Report'!$J$27:$J$500,"Adjustment",'7.  Persistence Report'!$H$27:$H$500,"2014")</f>
        <v>0</v>
      </c>
      <c r="M478" s="294">
        <f>SUMIFS('7.  Persistence Report'!BC$27:BC$500,'7.  Persistence Report'!$D$27:$D$500,$B477,'7.  Persistence Report'!$C$27:$C$500,"&lt;&gt;Pre-2011 Programs Completed in 2011",'7.  Persistence Report'!$J$27:$J$500,"Adjustment",'7.  Persistence Report'!$H$27:$H$500,"2014")</f>
        <v>0</v>
      </c>
      <c r="N478" s="466"/>
      <c r="O478" s="294">
        <f>SUMIFS('7.  Persistence Report'!O$27:O$500,'7.  Persistence Report'!$D$27:$D$500,$B477,'7.  Persistence Report'!$C$27:$C$500,"&lt;&gt;Pre-2011 Programs Completed in 2011",'7.  Persistence Report'!$J$27:$J$500,"Adjustment",'7.  Persistence Report'!$H$27:$H$500,"2014")</f>
        <v>0</v>
      </c>
      <c r="P478" s="294">
        <f>SUMIFS('7.  Persistence Report'!P$27:P$500,'7.  Persistence Report'!$D$27:$D$500,$B477,'7.  Persistence Report'!$C$27:$C$500,"&lt;&gt;Pre-2011 Programs Completed in 2011",'7.  Persistence Report'!$J$27:$J$500,"Adjustment",'7.  Persistence Report'!$H$27:$H$500,"2014")</f>
        <v>0</v>
      </c>
      <c r="Q478" s="294">
        <f>SUMIFS('7.  Persistence Report'!Q$27:Q$500,'7.  Persistence Report'!$D$27:$D$500,$B477,'7.  Persistence Report'!$C$27:$C$500,"&lt;&gt;Pre-2011 Programs Completed in 2011",'7.  Persistence Report'!$J$27:$J$500,"Adjustment",'7.  Persistence Report'!$H$27:$H$500,"2014")</f>
        <v>0</v>
      </c>
      <c r="R478" s="294">
        <f>SUMIFS('7.  Persistence Report'!R$27:R$500,'7.  Persistence Report'!$D$27:$D$500,$B477,'7.  Persistence Report'!$C$27:$C$500,"&lt;&gt;Pre-2011 Programs Completed in 2011",'7.  Persistence Report'!$J$27:$J$500,"Adjustment",'7.  Persistence Report'!$H$27:$H$500,"2014")</f>
        <v>0</v>
      </c>
      <c r="S478" s="294">
        <f>SUMIFS('7.  Persistence Report'!S$27:S$500,'7.  Persistence Report'!$D$27:$D$500,$B477,'7.  Persistence Report'!$C$27:$C$500,"&lt;&gt;Pre-2011 Programs Completed in 2011",'7.  Persistence Report'!$J$27:$J$500,"Adjustment",'7.  Persistence Report'!$H$27:$H$500,"2014")</f>
        <v>0</v>
      </c>
      <c r="T478" s="294">
        <f>SUMIFS('7.  Persistence Report'!T$27:T$500,'7.  Persistence Report'!$D$27:$D$500,$B477,'7.  Persistence Report'!$C$27:$C$500,"&lt;&gt;Pre-2011 Programs Completed in 2011",'7.  Persistence Report'!$J$27:$J$500,"Adjustment",'7.  Persistence Report'!$H$27:$H$500,"2014")</f>
        <v>0</v>
      </c>
      <c r="U478" s="294">
        <f>SUMIFS('7.  Persistence Report'!U$27:U$500,'7.  Persistence Report'!$D$27:$D$500,$B477,'7.  Persistence Report'!$C$27:$C$500,"&lt;&gt;Pre-2011 Programs Completed in 2011",'7.  Persistence Report'!$J$27:$J$500,"Adjustment",'7.  Persistence Report'!$H$27:$H$500,"2014")</f>
        <v>0</v>
      </c>
      <c r="V478" s="294">
        <f>SUMIFS('7.  Persistence Report'!V$27:V$500,'7.  Persistence Report'!$D$27:$D$500,$B477,'7.  Persistence Report'!$C$27:$C$500,"&lt;&gt;Pre-2011 Programs Completed in 2011",'7.  Persistence Report'!$J$27:$J$500,"Adjustment",'7.  Persistence Report'!$H$27:$H$500,"2014")</f>
        <v>0</v>
      </c>
      <c r="W478" s="294">
        <f>SUMIFS('7.  Persistence Report'!W$27:W$500,'7.  Persistence Report'!$D$27:$D$500,$B477,'7.  Persistence Report'!$C$27:$C$500,"&lt;&gt;Pre-2011 Programs Completed in 2011",'7.  Persistence Report'!$J$27:$J$500,"Adjustment",'7.  Persistence Report'!$H$27:$H$500,"2014")</f>
        <v>0</v>
      </c>
      <c r="X478" s="294">
        <f>SUMIFS('7.  Persistence Report'!X$27:X$500,'7.  Persistence Report'!$D$27:$D$500,$B477,'7.  Persistence Report'!$C$27:$C$500,"&lt;&gt;Pre-2011 Programs Completed in 2011",'7.  Persistence Report'!$J$27:$J$500,"Adjustment",'7.  Persistence Report'!$H$27:$H$500,"2014")</f>
        <v>0</v>
      </c>
      <c r="Y478" s="410">
        <f>Y477</f>
        <v>1</v>
      </c>
      <c r="Z478" s="410">
        <f>Z477</f>
        <v>0</v>
      </c>
      <c r="AA478" s="410">
        <f t="shared" ref="AA478:AL478" si="225">AA477</f>
        <v>0</v>
      </c>
      <c r="AB478" s="410">
        <f t="shared" si="225"/>
        <v>0</v>
      </c>
      <c r="AC478" s="410">
        <f t="shared" si="225"/>
        <v>0</v>
      </c>
      <c r="AD478" s="410">
        <f t="shared" si="225"/>
        <v>0</v>
      </c>
      <c r="AE478" s="410">
        <f t="shared" si="225"/>
        <v>0</v>
      </c>
      <c r="AF478" s="410">
        <f t="shared" si="225"/>
        <v>0</v>
      </c>
      <c r="AG478" s="410">
        <f t="shared" si="225"/>
        <v>0</v>
      </c>
      <c r="AH478" s="410">
        <f t="shared" si="225"/>
        <v>0</v>
      </c>
      <c r="AI478" s="410">
        <f t="shared" si="225"/>
        <v>0</v>
      </c>
      <c r="AJ478" s="410">
        <f t="shared" si="225"/>
        <v>0</v>
      </c>
      <c r="AK478" s="410">
        <f t="shared" si="225"/>
        <v>0</v>
      </c>
      <c r="AL478" s="410">
        <f t="shared" si="225"/>
        <v>0</v>
      </c>
      <c r="AM478" s="296"/>
    </row>
    <row r="479" spans="1:39" ht="15" outlineLevel="1">
      <c r="B479" s="314"/>
      <c r="C479" s="304"/>
      <c r="D479" s="290"/>
      <c r="E479" s="290"/>
      <c r="F479" s="290"/>
      <c r="G479" s="290"/>
      <c r="H479" s="290"/>
      <c r="I479" s="290"/>
      <c r="J479" s="290"/>
      <c r="K479" s="290"/>
      <c r="L479" s="290"/>
      <c r="M479" s="290"/>
      <c r="N479" s="290"/>
      <c r="O479" s="290"/>
      <c r="P479" s="290"/>
      <c r="Q479" s="290"/>
      <c r="R479" s="290"/>
      <c r="S479" s="290"/>
      <c r="T479" s="290"/>
      <c r="U479" s="290"/>
      <c r="V479" s="290"/>
      <c r="W479" s="290"/>
      <c r="X479" s="290"/>
      <c r="Y479" s="411"/>
      <c r="Z479" s="411"/>
      <c r="AA479" s="411"/>
      <c r="AB479" s="411"/>
      <c r="AC479" s="411"/>
      <c r="AD479" s="411"/>
      <c r="AE479" s="411"/>
      <c r="AF479" s="411"/>
      <c r="AG479" s="411"/>
      <c r="AH479" s="411"/>
      <c r="AI479" s="411"/>
      <c r="AJ479" s="411"/>
      <c r="AK479" s="411"/>
      <c r="AL479" s="411"/>
      <c r="AM479" s="305"/>
    </row>
    <row r="480" spans="1:39" s="292" customFormat="1" ht="15.75" outlineLevel="1">
      <c r="A480" s="508"/>
      <c r="B480" s="287" t="s">
        <v>488</v>
      </c>
      <c r="C480" s="288"/>
      <c r="D480" s="289"/>
      <c r="E480" s="289"/>
      <c r="F480" s="289"/>
      <c r="G480" s="289"/>
      <c r="H480" s="289"/>
      <c r="I480" s="289"/>
      <c r="J480" s="289"/>
      <c r="K480" s="289"/>
      <c r="L480" s="289"/>
      <c r="M480" s="289"/>
      <c r="N480" s="289"/>
      <c r="O480" s="289"/>
      <c r="P480" s="288"/>
      <c r="Q480" s="288"/>
      <c r="R480" s="288"/>
      <c r="S480" s="288"/>
      <c r="T480" s="288"/>
      <c r="U480" s="288"/>
      <c r="V480" s="288"/>
      <c r="W480" s="288"/>
      <c r="X480" s="288"/>
      <c r="Y480" s="413"/>
      <c r="Z480" s="413"/>
      <c r="AA480" s="413"/>
      <c r="AB480" s="413"/>
      <c r="AC480" s="413"/>
      <c r="AD480" s="413"/>
      <c r="AE480" s="413"/>
      <c r="AF480" s="413"/>
      <c r="AG480" s="413"/>
      <c r="AH480" s="413"/>
      <c r="AI480" s="413"/>
      <c r="AJ480" s="413"/>
      <c r="AK480" s="413"/>
      <c r="AL480" s="413"/>
      <c r="AM480" s="291"/>
    </row>
    <row r="481" spans="1:39" s="282" customFormat="1" ht="15" outlineLevel="1">
      <c r="A481" s="507">
        <v>24</v>
      </c>
      <c r="B481" s="314" t="s">
        <v>14</v>
      </c>
      <c r="C481" s="290" t="s">
        <v>25</v>
      </c>
      <c r="D481" s="294"/>
      <c r="E481" s="294"/>
      <c r="F481" s="294"/>
      <c r="G481" s="294"/>
      <c r="H481" s="294"/>
      <c r="I481" s="294"/>
      <c r="J481" s="294"/>
      <c r="K481" s="294"/>
      <c r="L481" s="294"/>
      <c r="M481" s="294"/>
      <c r="N481" s="290"/>
      <c r="O481" s="294"/>
      <c r="P481" s="294"/>
      <c r="Q481" s="294"/>
      <c r="R481" s="294"/>
      <c r="S481" s="294"/>
      <c r="T481" s="294"/>
      <c r="U481" s="294"/>
      <c r="V481" s="294"/>
      <c r="W481" s="294"/>
      <c r="X481" s="294"/>
      <c r="Y481" s="409"/>
      <c r="Z481" s="409"/>
      <c r="AA481" s="409"/>
      <c r="AB481" s="409"/>
      <c r="AC481" s="409"/>
      <c r="AD481" s="409"/>
      <c r="AE481" s="409"/>
      <c r="AF481" s="409"/>
      <c r="AG481" s="409"/>
      <c r="AH481" s="409"/>
      <c r="AI481" s="409"/>
      <c r="AJ481" s="409"/>
      <c r="AK481" s="409"/>
      <c r="AL481" s="409"/>
      <c r="AM481" s="295">
        <f>SUM(Y481:AL481)</f>
        <v>0</v>
      </c>
    </row>
    <row r="482" spans="1:39" s="282" customFormat="1" ht="15" outlineLevel="1">
      <c r="A482" s="507"/>
      <c r="B482" s="314" t="s">
        <v>259</v>
      </c>
      <c r="C482" s="290" t="s">
        <v>163</v>
      </c>
      <c r="D482" s="294"/>
      <c r="E482" s="294"/>
      <c r="F482" s="294"/>
      <c r="G482" s="294"/>
      <c r="H482" s="294"/>
      <c r="I482" s="294"/>
      <c r="J482" s="294"/>
      <c r="K482" s="294"/>
      <c r="L482" s="294"/>
      <c r="M482" s="294"/>
      <c r="N482" s="466"/>
      <c r="O482" s="294"/>
      <c r="P482" s="294"/>
      <c r="Q482" s="294"/>
      <c r="R482" s="294"/>
      <c r="S482" s="294"/>
      <c r="T482" s="294"/>
      <c r="U482" s="294"/>
      <c r="V482" s="294"/>
      <c r="W482" s="294"/>
      <c r="X482" s="294"/>
      <c r="Y482" s="410">
        <f>Y481</f>
        <v>0</v>
      </c>
      <c r="Z482" s="410">
        <f>Z481</f>
        <v>0</v>
      </c>
      <c r="AA482" s="410">
        <f t="shared" ref="AA482:AL482" si="226">AA481</f>
        <v>0</v>
      </c>
      <c r="AB482" s="410">
        <f t="shared" si="226"/>
        <v>0</v>
      </c>
      <c r="AC482" s="410">
        <f t="shared" si="226"/>
        <v>0</v>
      </c>
      <c r="AD482" s="410">
        <f t="shared" si="226"/>
        <v>0</v>
      </c>
      <c r="AE482" s="410">
        <f t="shared" si="226"/>
        <v>0</v>
      </c>
      <c r="AF482" s="410">
        <f t="shared" si="226"/>
        <v>0</v>
      </c>
      <c r="AG482" s="410">
        <f t="shared" si="226"/>
        <v>0</v>
      </c>
      <c r="AH482" s="410">
        <f t="shared" si="226"/>
        <v>0</v>
      </c>
      <c r="AI482" s="410">
        <f t="shared" si="226"/>
        <v>0</v>
      </c>
      <c r="AJ482" s="410">
        <f t="shared" si="226"/>
        <v>0</v>
      </c>
      <c r="AK482" s="410">
        <f t="shared" si="226"/>
        <v>0</v>
      </c>
      <c r="AL482" s="410">
        <f t="shared" si="226"/>
        <v>0</v>
      </c>
      <c r="AM482" s="296"/>
    </row>
    <row r="483" spans="1:39" s="282" customFormat="1" ht="15" outlineLevel="1">
      <c r="A483" s="507"/>
      <c r="B483" s="314"/>
      <c r="C483" s="304"/>
      <c r="D483" s="290"/>
      <c r="E483" s="290"/>
      <c r="F483" s="290"/>
      <c r="G483" s="290"/>
      <c r="H483" s="290"/>
      <c r="I483" s="290"/>
      <c r="J483" s="290"/>
      <c r="K483" s="290"/>
      <c r="L483" s="290"/>
      <c r="M483" s="290"/>
      <c r="N483" s="290"/>
      <c r="O483" s="290"/>
      <c r="P483" s="290"/>
      <c r="Q483" s="290"/>
      <c r="R483" s="290"/>
      <c r="S483" s="290"/>
      <c r="T483" s="290"/>
      <c r="U483" s="290"/>
      <c r="V483" s="290"/>
      <c r="W483" s="290"/>
      <c r="X483" s="290"/>
      <c r="Y483" s="411"/>
      <c r="Z483" s="411"/>
      <c r="AA483" s="411"/>
      <c r="AB483" s="411"/>
      <c r="AC483" s="411"/>
      <c r="AD483" s="411"/>
      <c r="AE483" s="411"/>
      <c r="AF483" s="411"/>
      <c r="AG483" s="411"/>
      <c r="AH483" s="411"/>
      <c r="AI483" s="411"/>
      <c r="AJ483" s="411"/>
      <c r="AK483" s="411"/>
      <c r="AL483" s="411"/>
      <c r="AM483" s="305"/>
    </row>
    <row r="484" spans="1:39" s="282" customFormat="1" ht="15" outlineLevel="1">
      <c r="A484" s="507">
        <v>25</v>
      </c>
      <c r="B484" s="313" t="s">
        <v>21</v>
      </c>
      <c r="C484" s="290" t="s">
        <v>25</v>
      </c>
      <c r="D484" s="294"/>
      <c r="E484" s="294"/>
      <c r="F484" s="294"/>
      <c r="G484" s="294"/>
      <c r="H484" s="294"/>
      <c r="I484" s="294"/>
      <c r="J484" s="294"/>
      <c r="K484" s="294"/>
      <c r="L484" s="294"/>
      <c r="M484" s="294"/>
      <c r="N484" s="294">
        <v>0</v>
      </c>
      <c r="O484" s="294"/>
      <c r="P484" s="294"/>
      <c r="Q484" s="294"/>
      <c r="R484" s="294"/>
      <c r="S484" s="294"/>
      <c r="T484" s="294"/>
      <c r="U484" s="294"/>
      <c r="V484" s="294"/>
      <c r="W484" s="294"/>
      <c r="X484" s="294"/>
      <c r="Y484" s="414"/>
      <c r="Z484" s="414"/>
      <c r="AA484" s="414"/>
      <c r="AB484" s="414"/>
      <c r="AC484" s="414"/>
      <c r="AD484" s="414"/>
      <c r="AE484" s="414"/>
      <c r="AF484" s="414"/>
      <c r="AG484" s="414"/>
      <c r="AH484" s="414"/>
      <c r="AI484" s="414"/>
      <c r="AJ484" s="414"/>
      <c r="AK484" s="414"/>
      <c r="AL484" s="414"/>
      <c r="AM484" s="295">
        <f>SUM(Y484:AL484)</f>
        <v>0</v>
      </c>
    </row>
    <row r="485" spans="1:39" s="282" customFormat="1" ht="15" outlineLevel="1">
      <c r="A485" s="507"/>
      <c r="B485" s="314" t="s">
        <v>259</v>
      </c>
      <c r="C485" s="290" t="s">
        <v>163</v>
      </c>
      <c r="D485" s="294"/>
      <c r="E485" s="294"/>
      <c r="F485" s="294"/>
      <c r="G485" s="294"/>
      <c r="H485" s="294"/>
      <c r="I485" s="294"/>
      <c r="J485" s="294"/>
      <c r="K485" s="294"/>
      <c r="L485" s="294"/>
      <c r="M485" s="294"/>
      <c r="N485" s="294">
        <f>N484</f>
        <v>0</v>
      </c>
      <c r="O485" s="294"/>
      <c r="P485" s="294"/>
      <c r="Q485" s="294"/>
      <c r="R485" s="294"/>
      <c r="S485" s="294"/>
      <c r="T485" s="294"/>
      <c r="U485" s="294"/>
      <c r="V485" s="294"/>
      <c r="W485" s="294"/>
      <c r="X485" s="294"/>
      <c r="Y485" s="410">
        <f>Y484</f>
        <v>0</v>
      </c>
      <c r="Z485" s="410">
        <f>Z484</f>
        <v>0</v>
      </c>
      <c r="AA485" s="410">
        <f t="shared" ref="AA485:AL485" si="227">AA484</f>
        <v>0</v>
      </c>
      <c r="AB485" s="410">
        <f t="shared" si="227"/>
        <v>0</v>
      </c>
      <c r="AC485" s="410">
        <f t="shared" si="227"/>
        <v>0</v>
      </c>
      <c r="AD485" s="410">
        <f t="shared" si="227"/>
        <v>0</v>
      </c>
      <c r="AE485" s="410">
        <f t="shared" si="227"/>
        <v>0</v>
      </c>
      <c r="AF485" s="410">
        <f t="shared" si="227"/>
        <v>0</v>
      </c>
      <c r="AG485" s="410">
        <f t="shared" si="227"/>
        <v>0</v>
      </c>
      <c r="AH485" s="410">
        <f t="shared" si="227"/>
        <v>0</v>
      </c>
      <c r="AI485" s="410">
        <f t="shared" si="227"/>
        <v>0</v>
      </c>
      <c r="AJ485" s="410">
        <f t="shared" si="227"/>
        <v>0</v>
      </c>
      <c r="AK485" s="410">
        <f t="shared" si="227"/>
        <v>0</v>
      </c>
      <c r="AL485" s="410">
        <f t="shared" si="227"/>
        <v>0</v>
      </c>
      <c r="AM485" s="310"/>
    </row>
    <row r="486" spans="1:39" s="282" customFormat="1" ht="15" outlineLevel="1">
      <c r="A486" s="507"/>
      <c r="B486" s="313"/>
      <c r="C486" s="311"/>
      <c r="D486" s="290"/>
      <c r="E486" s="290"/>
      <c r="F486" s="290"/>
      <c r="G486" s="290"/>
      <c r="H486" s="290"/>
      <c r="I486" s="290"/>
      <c r="J486" s="290"/>
      <c r="K486" s="290"/>
      <c r="L486" s="290"/>
      <c r="M486" s="290"/>
      <c r="N486" s="290"/>
      <c r="O486" s="290"/>
      <c r="P486" s="290"/>
      <c r="Q486" s="290"/>
      <c r="R486" s="290"/>
      <c r="S486" s="290"/>
      <c r="T486" s="290"/>
      <c r="U486" s="290"/>
      <c r="V486" s="290"/>
      <c r="W486" s="290"/>
      <c r="X486" s="290"/>
      <c r="Y486" s="415"/>
      <c r="Z486" s="416"/>
      <c r="AA486" s="415"/>
      <c r="AB486" s="415"/>
      <c r="AC486" s="415"/>
      <c r="AD486" s="415"/>
      <c r="AE486" s="415"/>
      <c r="AF486" s="415"/>
      <c r="AG486" s="415"/>
      <c r="AH486" s="415"/>
      <c r="AI486" s="415"/>
      <c r="AJ486" s="415"/>
      <c r="AK486" s="415"/>
      <c r="AL486" s="415"/>
      <c r="AM486" s="312"/>
    </row>
    <row r="487" spans="1:39" ht="15.75" outlineLevel="1">
      <c r="A487" s="508"/>
      <c r="B487" s="287" t="s">
        <v>15</v>
      </c>
      <c r="C487" s="319"/>
      <c r="D487" s="289"/>
      <c r="E487" s="288"/>
      <c r="F487" s="288"/>
      <c r="G487" s="288"/>
      <c r="H487" s="288"/>
      <c r="I487" s="288"/>
      <c r="J487" s="288"/>
      <c r="K487" s="288"/>
      <c r="L487" s="288"/>
      <c r="M487" s="288"/>
      <c r="N487" s="290"/>
      <c r="O487" s="288"/>
      <c r="P487" s="288"/>
      <c r="Q487" s="288"/>
      <c r="R487" s="288"/>
      <c r="S487" s="288"/>
      <c r="T487" s="288"/>
      <c r="U487" s="288"/>
      <c r="V487" s="288"/>
      <c r="W487" s="288"/>
      <c r="X487" s="288"/>
      <c r="Y487" s="413"/>
      <c r="Z487" s="413"/>
      <c r="AA487" s="413"/>
      <c r="AB487" s="413"/>
      <c r="AC487" s="413"/>
      <c r="AD487" s="413"/>
      <c r="AE487" s="413"/>
      <c r="AF487" s="413"/>
      <c r="AG487" s="413"/>
      <c r="AH487" s="413"/>
      <c r="AI487" s="413"/>
      <c r="AJ487" s="413"/>
      <c r="AK487" s="413"/>
      <c r="AL487" s="413"/>
      <c r="AM487" s="291"/>
    </row>
    <row r="488" spans="1:39" ht="15" outlineLevel="1">
      <c r="A488" s="507">
        <v>26</v>
      </c>
      <c r="B488" s="320" t="s">
        <v>16</v>
      </c>
      <c r="C488" s="290" t="s">
        <v>25</v>
      </c>
      <c r="D488" s="294">
        <f>SUMIFS('7.  Persistence Report'!AT$27:AT$500,'7.  Persistence Report'!$D$27:$D$500,$B488,'7.  Persistence Report'!$C$27:$C$500,"Pre-2011 Programs Completed in 2011",'7.  Persistence Report'!$J$27:$J$500,"&lt;&gt;Adjustment",'7.  Persistence Report'!$H$27:$H$500,"2014")</f>
        <v>0</v>
      </c>
      <c r="E488" s="294">
        <f>SUMIFS('7.  Persistence Report'!AU$27:AU$500,'7.  Persistence Report'!$D$27:$D$500,$B488,'7.  Persistence Report'!$C$27:$C$500,"Pre-2011 Programs Completed in 2011",'7.  Persistence Report'!$J$27:$J$500,"&lt;&gt;Adjustment",'7.  Persistence Report'!$H$27:$H$500,"2014")</f>
        <v>0</v>
      </c>
      <c r="F488" s="294">
        <f>SUMIFS('7.  Persistence Report'!AV$27:AV$500,'7.  Persistence Report'!$D$27:$D$500,$B488,'7.  Persistence Report'!$C$27:$C$500,"Pre-2011 Programs Completed in 2011",'7.  Persistence Report'!$J$27:$J$500,"&lt;&gt;Adjustment",'7.  Persistence Report'!$H$27:$H$500,"2014")</f>
        <v>0</v>
      </c>
      <c r="G488" s="294">
        <f>SUMIFS('7.  Persistence Report'!AW$27:AW$500,'7.  Persistence Report'!$D$27:$D$500,$B488,'7.  Persistence Report'!$C$27:$C$500,"Pre-2011 Programs Completed in 2011",'7.  Persistence Report'!$J$27:$J$500,"&lt;&gt;Adjustment",'7.  Persistence Report'!$H$27:$H$500,"2014")</f>
        <v>0</v>
      </c>
      <c r="H488" s="294">
        <f>SUMIFS('7.  Persistence Report'!AX$27:AX$500,'7.  Persistence Report'!$D$27:$D$500,$B488,'7.  Persistence Report'!$C$27:$C$500,"Pre-2011 Programs Completed in 2011",'7.  Persistence Report'!$J$27:$J$500,"&lt;&gt;Adjustment",'7.  Persistence Report'!$H$27:$H$500,"2014")</f>
        <v>0</v>
      </c>
      <c r="I488" s="294">
        <f>SUMIFS('7.  Persistence Report'!AY$27:AY$500,'7.  Persistence Report'!$D$27:$D$500,$B488,'7.  Persistence Report'!$C$27:$C$500,"Pre-2011 Programs Completed in 2011",'7.  Persistence Report'!$J$27:$J$500,"&lt;&gt;Adjustment",'7.  Persistence Report'!$H$27:$H$500,"2014")</f>
        <v>0</v>
      </c>
      <c r="J488" s="294">
        <f>SUMIFS('7.  Persistence Report'!AZ$27:AZ$500,'7.  Persistence Report'!$D$27:$D$500,$B488,'7.  Persistence Report'!$C$27:$C$500,"Pre-2011 Programs Completed in 2011",'7.  Persistence Report'!$J$27:$J$500,"&lt;&gt;Adjustment",'7.  Persistence Report'!$H$27:$H$500,"2014")</f>
        <v>0</v>
      </c>
      <c r="K488" s="294">
        <f>SUMIFS('7.  Persistence Report'!BA$27:BA$500,'7.  Persistence Report'!$D$27:$D$500,$B488,'7.  Persistence Report'!$C$27:$C$500,"Pre-2011 Programs Completed in 2011",'7.  Persistence Report'!$J$27:$J$500,"&lt;&gt;Adjustment",'7.  Persistence Report'!$H$27:$H$500,"2014")</f>
        <v>0</v>
      </c>
      <c r="L488" s="294">
        <f>SUMIFS('7.  Persistence Report'!BB$27:BB$500,'7.  Persistence Report'!$D$27:$D$500,$B488,'7.  Persistence Report'!$C$27:$C$500,"Pre-2011 Programs Completed in 2011",'7.  Persistence Report'!$J$27:$J$500,"&lt;&gt;Adjustment",'7.  Persistence Report'!$H$27:$H$500,"2014")</f>
        <v>0</v>
      </c>
      <c r="M488" s="294">
        <f>SUMIFS('7.  Persistence Report'!BC$27:BC$500,'7.  Persistence Report'!$D$27:$D$500,$B488,'7.  Persistence Report'!$C$27:$C$500,"Pre-2011 Programs Completed in 2011",'7.  Persistence Report'!$J$27:$J$500,"&lt;&gt;Adjustment",'7.  Persistence Report'!$H$27:$H$500,"2014")</f>
        <v>0</v>
      </c>
      <c r="N488" s="294">
        <v>12</v>
      </c>
      <c r="O488" s="294">
        <f>SUMIFS('7.  Persistence Report'!O$27:O$500,'7.  Persistence Report'!$D$27:$D$500,$B488,'7.  Persistence Report'!$C$27:$C$500,"Pre-2011 Programs Completed in 2011",'7.  Persistence Report'!$J$27:$J$500,"&lt;&gt;Adjustment",'7.  Persistence Report'!$H$27:$H$500,"2014")</f>
        <v>0</v>
      </c>
      <c r="P488" s="294">
        <f>SUMIFS('7.  Persistence Report'!P$27:P$500,'7.  Persistence Report'!$D$27:$D$500,$B488,'7.  Persistence Report'!$C$27:$C$500,"Pre-2011 Programs Completed in 2011",'7.  Persistence Report'!$J$27:$J$500,"&lt;&gt;Adjustment",'7.  Persistence Report'!$H$27:$H$500,"2014")</f>
        <v>0</v>
      </c>
      <c r="Q488" s="294">
        <f>SUMIFS('7.  Persistence Report'!Q$27:Q$500,'7.  Persistence Report'!$D$27:$D$500,$B488,'7.  Persistence Report'!$C$27:$C$500,"Pre-2011 Programs Completed in 2011",'7.  Persistence Report'!$J$27:$J$500,"&lt;&gt;Adjustment",'7.  Persistence Report'!$H$27:$H$500,"2014")</f>
        <v>0</v>
      </c>
      <c r="R488" s="294">
        <f>SUMIFS('7.  Persistence Report'!R$27:R$500,'7.  Persistence Report'!$D$27:$D$500,$B488,'7.  Persistence Report'!$C$27:$C$500,"Pre-2011 Programs Completed in 2011",'7.  Persistence Report'!$J$27:$J$500,"&lt;&gt;Adjustment",'7.  Persistence Report'!$H$27:$H$500,"2014")</f>
        <v>0</v>
      </c>
      <c r="S488" s="294">
        <f>SUMIFS('7.  Persistence Report'!S$27:S$500,'7.  Persistence Report'!$D$27:$D$500,$B488,'7.  Persistence Report'!$C$27:$C$500,"Pre-2011 Programs Completed in 2011",'7.  Persistence Report'!$J$27:$J$500,"&lt;&gt;Adjustment",'7.  Persistence Report'!$H$27:$H$500,"2014")</f>
        <v>0</v>
      </c>
      <c r="T488" s="294">
        <f>SUMIFS('7.  Persistence Report'!T$27:T$500,'7.  Persistence Report'!$D$27:$D$500,$B488,'7.  Persistence Report'!$C$27:$C$500,"Pre-2011 Programs Completed in 2011",'7.  Persistence Report'!$J$27:$J$500,"&lt;&gt;Adjustment",'7.  Persistence Report'!$H$27:$H$500,"2014")</f>
        <v>0</v>
      </c>
      <c r="U488" s="294">
        <f>SUMIFS('7.  Persistence Report'!U$27:U$500,'7.  Persistence Report'!$D$27:$D$500,$B488,'7.  Persistence Report'!$C$27:$C$500,"Pre-2011 Programs Completed in 2011",'7.  Persistence Report'!$J$27:$J$500,"&lt;&gt;Adjustment",'7.  Persistence Report'!$H$27:$H$500,"2014")</f>
        <v>0</v>
      </c>
      <c r="V488" s="294">
        <f>SUMIFS('7.  Persistence Report'!V$27:V$500,'7.  Persistence Report'!$D$27:$D$500,$B488,'7.  Persistence Report'!$C$27:$C$500,"Pre-2011 Programs Completed in 2011",'7.  Persistence Report'!$J$27:$J$500,"&lt;&gt;Adjustment",'7.  Persistence Report'!$H$27:$H$500,"2014")</f>
        <v>0</v>
      </c>
      <c r="W488" s="294">
        <f>SUMIFS('7.  Persistence Report'!W$27:W$500,'7.  Persistence Report'!$D$27:$D$500,$B488,'7.  Persistence Report'!$C$27:$C$500,"Pre-2011 Programs Completed in 2011",'7.  Persistence Report'!$J$27:$J$500,"&lt;&gt;Adjustment",'7.  Persistence Report'!$H$27:$H$500,"2014")</f>
        <v>0</v>
      </c>
      <c r="X488" s="294">
        <f>SUMIFS('7.  Persistence Report'!X$27:X$500,'7.  Persistence Report'!$D$27:$D$500,$B488,'7.  Persistence Report'!$C$27:$C$500,"Pre-2011 Programs Completed in 2011",'7.  Persistence Report'!$J$27:$J$500,"&lt;&gt;Adjustment",'7.  Persistence Report'!$H$27:$H$500,"2014")</f>
        <v>0</v>
      </c>
      <c r="Y488" s="468">
        <f>+Y359</f>
        <v>0</v>
      </c>
      <c r="Z488" s="468">
        <f t="shared" ref="Z488:AA488" si="228">+Z359</f>
        <v>0</v>
      </c>
      <c r="AA488" s="468">
        <f t="shared" si="228"/>
        <v>1</v>
      </c>
      <c r="AB488" s="414"/>
      <c r="AC488" s="414"/>
      <c r="AD488" s="414"/>
      <c r="AE488" s="414"/>
      <c r="AF488" s="414"/>
      <c r="AG488" s="414"/>
      <c r="AH488" s="414"/>
      <c r="AI488" s="414"/>
      <c r="AJ488" s="414"/>
      <c r="AK488" s="414"/>
      <c r="AL488" s="414"/>
      <c r="AM488" s="295">
        <f>SUM(Y488:AL488)</f>
        <v>1</v>
      </c>
    </row>
    <row r="489" spans="1:39" ht="15" outlineLevel="1">
      <c r="B489" s="293" t="s">
        <v>259</v>
      </c>
      <c r="C489" s="290" t="s">
        <v>163</v>
      </c>
      <c r="D489" s="294">
        <f>SUMIFS('7.  Persistence Report'!AT$27:AT$500,'7.  Persistence Report'!$D$27:$D$500,$B488,'7.  Persistence Report'!$C$27:$C$500,"Pre-2011 Programs Completed in 2011",'7.  Persistence Report'!$J$27:$J$500,"Adjustment",'7.  Persistence Report'!$H$27:$H$500,"2014")</f>
        <v>0</v>
      </c>
      <c r="E489" s="294">
        <f>SUMIFS('7.  Persistence Report'!AU$27:AU$500,'7.  Persistence Report'!$D$27:$D$500,$B488,'7.  Persistence Report'!$C$27:$C$500,"Pre-2011 Programs Completed in 2011",'7.  Persistence Report'!$J$27:$J$500,"Adjustment",'7.  Persistence Report'!$H$27:$H$500,"2014")</f>
        <v>0</v>
      </c>
      <c r="F489" s="294">
        <f>SUMIFS('7.  Persistence Report'!AV$27:AV$500,'7.  Persistence Report'!$D$27:$D$500,$B488,'7.  Persistence Report'!$C$27:$C$500,"Pre-2011 Programs Completed in 2011",'7.  Persistence Report'!$J$27:$J$500,"Adjustment",'7.  Persistence Report'!$H$27:$H$500,"2014")</f>
        <v>0</v>
      </c>
      <c r="G489" s="294">
        <f>SUMIFS('7.  Persistence Report'!AW$27:AW$500,'7.  Persistence Report'!$D$27:$D$500,$B488,'7.  Persistence Report'!$C$27:$C$500,"Pre-2011 Programs Completed in 2011",'7.  Persistence Report'!$J$27:$J$500,"Adjustment",'7.  Persistence Report'!$H$27:$H$500,"2014")</f>
        <v>0</v>
      </c>
      <c r="H489" s="294">
        <f>SUMIFS('7.  Persistence Report'!AX$27:AX$500,'7.  Persistence Report'!$D$27:$D$500,$B488,'7.  Persistence Report'!$C$27:$C$500,"Pre-2011 Programs Completed in 2011",'7.  Persistence Report'!$J$27:$J$500,"Adjustment",'7.  Persistence Report'!$H$27:$H$500,"2014")</f>
        <v>0</v>
      </c>
      <c r="I489" s="294">
        <f>SUMIFS('7.  Persistence Report'!AY$27:AY$500,'7.  Persistence Report'!$D$27:$D$500,$B488,'7.  Persistence Report'!$C$27:$C$500,"Pre-2011 Programs Completed in 2011",'7.  Persistence Report'!$J$27:$J$500,"Adjustment",'7.  Persistence Report'!$H$27:$H$500,"2014")</f>
        <v>0</v>
      </c>
      <c r="J489" s="294">
        <f>SUMIFS('7.  Persistence Report'!AZ$27:AZ$500,'7.  Persistence Report'!$D$27:$D$500,$B488,'7.  Persistence Report'!$C$27:$C$500,"Pre-2011 Programs Completed in 2011",'7.  Persistence Report'!$J$27:$J$500,"Adjustment",'7.  Persistence Report'!$H$27:$H$500,"2014")</f>
        <v>0</v>
      </c>
      <c r="K489" s="294">
        <f>SUMIFS('7.  Persistence Report'!BA$27:BA$500,'7.  Persistence Report'!$D$27:$D$500,$B488,'7.  Persistence Report'!$C$27:$C$500,"Pre-2011 Programs Completed in 2011",'7.  Persistence Report'!$J$27:$J$500,"Adjustment",'7.  Persistence Report'!$H$27:$H$500,"2014")</f>
        <v>0</v>
      </c>
      <c r="L489" s="294">
        <f>SUMIFS('7.  Persistence Report'!BB$27:BB$500,'7.  Persistence Report'!$D$27:$D$500,$B488,'7.  Persistence Report'!$C$27:$C$500,"Pre-2011 Programs Completed in 2011",'7.  Persistence Report'!$J$27:$J$500,"Adjustment",'7.  Persistence Report'!$H$27:$H$500,"2014")</f>
        <v>0</v>
      </c>
      <c r="M489" s="294">
        <f>SUMIFS('7.  Persistence Report'!BC$27:BC$500,'7.  Persistence Report'!$D$27:$D$500,$B488,'7.  Persistence Report'!$C$27:$C$500,"Pre-2011 Programs Completed in 2011",'7.  Persistence Report'!$J$27:$J$500,"Adjustment",'7.  Persistence Report'!$H$27:$H$500,"2014")</f>
        <v>0</v>
      </c>
      <c r="N489" s="294">
        <f>N488</f>
        <v>12</v>
      </c>
      <c r="O489" s="294">
        <f>SUMIFS('7.  Persistence Report'!O$27:O$500,'7.  Persistence Report'!$D$27:$D$500,$B488,'7.  Persistence Report'!$C$27:$C$500,"Pre-2011 Programs Completed in 2011",'7.  Persistence Report'!$J$27:$J$500,"Adjustment",'7.  Persistence Report'!$H$27:$H$500,"2014")</f>
        <v>0</v>
      </c>
      <c r="P489" s="294">
        <f>SUMIFS('7.  Persistence Report'!P$27:P$500,'7.  Persistence Report'!$D$27:$D$500,$B488,'7.  Persistence Report'!$C$27:$C$500,"Pre-2011 Programs Completed in 2011",'7.  Persistence Report'!$J$27:$J$500,"Adjustment",'7.  Persistence Report'!$H$27:$H$500,"2014")</f>
        <v>0</v>
      </c>
      <c r="Q489" s="294">
        <f>SUMIFS('7.  Persistence Report'!Q$27:Q$500,'7.  Persistence Report'!$D$27:$D$500,$B488,'7.  Persistence Report'!$C$27:$C$500,"Pre-2011 Programs Completed in 2011",'7.  Persistence Report'!$J$27:$J$500,"Adjustment",'7.  Persistence Report'!$H$27:$H$500,"2014")</f>
        <v>0</v>
      </c>
      <c r="R489" s="294">
        <f>SUMIFS('7.  Persistence Report'!R$27:R$500,'7.  Persistence Report'!$D$27:$D$500,$B488,'7.  Persistence Report'!$C$27:$C$500,"Pre-2011 Programs Completed in 2011",'7.  Persistence Report'!$J$27:$J$500,"Adjustment",'7.  Persistence Report'!$H$27:$H$500,"2014")</f>
        <v>0</v>
      </c>
      <c r="S489" s="294">
        <f>SUMIFS('7.  Persistence Report'!S$27:S$500,'7.  Persistence Report'!$D$27:$D$500,$B488,'7.  Persistence Report'!$C$27:$C$500,"Pre-2011 Programs Completed in 2011",'7.  Persistence Report'!$J$27:$J$500,"Adjustment",'7.  Persistence Report'!$H$27:$H$500,"2014")</f>
        <v>0</v>
      </c>
      <c r="T489" s="294">
        <f>SUMIFS('7.  Persistence Report'!T$27:T$500,'7.  Persistence Report'!$D$27:$D$500,$B488,'7.  Persistence Report'!$C$27:$C$500,"Pre-2011 Programs Completed in 2011",'7.  Persistence Report'!$J$27:$J$500,"Adjustment",'7.  Persistence Report'!$H$27:$H$500,"2014")</f>
        <v>0</v>
      </c>
      <c r="U489" s="294">
        <f>SUMIFS('7.  Persistence Report'!U$27:U$500,'7.  Persistence Report'!$D$27:$D$500,$B488,'7.  Persistence Report'!$C$27:$C$500,"Pre-2011 Programs Completed in 2011",'7.  Persistence Report'!$J$27:$J$500,"Adjustment",'7.  Persistence Report'!$H$27:$H$500,"2014")</f>
        <v>0</v>
      </c>
      <c r="V489" s="294">
        <f>SUMIFS('7.  Persistence Report'!V$27:V$500,'7.  Persistence Report'!$D$27:$D$500,$B488,'7.  Persistence Report'!$C$27:$C$500,"Pre-2011 Programs Completed in 2011",'7.  Persistence Report'!$J$27:$J$500,"Adjustment",'7.  Persistence Report'!$H$27:$H$500,"2014")</f>
        <v>0</v>
      </c>
      <c r="W489" s="294">
        <f>SUMIFS('7.  Persistence Report'!W$27:W$500,'7.  Persistence Report'!$D$27:$D$500,$B488,'7.  Persistence Report'!$C$27:$C$500,"Pre-2011 Programs Completed in 2011",'7.  Persistence Report'!$J$27:$J$500,"Adjustment",'7.  Persistence Report'!$H$27:$H$500,"2014")</f>
        <v>0</v>
      </c>
      <c r="X489" s="294">
        <f>SUMIFS('7.  Persistence Report'!X$27:X$500,'7.  Persistence Report'!$D$27:$D$500,$B488,'7.  Persistence Report'!$C$27:$C$500,"Pre-2011 Programs Completed in 2011",'7.  Persistence Report'!$J$27:$J$500,"Adjustment",'7.  Persistence Report'!$H$27:$H$500,"2014")</f>
        <v>0</v>
      </c>
      <c r="Y489" s="410">
        <f>Y488</f>
        <v>0</v>
      </c>
      <c r="Z489" s="410">
        <f>Z488</f>
        <v>0</v>
      </c>
      <c r="AA489" s="410">
        <f t="shared" ref="AA489:AL489" si="229">AA488</f>
        <v>1</v>
      </c>
      <c r="AB489" s="410">
        <f t="shared" si="229"/>
        <v>0</v>
      </c>
      <c r="AC489" s="410">
        <f t="shared" si="229"/>
        <v>0</v>
      </c>
      <c r="AD489" s="410">
        <f t="shared" si="229"/>
        <v>0</v>
      </c>
      <c r="AE489" s="410">
        <f t="shared" si="229"/>
        <v>0</v>
      </c>
      <c r="AF489" s="410">
        <f t="shared" si="229"/>
        <v>0</v>
      </c>
      <c r="AG489" s="410">
        <f t="shared" si="229"/>
        <v>0</v>
      </c>
      <c r="AH489" s="410">
        <f t="shared" si="229"/>
        <v>0</v>
      </c>
      <c r="AI489" s="410">
        <f t="shared" si="229"/>
        <v>0</v>
      </c>
      <c r="AJ489" s="410">
        <f t="shared" si="229"/>
        <v>0</v>
      </c>
      <c r="AK489" s="410">
        <f t="shared" si="229"/>
        <v>0</v>
      </c>
      <c r="AL489" s="410">
        <f t="shared" si="229"/>
        <v>0</v>
      </c>
      <c r="AM489" s="305"/>
    </row>
    <row r="490" spans="1:39" ht="15" outlineLevel="1">
      <c r="A490" s="510"/>
      <c r="B490" s="321"/>
      <c r="C490" s="290"/>
      <c r="D490" s="290"/>
      <c r="E490" s="290"/>
      <c r="F490" s="290"/>
      <c r="G490" s="290"/>
      <c r="H490" s="290"/>
      <c r="I490" s="290"/>
      <c r="J490" s="290"/>
      <c r="K490" s="290"/>
      <c r="L490" s="290"/>
      <c r="M490" s="290"/>
      <c r="N490" s="290"/>
      <c r="O490" s="290"/>
      <c r="P490" s="290"/>
      <c r="Q490" s="290"/>
      <c r="R490" s="290"/>
      <c r="S490" s="290"/>
      <c r="T490" s="290"/>
      <c r="U490" s="290"/>
      <c r="V490" s="290"/>
      <c r="W490" s="290"/>
      <c r="X490" s="290"/>
      <c r="Y490" s="422"/>
      <c r="Z490" s="423"/>
      <c r="AA490" s="423"/>
      <c r="AB490" s="423"/>
      <c r="AC490" s="423"/>
      <c r="AD490" s="423"/>
      <c r="AE490" s="423"/>
      <c r="AF490" s="423"/>
      <c r="AG490" s="423"/>
      <c r="AH490" s="423"/>
      <c r="AI490" s="423"/>
      <c r="AJ490" s="423"/>
      <c r="AK490" s="423"/>
      <c r="AL490" s="423"/>
      <c r="AM490" s="296"/>
    </row>
    <row r="491" spans="1:39" ht="15" outlineLevel="1">
      <c r="A491" s="507">
        <v>27</v>
      </c>
      <c r="B491" s="320" t="s">
        <v>17</v>
      </c>
      <c r="C491" s="290" t="s">
        <v>25</v>
      </c>
      <c r="D491" s="294">
        <f>SUMIFS('7.  Persistence Report'!AT$27:AT$500,'7.  Persistence Report'!$D$27:$D$500,$B491,'7.  Persistence Report'!$C$27:$C$500,"Pre-2011 Programs Completed in 2011",'7.  Persistence Report'!$J$27:$J$500,"&lt;&gt;Adjustment",'7.  Persistence Report'!$H$27:$H$500,"2014")</f>
        <v>0</v>
      </c>
      <c r="E491" s="294">
        <f>SUMIFS('7.  Persistence Report'!AU$27:AU$500,'7.  Persistence Report'!$D$27:$D$500,$B491,'7.  Persistence Report'!$C$27:$C$500,"Pre-2011 Programs Completed in 2011",'7.  Persistence Report'!$J$27:$J$500,"&lt;&gt;Adjustment",'7.  Persistence Report'!$H$27:$H$500,"2014")</f>
        <v>0</v>
      </c>
      <c r="F491" s="294">
        <f>SUMIFS('7.  Persistence Report'!AV$27:AV$500,'7.  Persistence Report'!$D$27:$D$500,$B491,'7.  Persistence Report'!$C$27:$C$500,"Pre-2011 Programs Completed in 2011",'7.  Persistence Report'!$J$27:$J$500,"&lt;&gt;Adjustment",'7.  Persistence Report'!$H$27:$H$500,"2014")</f>
        <v>0</v>
      </c>
      <c r="G491" s="294">
        <f>SUMIFS('7.  Persistence Report'!AW$27:AW$500,'7.  Persistence Report'!$D$27:$D$500,$B491,'7.  Persistence Report'!$C$27:$C$500,"Pre-2011 Programs Completed in 2011",'7.  Persistence Report'!$J$27:$J$500,"&lt;&gt;Adjustment",'7.  Persistence Report'!$H$27:$H$500,"2014")</f>
        <v>0</v>
      </c>
      <c r="H491" s="294">
        <f>SUMIFS('7.  Persistence Report'!AX$27:AX$500,'7.  Persistence Report'!$D$27:$D$500,$B491,'7.  Persistence Report'!$C$27:$C$500,"Pre-2011 Programs Completed in 2011",'7.  Persistence Report'!$J$27:$J$500,"&lt;&gt;Adjustment",'7.  Persistence Report'!$H$27:$H$500,"2014")</f>
        <v>0</v>
      </c>
      <c r="I491" s="294">
        <f>SUMIFS('7.  Persistence Report'!AY$27:AY$500,'7.  Persistence Report'!$D$27:$D$500,$B491,'7.  Persistence Report'!$C$27:$C$500,"Pre-2011 Programs Completed in 2011",'7.  Persistence Report'!$J$27:$J$500,"&lt;&gt;Adjustment",'7.  Persistence Report'!$H$27:$H$500,"2014")</f>
        <v>0</v>
      </c>
      <c r="J491" s="294">
        <f>SUMIFS('7.  Persistence Report'!AZ$27:AZ$500,'7.  Persistence Report'!$D$27:$D$500,$B491,'7.  Persistence Report'!$C$27:$C$500,"Pre-2011 Programs Completed in 2011",'7.  Persistence Report'!$J$27:$J$500,"&lt;&gt;Adjustment",'7.  Persistence Report'!$H$27:$H$500,"2014")</f>
        <v>0</v>
      </c>
      <c r="K491" s="294">
        <f>SUMIFS('7.  Persistence Report'!BA$27:BA$500,'7.  Persistence Report'!$D$27:$D$500,$B491,'7.  Persistence Report'!$C$27:$C$500,"Pre-2011 Programs Completed in 2011",'7.  Persistence Report'!$J$27:$J$500,"&lt;&gt;Adjustment",'7.  Persistence Report'!$H$27:$H$500,"2014")</f>
        <v>0</v>
      </c>
      <c r="L491" s="294">
        <f>SUMIFS('7.  Persistence Report'!BB$27:BB$500,'7.  Persistence Report'!$D$27:$D$500,$B491,'7.  Persistence Report'!$C$27:$C$500,"Pre-2011 Programs Completed in 2011",'7.  Persistence Report'!$J$27:$J$500,"&lt;&gt;Adjustment",'7.  Persistence Report'!$H$27:$H$500,"2014")</f>
        <v>0</v>
      </c>
      <c r="M491" s="294">
        <f>SUMIFS('7.  Persistence Report'!BC$27:BC$500,'7.  Persistence Report'!$D$27:$D$500,$B491,'7.  Persistence Report'!$C$27:$C$500,"Pre-2011 Programs Completed in 2011",'7.  Persistence Report'!$J$27:$J$500,"&lt;&gt;Adjustment",'7.  Persistence Report'!$H$27:$H$500,"2014")</f>
        <v>0</v>
      </c>
      <c r="N491" s="294">
        <v>12</v>
      </c>
      <c r="O491" s="294">
        <f>SUMIFS('7.  Persistence Report'!O$27:O$500,'7.  Persistence Report'!$D$27:$D$500,$B491,'7.  Persistence Report'!$C$27:$C$500,"Pre-2011 Programs Completed in 2011",'7.  Persistence Report'!$J$27:$J$500,"&lt;&gt;Adjustment",'7.  Persistence Report'!$H$27:$H$500,"2014")</f>
        <v>0</v>
      </c>
      <c r="P491" s="294">
        <f>SUMIFS('7.  Persistence Report'!P$27:P$500,'7.  Persistence Report'!$D$27:$D$500,$B491,'7.  Persistence Report'!$C$27:$C$500,"Pre-2011 Programs Completed in 2011",'7.  Persistence Report'!$J$27:$J$500,"&lt;&gt;Adjustment",'7.  Persistence Report'!$H$27:$H$500,"2014")</f>
        <v>0</v>
      </c>
      <c r="Q491" s="294">
        <f>SUMIFS('7.  Persistence Report'!Q$27:Q$500,'7.  Persistence Report'!$D$27:$D$500,$B491,'7.  Persistence Report'!$C$27:$C$500,"Pre-2011 Programs Completed in 2011",'7.  Persistence Report'!$J$27:$J$500,"&lt;&gt;Adjustment",'7.  Persistence Report'!$H$27:$H$500,"2014")</f>
        <v>0</v>
      </c>
      <c r="R491" s="294">
        <f>SUMIFS('7.  Persistence Report'!R$27:R$500,'7.  Persistence Report'!$D$27:$D$500,$B491,'7.  Persistence Report'!$C$27:$C$500,"Pre-2011 Programs Completed in 2011",'7.  Persistence Report'!$J$27:$J$500,"&lt;&gt;Adjustment",'7.  Persistence Report'!$H$27:$H$500,"2014")</f>
        <v>0</v>
      </c>
      <c r="S491" s="294">
        <f>SUMIFS('7.  Persistence Report'!S$27:S$500,'7.  Persistence Report'!$D$27:$D$500,$B491,'7.  Persistence Report'!$C$27:$C$500,"Pre-2011 Programs Completed in 2011",'7.  Persistence Report'!$J$27:$J$500,"&lt;&gt;Adjustment",'7.  Persistence Report'!$H$27:$H$500,"2014")</f>
        <v>0</v>
      </c>
      <c r="T491" s="294">
        <f>SUMIFS('7.  Persistence Report'!T$27:T$500,'7.  Persistence Report'!$D$27:$D$500,$B491,'7.  Persistence Report'!$C$27:$C$500,"Pre-2011 Programs Completed in 2011",'7.  Persistence Report'!$J$27:$J$500,"&lt;&gt;Adjustment",'7.  Persistence Report'!$H$27:$H$500,"2014")</f>
        <v>0</v>
      </c>
      <c r="U491" s="294">
        <f>SUMIFS('7.  Persistence Report'!U$27:U$500,'7.  Persistence Report'!$D$27:$D$500,$B491,'7.  Persistence Report'!$C$27:$C$500,"Pre-2011 Programs Completed in 2011",'7.  Persistence Report'!$J$27:$J$500,"&lt;&gt;Adjustment",'7.  Persistence Report'!$H$27:$H$500,"2014")</f>
        <v>0</v>
      </c>
      <c r="V491" s="294">
        <f>SUMIFS('7.  Persistence Report'!V$27:V$500,'7.  Persistence Report'!$D$27:$D$500,$B491,'7.  Persistence Report'!$C$27:$C$500,"Pre-2011 Programs Completed in 2011",'7.  Persistence Report'!$J$27:$J$500,"&lt;&gt;Adjustment",'7.  Persistence Report'!$H$27:$H$500,"2014")</f>
        <v>0</v>
      </c>
      <c r="W491" s="294">
        <f>SUMIFS('7.  Persistence Report'!W$27:W$500,'7.  Persistence Report'!$D$27:$D$500,$B491,'7.  Persistence Report'!$C$27:$C$500,"Pre-2011 Programs Completed in 2011",'7.  Persistence Report'!$J$27:$J$500,"&lt;&gt;Adjustment",'7.  Persistence Report'!$H$27:$H$500,"2014")</f>
        <v>0</v>
      </c>
      <c r="X491" s="294">
        <f>SUMIFS('7.  Persistence Report'!X$27:X$500,'7.  Persistence Report'!$D$27:$D$500,$B491,'7.  Persistence Report'!$C$27:$C$500,"Pre-2011 Programs Completed in 2011",'7.  Persistence Report'!$J$27:$J$500,"&lt;&gt;Adjustment",'7.  Persistence Report'!$H$27:$H$500,"2014")</f>
        <v>0</v>
      </c>
      <c r="Y491" s="468">
        <f>+Y362</f>
        <v>0</v>
      </c>
      <c r="Z491" s="468">
        <f t="shared" ref="Z491:AA491" si="230">+Z362</f>
        <v>0</v>
      </c>
      <c r="AA491" s="468">
        <f t="shared" si="230"/>
        <v>1</v>
      </c>
      <c r="AB491" s="414"/>
      <c r="AC491" s="414"/>
      <c r="AD491" s="414"/>
      <c r="AE491" s="414"/>
      <c r="AF491" s="414"/>
      <c r="AG491" s="414"/>
      <c r="AH491" s="414"/>
      <c r="AI491" s="414"/>
      <c r="AJ491" s="414"/>
      <c r="AK491" s="414"/>
      <c r="AL491" s="414"/>
      <c r="AM491" s="295">
        <f>SUM(Y491:AL491)</f>
        <v>1</v>
      </c>
    </row>
    <row r="492" spans="1:39" ht="15" outlineLevel="1">
      <c r="B492" s="293" t="s">
        <v>259</v>
      </c>
      <c r="C492" s="290" t="s">
        <v>163</v>
      </c>
      <c r="D492" s="294">
        <f>SUMIFS('7.  Persistence Report'!AT$27:AT$500,'7.  Persistence Report'!$D$27:$D$500,$B491,'7.  Persistence Report'!$C$27:$C$500,"Pre-2011 Programs Completed in 2011",'7.  Persistence Report'!$J$27:$J$500,"Adjustment",'7.  Persistence Report'!$H$27:$H$500,"2014")</f>
        <v>0</v>
      </c>
      <c r="E492" s="294">
        <f>SUMIFS('7.  Persistence Report'!AU$27:AU$500,'7.  Persistence Report'!$D$27:$D$500,$B491,'7.  Persistence Report'!$C$27:$C$500,"Pre-2011 Programs Completed in 2011",'7.  Persistence Report'!$J$27:$J$500,"Adjustment",'7.  Persistence Report'!$H$27:$H$500,"2014")</f>
        <v>0</v>
      </c>
      <c r="F492" s="294">
        <f>SUMIFS('7.  Persistence Report'!AV$27:AV$500,'7.  Persistence Report'!$D$27:$D$500,$B491,'7.  Persistence Report'!$C$27:$C$500,"Pre-2011 Programs Completed in 2011",'7.  Persistence Report'!$J$27:$J$500,"Adjustment",'7.  Persistence Report'!$H$27:$H$500,"2014")</f>
        <v>0</v>
      </c>
      <c r="G492" s="294">
        <f>SUMIFS('7.  Persistence Report'!AW$27:AW$500,'7.  Persistence Report'!$D$27:$D$500,$B491,'7.  Persistence Report'!$C$27:$C$500,"Pre-2011 Programs Completed in 2011",'7.  Persistence Report'!$J$27:$J$500,"Adjustment",'7.  Persistence Report'!$H$27:$H$500,"2014")</f>
        <v>0</v>
      </c>
      <c r="H492" s="294">
        <f>SUMIFS('7.  Persistence Report'!AX$27:AX$500,'7.  Persistence Report'!$D$27:$D$500,$B491,'7.  Persistence Report'!$C$27:$C$500,"Pre-2011 Programs Completed in 2011",'7.  Persistence Report'!$J$27:$J$500,"Adjustment",'7.  Persistence Report'!$H$27:$H$500,"2014")</f>
        <v>0</v>
      </c>
      <c r="I492" s="294">
        <f>SUMIFS('7.  Persistence Report'!AY$27:AY$500,'7.  Persistence Report'!$D$27:$D$500,$B491,'7.  Persistence Report'!$C$27:$C$500,"Pre-2011 Programs Completed in 2011",'7.  Persistence Report'!$J$27:$J$500,"Adjustment",'7.  Persistence Report'!$H$27:$H$500,"2014")</f>
        <v>0</v>
      </c>
      <c r="J492" s="294">
        <f>SUMIFS('7.  Persistence Report'!AZ$27:AZ$500,'7.  Persistence Report'!$D$27:$D$500,$B491,'7.  Persistence Report'!$C$27:$C$500,"Pre-2011 Programs Completed in 2011",'7.  Persistence Report'!$J$27:$J$500,"Adjustment",'7.  Persistence Report'!$H$27:$H$500,"2014")</f>
        <v>0</v>
      </c>
      <c r="K492" s="294">
        <f>SUMIFS('7.  Persistence Report'!BA$27:BA$500,'7.  Persistence Report'!$D$27:$D$500,$B491,'7.  Persistence Report'!$C$27:$C$500,"Pre-2011 Programs Completed in 2011",'7.  Persistence Report'!$J$27:$J$500,"Adjustment",'7.  Persistence Report'!$H$27:$H$500,"2014")</f>
        <v>0</v>
      </c>
      <c r="L492" s="294">
        <f>SUMIFS('7.  Persistence Report'!BB$27:BB$500,'7.  Persistence Report'!$D$27:$D$500,$B491,'7.  Persistence Report'!$C$27:$C$500,"Pre-2011 Programs Completed in 2011",'7.  Persistence Report'!$J$27:$J$500,"Adjustment",'7.  Persistence Report'!$H$27:$H$500,"2014")</f>
        <v>0</v>
      </c>
      <c r="M492" s="294">
        <f>SUMIFS('7.  Persistence Report'!BC$27:BC$500,'7.  Persistence Report'!$D$27:$D$500,$B491,'7.  Persistence Report'!$C$27:$C$500,"Pre-2011 Programs Completed in 2011",'7.  Persistence Report'!$J$27:$J$500,"Adjustment",'7.  Persistence Report'!$H$27:$H$500,"2014")</f>
        <v>0</v>
      </c>
      <c r="N492" s="294">
        <f>N491</f>
        <v>12</v>
      </c>
      <c r="O492" s="294">
        <f>SUMIFS('7.  Persistence Report'!O$27:O$500,'7.  Persistence Report'!$D$27:$D$500,$B491,'7.  Persistence Report'!$C$27:$C$500,"Pre-2011 Programs Completed in 2011",'7.  Persistence Report'!$J$27:$J$500,"Adjustment",'7.  Persistence Report'!$H$27:$H$500,"2014")</f>
        <v>0</v>
      </c>
      <c r="P492" s="294">
        <f>SUMIFS('7.  Persistence Report'!P$27:P$500,'7.  Persistence Report'!$D$27:$D$500,$B491,'7.  Persistence Report'!$C$27:$C$500,"Pre-2011 Programs Completed in 2011",'7.  Persistence Report'!$J$27:$J$500,"Adjustment",'7.  Persistence Report'!$H$27:$H$500,"2014")</f>
        <v>0</v>
      </c>
      <c r="Q492" s="294">
        <f>SUMIFS('7.  Persistence Report'!Q$27:Q$500,'7.  Persistence Report'!$D$27:$D$500,$B491,'7.  Persistence Report'!$C$27:$C$500,"Pre-2011 Programs Completed in 2011",'7.  Persistence Report'!$J$27:$J$500,"Adjustment",'7.  Persistence Report'!$H$27:$H$500,"2014")</f>
        <v>0</v>
      </c>
      <c r="R492" s="294">
        <f>SUMIFS('7.  Persistence Report'!R$27:R$500,'7.  Persistence Report'!$D$27:$D$500,$B491,'7.  Persistence Report'!$C$27:$C$500,"Pre-2011 Programs Completed in 2011",'7.  Persistence Report'!$J$27:$J$500,"Adjustment",'7.  Persistence Report'!$H$27:$H$500,"2014")</f>
        <v>0</v>
      </c>
      <c r="S492" s="294">
        <f>SUMIFS('7.  Persistence Report'!S$27:S$500,'7.  Persistence Report'!$D$27:$D$500,$B491,'7.  Persistence Report'!$C$27:$C$500,"Pre-2011 Programs Completed in 2011",'7.  Persistence Report'!$J$27:$J$500,"Adjustment",'7.  Persistence Report'!$H$27:$H$500,"2014")</f>
        <v>0</v>
      </c>
      <c r="T492" s="294">
        <f>SUMIFS('7.  Persistence Report'!T$27:T$500,'7.  Persistence Report'!$D$27:$D$500,$B491,'7.  Persistence Report'!$C$27:$C$500,"Pre-2011 Programs Completed in 2011",'7.  Persistence Report'!$J$27:$J$500,"Adjustment",'7.  Persistence Report'!$H$27:$H$500,"2014")</f>
        <v>0</v>
      </c>
      <c r="U492" s="294">
        <f>SUMIFS('7.  Persistence Report'!U$27:U$500,'7.  Persistence Report'!$D$27:$D$500,$B491,'7.  Persistence Report'!$C$27:$C$500,"Pre-2011 Programs Completed in 2011",'7.  Persistence Report'!$J$27:$J$500,"Adjustment",'7.  Persistence Report'!$H$27:$H$500,"2014")</f>
        <v>0</v>
      </c>
      <c r="V492" s="294">
        <f>SUMIFS('7.  Persistence Report'!V$27:V$500,'7.  Persistence Report'!$D$27:$D$500,$B491,'7.  Persistence Report'!$C$27:$C$500,"Pre-2011 Programs Completed in 2011",'7.  Persistence Report'!$J$27:$J$500,"Adjustment",'7.  Persistence Report'!$H$27:$H$500,"2014")</f>
        <v>0</v>
      </c>
      <c r="W492" s="294">
        <f>SUMIFS('7.  Persistence Report'!W$27:W$500,'7.  Persistence Report'!$D$27:$D$500,$B491,'7.  Persistence Report'!$C$27:$C$500,"Pre-2011 Programs Completed in 2011",'7.  Persistence Report'!$J$27:$J$500,"Adjustment",'7.  Persistence Report'!$H$27:$H$500,"2014")</f>
        <v>0</v>
      </c>
      <c r="X492" s="294">
        <f>SUMIFS('7.  Persistence Report'!X$27:X$500,'7.  Persistence Report'!$D$27:$D$500,$B491,'7.  Persistence Report'!$C$27:$C$500,"Pre-2011 Programs Completed in 2011",'7.  Persistence Report'!$J$27:$J$500,"Adjustment",'7.  Persistence Report'!$H$27:$H$500,"2014")</f>
        <v>0</v>
      </c>
      <c r="Y492" s="410">
        <f>Y491</f>
        <v>0</v>
      </c>
      <c r="Z492" s="410">
        <f>Z491</f>
        <v>0</v>
      </c>
      <c r="AA492" s="410">
        <f t="shared" ref="AA492:AL492" si="231">AA491</f>
        <v>1</v>
      </c>
      <c r="AB492" s="410">
        <f t="shared" si="231"/>
        <v>0</v>
      </c>
      <c r="AC492" s="410">
        <f t="shared" si="231"/>
        <v>0</v>
      </c>
      <c r="AD492" s="410">
        <f t="shared" si="231"/>
        <v>0</v>
      </c>
      <c r="AE492" s="410">
        <f t="shared" si="231"/>
        <v>0</v>
      </c>
      <c r="AF492" s="410">
        <f t="shared" si="231"/>
        <v>0</v>
      </c>
      <c r="AG492" s="410">
        <f t="shared" si="231"/>
        <v>0</v>
      </c>
      <c r="AH492" s="410">
        <f t="shared" si="231"/>
        <v>0</v>
      </c>
      <c r="AI492" s="410">
        <f t="shared" si="231"/>
        <v>0</v>
      </c>
      <c r="AJ492" s="410">
        <f t="shared" si="231"/>
        <v>0</v>
      </c>
      <c r="AK492" s="410">
        <f t="shared" si="231"/>
        <v>0</v>
      </c>
      <c r="AL492" s="410">
        <f t="shared" si="231"/>
        <v>0</v>
      </c>
      <c r="AM492" s="305"/>
    </row>
    <row r="493" spans="1:39" ht="15.75" outlineLevel="1">
      <c r="A493" s="510"/>
      <c r="B493" s="322"/>
      <c r="C493" s="299"/>
      <c r="D493" s="290"/>
      <c r="E493" s="290"/>
      <c r="F493" s="290"/>
      <c r="G493" s="290"/>
      <c r="H493" s="290"/>
      <c r="I493" s="290"/>
      <c r="J493" s="290"/>
      <c r="K493" s="290"/>
      <c r="L493" s="290"/>
      <c r="M493" s="290"/>
      <c r="N493" s="299"/>
      <c r="O493" s="290"/>
      <c r="P493" s="290"/>
      <c r="Q493" s="290"/>
      <c r="R493" s="290"/>
      <c r="S493" s="290"/>
      <c r="T493" s="290"/>
      <c r="U493" s="290"/>
      <c r="V493" s="290"/>
      <c r="W493" s="290"/>
      <c r="X493" s="290"/>
      <c r="Y493" s="411"/>
      <c r="Z493" s="411"/>
      <c r="AA493" s="411"/>
      <c r="AB493" s="411"/>
      <c r="AC493" s="411"/>
      <c r="AD493" s="411"/>
      <c r="AE493" s="411"/>
      <c r="AF493" s="411"/>
      <c r="AG493" s="411"/>
      <c r="AH493" s="411"/>
      <c r="AI493" s="411"/>
      <c r="AJ493" s="411"/>
      <c r="AK493" s="411"/>
      <c r="AL493" s="411"/>
      <c r="AM493" s="305"/>
    </row>
    <row r="494" spans="1:39" ht="15" outlineLevel="1">
      <c r="A494" s="507">
        <v>28</v>
      </c>
      <c r="B494" s="320" t="s">
        <v>18</v>
      </c>
      <c r="C494" s="290" t="s">
        <v>25</v>
      </c>
      <c r="D494" s="294">
        <f>SUMIFS('7.  Persistence Report'!AT$27:AT$500,'7.  Persistence Report'!$D$27:$D$500,$B494,'7.  Persistence Report'!$C$27:$C$500,"Pre-2011 Programs Completed in 2011",'7.  Persistence Report'!$J$27:$J$500,"&lt;&gt;Adjustment",'7.  Persistence Report'!$H$27:$H$500,"2014")</f>
        <v>0</v>
      </c>
      <c r="E494" s="294">
        <f>SUMIFS('7.  Persistence Report'!AU$27:AU$500,'7.  Persistence Report'!$D$27:$D$500,$B494,'7.  Persistence Report'!$C$27:$C$500,"Pre-2011 Programs Completed in 2011",'7.  Persistence Report'!$J$27:$J$500,"&lt;&gt;Adjustment",'7.  Persistence Report'!$H$27:$H$500,"2014")</f>
        <v>0</v>
      </c>
      <c r="F494" s="294">
        <f>SUMIFS('7.  Persistence Report'!AV$27:AV$500,'7.  Persistence Report'!$D$27:$D$500,$B494,'7.  Persistence Report'!$C$27:$C$500,"Pre-2011 Programs Completed in 2011",'7.  Persistence Report'!$J$27:$J$500,"&lt;&gt;Adjustment",'7.  Persistence Report'!$H$27:$H$500,"2014")</f>
        <v>0</v>
      </c>
      <c r="G494" s="294">
        <f>SUMIFS('7.  Persistence Report'!AW$27:AW$500,'7.  Persistence Report'!$D$27:$D$500,$B494,'7.  Persistence Report'!$C$27:$C$500,"Pre-2011 Programs Completed in 2011",'7.  Persistence Report'!$J$27:$J$500,"&lt;&gt;Adjustment",'7.  Persistence Report'!$H$27:$H$500,"2014")</f>
        <v>0</v>
      </c>
      <c r="H494" s="294">
        <f>SUMIFS('7.  Persistence Report'!AX$27:AX$500,'7.  Persistence Report'!$D$27:$D$500,$B494,'7.  Persistence Report'!$C$27:$C$500,"Pre-2011 Programs Completed in 2011",'7.  Persistence Report'!$J$27:$J$500,"&lt;&gt;Adjustment",'7.  Persistence Report'!$H$27:$H$500,"2014")</f>
        <v>0</v>
      </c>
      <c r="I494" s="294">
        <f>SUMIFS('7.  Persistence Report'!AY$27:AY$500,'7.  Persistence Report'!$D$27:$D$500,$B494,'7.  Persistence Report'!$C$27:$C$500,"Pre-2011 Programs Completed in 2011",'7.  Persistence Report'!$J$27:$J$500,"&lt;&gt;Adjustment",'7.  Persistence Report'!$H$27:$H$500,"2014")</f>
        <v>0</v>
      </c>
      <c r="J494" s="294">
        <f>SUMIFS('7.  Persistence Report'!AZ$27:AZ$500,'7.  Persistence Report'!$D$27:$D$500,$B494,'7.  Persistence Report'!$C$27:$C$500,"Pre-2011 Programs Completed in 2011",'7.  Persistence Report'!$J$27:$J$500,"&lt;&gt;Adjustment",'7.  Persistence Report'!$H$27:$H$500,"2014")</f>
        <v>0</v>
      </c>
      <c r="K494" s="294">
        <f>SUMIFS('7.  Persistence Report'!BA$27:BA$500,'7.  Persistence Report'!$D$27:$D$500,$B494,'7.  Persistence Report'!$C$27:$C$500,"Pre-2011 Programs Completed in 2011",'7.  Persistence Report'!$J$27:$J$500,"&lt;&gt;Adjustment",'7.  Persistence Report'!$H$27:$H$500,"2014")</f>
        <v>0</v>
      </c>
      <c r="L494" s="294">
        <f>SUMIFS('7.  Persistence Report'!BB$27:BB$500,'7.  Persistence Report'!$D$27:$D$500,$B494,'7.  Persistence Report'!$C$27:$C$500,"Pre-2011 Programs Completed in 2011",'7.  Persistence Report'!$J$27:$J$500,"&lt;&gt;Adjustment",'7.  Persistence Report'!$H$27:$H$500,"2014")</f>
        <v>0</v>
      </c>
      <c r="M494" s="294">
        <f>SUMIFS('7.  Persistence Report'!BC$27:BC$500,'7.  Persistence Report'!$D$27:$D$500,$B494,'7.  Persistence Report'!$C$27:$C$500,"Pre-2011 Programs Completed in 2011",'7.  Persistence Report'!$J$27:$J$500,"&lt;&gt;Adjustment",'7.  Persistence Report'!$H$27:$H$500,"2014")</f>
        <v>0</v>
      </c>
      <c r="N494" s="294">
        <v>0</v>
      </c>
      <c r="O494" s="294">
        <f>SUMIFS('7.  Persistence Report'!O$27:O$500,'7.  Persistence Report'!$D$27:$D$500,$B494,'7.  Persistence Report'!$C$27:$C$500,"Pre-2011 Programs Completed in 2011",'7.  Persistence Report'!$J$27:$J$500,"&lt;&gt;Adjustment",'7.  Persistence Report'!$H$27:$H$500,"2014")</f>
        <v>0</v>
      </c>
      <c r="P494" s="294">
        <f>SUMIFS('7.  Persistence Report'!P$27:P$500,'7.  Persistence Report'!$D$27:$D$500,$B494,'7.  Persistence Report'!$C$27:$C$500,"Pre-2011 Programs Completed in 2011",'7.  Persistence Report'!$J$27:$J$500,"&lt;&gt;Adjustment",'7.  Persistence Report'!$H$27:$H$500,"2014")</f>
        <v>0</v>
      </c>
      <c r="Q494" s="294">
        <f>SUMIFS('7.  Persistence Report'!Q$27:Q$500,'7.  Persistence Report'!$D$27:$D$500,$B494,'7.  Persistence Report'!$C$27:$C$500,"Pre-2011 Programs Completed in 2011",'7.  Persistence Report'!$J$27:$J$500,"&lt;&gt;Adjustment",'7.  Persistence Report'!$H$27:$H$500,"2014")</f>
        <v>0</v>
      </c>
      <c r="R494" s="294">
        <f>SUMIFS('7.  Persistence Report'!R$27:R$500,'7.  Persistence Report'!$D$27:$D$500,$B494,'7.  Persistence Report'!$C$27:$C$500,"Pre-2011 Programs Completed in 2011",'7.  Persistence Report'!$J$27:$J$500,"&lt;&gt;Adjustment",'7.  Persistence Report'!$H$27:$H$500,"2014")</f>
        <v>0</v>
      </c>
      <c r="S494" s="294">
        <f>SUMIFS('7.  Persistence Report'!S$27:S$500,'7.  Persistence Report'!$D$27:$D$500,$B494,'7.  Persistence Report'!$C$27:$C$500,"Pre-2011 Programs Completed in 2011",'7.  Persistence Report'!$J$27:$J$500,"&lt;&gt;Adjustment",'7.  Persistence Report'!$H$27:$H$500,"2014")</f>
        <v>0</v>
      </c>
      <c r="T494" s="294">
        <f>SUMIFS('7.  Persistence Report'!T$27:T$500,'7.  Persistence Report'!$D$27:$D$500,$B494,'7.  Persistence Report'!$C$27:$C$500,"Pre-2011 Programs Completed in 2011",'7.  Persistence Report'!$J$27:$J$500,"&lt;&gt;Adjustment",'7.  Persistence Report'!$H$27:$H$500,"2014")</f>
        <v>0</v>
      </c>
      <c r="U494" s="294">
        <f>SUMIFS('7.  Persistence Report'!U$27:U$500,'7.  Persistence Report'!$D$27:$D$500,$B494,'7.  Persistence Report'!$C$27:$C$500,"Pre-2011 Programs Completed in 2011",'7.  Persistence Report'!$J$27:$J$500,"&lt;&gt;Adjustment",'7.  Persistence Report'!$H$27:$H$500,"2014")</f>
        <v>0</v>
      </c>
      <c r="V494" s="294">
        <f>SUMIFS('7.  Persistence Report'!V$27:V$500,'7.  Persistence Report'!$D$27:$D$500,$B494,'7.  Persistence Report'!$C$27:$C$500,"Pre-2011 Programs Completed in 2011",'7.  Persistence Report'!$J$27:$J$500,"&lt;&gt;Adjustment",'7.  Persistence Report'!$H$27:$H$500,"2014")</f>
        <v>0</v>
      </c>
      <c r="W494" s="294">
        <f>SUMIFS('7.  Persistence Report'!W$27:W$500,'7.  Persistence Report'!$D$27:$D$500,$B494,'7.  Persistence Report'!$C$27:$C$500,"Pre-2011 Programs Completed in 2011",'7.  Persistence Report'!$J$27:$J$500,"&lt;&gt;Adjustment",'7.  Persistence Report'!$H$27:$H$500,"2014")</f>
        <v>0</v>
      </c>
      <c r="X494" s="294">
        <f>SUMIFS('7.  Persistence Report'!X$27:X$500,'7.  Persistence Report'!$D$27:$D$500,$B494,'7.  Persistence Report'!$C$27:$C$500,"Pre-2011 Programs Completed in 2011",'7.  Persistence Report'!$J$27:$J$500,"&lt;&gt;Adjustment",'7.  Persistence Report'!$H$27:$H$500,"2014")</f>
        <v>0</v>
      </c>
      <c r="Y494" s="468">
        <f>+Y365</f>
        <v>0</v>
      </c>
      <c r="Z494" s="468">
        <f t="shared" ref="Z494:AA494" si="232">+Z365</f>
        <v>0</v>
      </c>
      <c r="AA494" s="468">
        <f t="shared" si="232"/>
        <v>1</v>
      </c>
      <c r="AB494" s="414"/>
      <c r="AC494" s="414"/>
      <c r="AD494" s="414"/>
      <c r="AE494" s="414"/>
      <c r="AF494" s="414"/>
      <c r="AG494" s="414"/>
      <c r="AH494" s="414"/>
      <c r="AI494" s="414"/>
      <c r="AJ494" s="414"/>
      <c r="AK494" s="414"/>
      <c r="AL494" s="414"/>
      <c r="AM494" s="295">
        <f>SUM(Y494:AL494)</f>
        <v>1</v>
      </c>
    </row>
    <row r="495" spans="1:39" ht="15" outlineLevel="1">
      <c r="B495" s="293" t="s">
        <v>259</v>
      </c>
      <c r="C495" s="290" t="s">
        <v>163</v>
      </c>
      <c r="D495" s="294">
        <f>SUMIFS('7.  Persistence Report'!AT$27:AT$500,'7.  Persistence Report'!$D$27:$D$500,$B494,'7.  Persistence Report'!$C$27:$C$500,"Pre-2011 Programs Completed in 2011",'7.  Persistence Report'!$J$27:$J$500,"Adjustment",'7.  Persistence Report'!$H$27:$H$500,"2014")</f>
        <v>0</v>
      </c>
      <c r="E495" s="294">
        <f>SUMIFS('7.  Persistence Report'!AU$27:AU$500,'7.  Persistence Report'!$D$27:$D$500,$B494,'7.  Persistence Report'!$C$27:$C$500,"Pre-2011 Programs Completed in 2011",'7.  Persistence Report'!$J$27:$J$500,"Adjustment",'7.  Persistence Report'!$H$27:$H$500,"2014")</f>
        <v>0</v>
      </c>
      <c r="F495" s="294">
        <f>SUMIFS('7.  Persistence Report'!AV$27:AV$500,'7.  Persistence Report'!$D$27:$D$500,$B494,'7.  Persistence Report'!$C$27:$C$500,"Pre-2011 Programs Completed in 2011",'7.  Persistence Report'!$J$27:$J$500,"Adjustment",'7.  Persistence Report'!$H$27:$H$500,"2014")</f>
        <v>0</v>
      </c>
      <c r="G495" s="294">
        <f>SUMIFS('7.  Persistence Report'!AW$27:AW$500,'7.  Persistence Report'!$D$27:$D$500,$B494,'7.  Persistence Report'!$C$27:$C$500,"Pre-2011 Programs Completed in 2011",'7.  Persistence Report'!$J$27:$J$500,"Adjustment",'7.  Persistence Report'!$H$27:$H$500,"2014")</f>
        <v>0</v>
      </c>
      <c r="H495" s="294">
        <f>SUMIFS('7.  Persistence Report'!AX$27:AX$500,'7.  Persistence Report'!$D$27:$D$500,$B494,'7.  Persistence Report'!$C$27:$C$500,"Pre-2011 Programs Completed in 2011",'7.  Persistence Report'!$J$27:$J$500,"Adjustment",'7.  Persistence Report'!$H$27:$H$500,"2014")</f>
        <v>0</v>
      </c>
      <c r="I495" s="294">
        <f>SUMIFS('7.  Persistence Report'!AY$27:AY$500,'7.  Persistence Report'!$D$27:$D$500,$B494,'7.  Persistence Report'!$C$27:$C$500,"Pre-2011 Programs Completed in 2011",'7.  Persistence Report'!$J$27:$J$500,"Adjustment",'7.  Persistence Report'!$H$27:$H$500,"2014")</f>
        <v>0</v>
      </c>
      <c r="J495" s="294">
        <f>SUMIFS('7.  Persistence Report'!AZ$27:AZ$500,'7.  Persistence Report'!$D$27:$D$500,$B494,'7.  Persistence Report'!$C$27:$C$500,"Pre-2011 Programs Completed in 2011",'7.  Persistence Report'!$J$27:$J$500,"Adjustment",'7.  Persistence Report'!$H$27:$H$500,"2014")</f>
        <v>0</v>
      </c>
      <c r="K495" s="294">
        <f>SUMIFS('7.  Persistence Report'!BA$27:BA$500,'7.  Persistence Report'!$D$27:$D$500,$B494,'7.  Persistence Report'!$C$27:$C$500,"Pre-2011 Programs Completed in 2011",'7.  Persistence Report'!$J$27:$J$500,"Adjustment",'7.  Persistence Report'!$H$27:$H$500,"2014")</f>
        <v>0</v>
      </c>
      <c r="L495" s="294">
        <f>SUMIFS('7.  Persistence Report'!BB$27:BB$500,'7.  Persistence Report'!$D$27:$D$500,$B494,'7.  Persistence Report'!$C$27:$C$500,"Pre-2011 Programs Completed in 2011",'7.  Persistence Report'!$J$27:$J$500,"Adjustment",'7.  Persistence Report'!$H$27:$H$500,"2014")</f>
        <v>0</v>
      </c>
      <c r="M495" s="294">
        <f>SUMIFS('7.  Persistence Report'!BC$27:BC$500,'7.  Persistence Report'!$D$27:$D$500,$B494,'7.  Persistence Report'!$C$27:$C$500,"Pre-2011 Programs Completed in 2011",'7.  Persistence Report'!$J$27:$J$500,"Adjustment",'7.  Persistence Report'!$H$27:$H$500,"2014")</f>
        <v>0</v>
      </c>
      <c r="N495" s="294">
        <f>N494</f>
        <v>0</v>
      </c>
      <c r="O495" s="294">
        <f>SUMIFS('7.  Persistence Report'!O$27:O$500,'7.  Persistence Report'!$D$27:$D$500,$B494,'7.  Persistence Report'!$C$27:$C$500,"Pre-2011 Programs Completed in 2011",'7.  Persistence Report'!$J$27:$J$500,"Adjustment",'7.  Persistence Report'!$H$27:$H$500,"2014")</f>
        <v>0</v>
      </c>
      <c r="P495" s="294">
        <f>SUMIFS('7.  Persistence Report'!P$27:P$500,'7.  Persistence Report'!$D$27:$D$500,$B494,'7.  Persistence Report'!$C$27:$C$500,"Pre-2011 Programs Completed in 2011",'7.  Persistence Report'!$J$27:$J$500,"Adjustment",'7.  Persistence Report'!$H$27:$H$500,"2014")</f>
        <v>0</v>
      </c>
      <c r="Q495" s="294">
        <f>SUMIFS('7.  Persistence Report'!Q$27:Q$500,'7.  Persistence Report'!$D$27:$D$500,$B494,'7.  Persistence Report'!$C$27:$C$500,"Pre-2011 Programs Completed in 2011",'7.  Persistence Report'!$J$27:$J$500,"Adjustment",'7.  Persistence Report'!$H$27:$H$500,"2014")</f>
        <v>0</v>
      </c>
      <c r="R495" s="294">
        <f>SUMIFS('7.  Persistence Report'!R$27:R$500,'7.  Persistence Report'!$D$27:$D$500,$B494,'7.  Persistence Report'!$C$27:$C$500,"Pre-2011 Programs Completed in 2011",'7.  Persistence Report'!$J$27:$J$500,"Adjustment",'7.  Persistence Report'!$H$27:$H$500,"2014")</f>
        <v>0</v>
      </c>
      <c r="S495" s="294">
        <f>SUMIFS('7.  Persistence Report'!S$27:S$500,'7.  Persistence Report'!$D$27:$D$500,$B494,'7.  Persistence Report'!$C$27:$C$500,"Pre-2011 Programs Completed in 2011",'7.  Persistence Report'!$J$27:$J$500,"Adjustment",'7.  Persistence Report'!$H$27:$H$500,"2014")</f>
        <v>0</v>
      </c>
      <c r="T495" s="294">
        <f>SUMIFS('7.  Persistence Report'!T$27:T$500,'7.  Persistence Report'!$D$27:$D$500,$B494,'7.  Persistence Report'!$C$27:$C$500,"Pre-2011 Programs Completed in 2011",'7.  Persistence Report'!$J$27:$J$500,"Adjustment",'7.  Persistence Report'!$H$27:$H$500,"2014")</f>
        <v>0</v>
      </c>
      <c r="U495" s="294">
        <f>SUMIFS('7.  Persistence Report'!U$27:U$500,'7.  Persistence Report'!$D$27:$D$500,$B494,'7.  Persistence Report'!$C$27:$C$500,"Pre-2011 Programs Completed in 2011",'7.  Persistence Report'!$J$27:$J$500,"Adjustment",'7.  Persistence Report'!$H$27:$H$500,"2014")</f>
        <v>0</v>
      </c>
      <c r="V495" s="294">
        <f>SUMIFS('7.  Persistence Report'!V$27:V$500,'7.  Persistence Report'!$D$27:$D$500,$B494,'7.  Persistence Report'!$C$27:$C$500,"Pre-2011 Programs Completed in 2011",'7.  Persistence Report'!$J$27:$J$500,"Adjustment",'7.  Persistence Report'!$H$27:$H$500,"2014")</f>
        <v>0</v>
      </c>
      <c r="W495" s="294">
        <f>SUMIFS('7.  Persistence Report'!W$27:W$500,'7.  Persistence Report'!$D$27:$D$500,$B494,'7.  Persistence Report'!$C$27:$C$500,"Pre-2011 Programs Completed in 2011",'7.  Persistence Report'!$J$27:$J$500,"Adjustment",'7.  Persistence Report'!$H$27:$H$500,"2014")</f>
        <v>0</v>
      </c>
      <c r="X495" s="294">
        <f>SUMIFS('7.  Persistence Report'!X$27:X$500,'7.  Persistence Report'!$D$27:$D$500,$B494,'7.  Persistence Report'!$C$27:$C$500,"Pre-2011 Programs Completed in 2011",'7.  Persistence Report'!$J$27:$J$500,"Adjustment",'7.  Persistence Report'!$H$27:$H$500,"2014")</f>
        <v>0</v>
      </c>
      <c r="Y495" s="410">
        <f>Y494</f>
        <v>0</v>
      </c>
      <c r="Z495" s="410">
        <f>Z494</f>
        <v>0</v>
      </c>
      <c r="AA495" s="410">
        <f t="shared" ref="AA495:AL495" si="233">AA494</f>
        <v>1</v>
      </c>
      <c r="AB495" s="410">
        <f t="shared" si="233"/>
        <v>0</v>
      </c>
      <c r="AC495" s="410">
        <f t="shared" si="233"/>
        <v>0</v>
      </c>
      <c r="AD495" s="410">
        <f t="shared" si="233"/>
        <v>0</v>
      </c>
      <c r="AE495" s="410">
        <f t="shared" si="233"/>
        <v>0</v>
      </c>
      <c r="AF495" s="410">
        <f t="shared" si="233"/>
        <v>0</v>
      </c>
      <c r="AG495" s="410">
        <f t="shared" si="233"/>
        <v>0</v>
      </c>
      <c r="AH495" s="410">
        <f t="shared" si="233"/>
        <v>0</v>
      </c>
      <c r="AI495" s="410">
        <f t="shared" si="233"/>
        <v>0</v>
      </c>
      <c r="AJ495" s="410">
        <f t="shared" si="233"/>
        <v>0</v>
      </c>
      <c r="AK495" s="410">
        <f t="shared" si="233"/>
        <v>0</v>
      </c>
      <c r="AL495" s="410">
        <f t="shared" si="233"/>
        <v>0</v>
      </c>
      <c r="AM495" s="296"/>
    </row>
    <row r="496" spans="1:39" ht="15" outlineLevel="1">
      <c r="A496" s="510"/>
      <c r="B496" s="321"/>
      <c r="C496" s="290"/>
      <c r="D496" s="290"/>
      <c r="E496" s="290"/>
      <c r="F496" s="290"/>
      <c r="G496" s="290"/>
      <c r="H496" s="290"/>
      <c r="I496" s="290"/>
      <c r="J496" s="290"/>
      <c r="K496" s="290"/>
      <c r="L496" s="290"/>
      <c r="M496" s="290"/>
      <c r="N496" s="290"/>
      <c r="O496" s="290"/>
      <c r="P496" s="290"/>
      <c r="Q496" s="290"/>
      <c r="R496" s="290"/>
      <c r="S496" s="290"/>
      <c r="T496" s="290"/>
      <c r="U496" s="290"/>
      <c r="V496" s="290"/>
      <c r="W496" s="290"/>
      <c r="X496" s="290"/>
      <c r="Y496" s="411"/>
      <c r="Z496" s="411"/>
      <c r="AA496" s="411"/>
      <c r="AB496" s="411"/>
      <c r="AC496" s="411"/>
      <c r="AD496" s="411"/>
      <c r="AE496" s="411"/>
      <c r="AF496" s="411"/>
      <c r="AG496" s="411"/>
      <c r="AH496" s="411"/>
      <c r="AI496" s="411"/>
      <c r="AJ496" s="411"/>
      <c r="AK496" s="411"/>
      <c r="AL496" s="411"/>
      <c r="AM496" s="305"/>
    </row>
    <row r="497" spans="1:39" ht="15" outlineLevel="1">
      <c r="A497" s="507">
        <v>29</v>
      </c>
      <c r="B497" s="323" t="s">
        <v>19</v>
      </c>
      <c r="C497" s="290" t="s">
        <v>25</v>
      </c>
      <c r="D497" s="294">
        <f>SUMIFS('7.  Persistence Report'!AT$27:AT$500,'7.  Persistence Report'!$D$27:$D$500,$B497,'7.  Persistence Report'!$C$27:$C$500,"Pre-2011 Programs Completed in 2011",'7.  Persistence Report'!$J$27:$J$500,"&lt;&gt;Adjustment",'7.  Persistence Report'!$H$27:$H$500,"2014")</f>
        <v>0</v>
      </c>
      <c r="E497" s="294">
        <f>SUMIFS('7.  Persistence Report'!AU$27:AU$500,'7.  Persistence Report'!$D$27:$D$500,$B497,'7.  Persistence Report'!$C$27:$C$500,"Pre-2011 Programs Completed in 2011",'7.  Persistence Report'!$J$27:$J$500,"&lt;&gt;Adjustment",'7.  Persistence Report'!$H$27:$H$500,"2014")</f>
        <v>0</v>
      </c>
      <c r="F497" s="294">
        <f>SUMIFS('7.  Persistence Report'!AV$27:AV$500,'7.  Persistence Report'!$D$27:$D$500,$B497,'7.  Persistence Report'!$C$27:$C$500,"Pre-2011 Programs Completed in 2011",'7.  Persistence Report'!$J$27:$J$500,"&lt;&gt;Adjustment",'7.  Persistence Report'!$H$27:$H$500,"2014")</f>
        <v>0</v>
      </c>
      <c r="G497" s="294">
        <f>SUMIFS('7.  Persistence Report'!AW$27:AW$500,'7.  Persistence Report'!$D$27:$D$500,$B497,'7.  Persistence Report'!$C$27:$C$500,"Pre-2011 Programs Completed in 2011",'7.  Persistence Report'!$J$27:$J$500,"&lt;&gt;Adjustment",'7.  Persistence Report'!$H$27:$H$500,"2014")</f>
        <v>0</v>
      </c>
      <c r="H497" s="294">
        <f>SUMIFS('7.  Persistence Report'!AX$27:AX$500,'7.  Persistence Report'!$D$27:$D$500,$B497,'7.  Persistence Report'!$C$27:$C$500,"Pre-2011 Programs Completed in 2011",'7.  Persistence Report'!$J$27:$J$500,"&lt;&gt;Adjustment",'7.  Persistence Report'!$H$27:$H$500,"2014")</f>
        <v>0</v>
      </c>
      <c r="I497" s="294">
        <f>SUMIFS('7.  Persistence Report'!AY$27:AY$500,'7.  Persistence Report'!$D$27:$D$500,$B497,'7.  Persistence Report'!$C$27:$C$500,"Pre-2011 Programs Completed in 2011",'7.  Persistence Report'!$J$27:$J$500,"&lt;&gt;Adjustment",'7.  Persistence Report'!$H$27:$H$500,"2014")</f>
        <v>0</v>
      </c>
      <c r="J497" s="294">
        <f>SUMIFS('7.  Persistence Report'!AZ$27:AZ$500,'7.  Persistence Report'!$D$27:$D$500,$B497,'7.  Persistence Report'!$C$27:$C$500,"Pre-2011 Programs Completed in 2011",'7.  Persistence Report'!$J$27:$J$500,"&lt;&gt;Adjustment",'7.  Persistence Report'!$H$27:$H$500,"2014")</f>
        <v>0</v>
      </c>
      <c r="K497" s="294">
        <f>SUMIFS('7.  Persistence Report'!BA$27:BA$500,'7.  Persistence Report'!$D$27:$D$500,$B497,'7.  Persistence Report'!$C$27:$C$500,"Pre-2011 Programs Completed in 2011",'7.  Persistence Report'!$J$27:$J$500,"&lt;&gt;Adjustment",'7.  Persistence Report'!$H$27:$H$500,"2014")</f>
        <v>0</v>
      </c>
      <c r="L497" s="294">
        <f>SUMIFS('7.  Persistence Report'!BB$27:BB$500,'7.  Persistence Report'!$D$27:$D$500,$B497,'7.  Persistence Report'!$C$27:$C$500,"Pre-2011 Programs Completed in 2011",'7.  Persistence Report'!$J$27:$J$500,"&lt;&gt;Adjustment",'7.  Persistence Report'!$H$27:$H$500,"2014")</f>
        <v>0</v>
      </c>
      <c r="M497" s="294">
        <f>SUMIFS('7.  Persistence Report'!BC$27:BC$500,'7.  Persistence Report'!$D$27:$D$500,$B497,'7.  Persistence Report'!$C$27:$C$500,"Pre-2011 Programs Completed in 2011",'7.  Persistence Report'!$J$27:$J$500,"&lt;&gt;Adjustment",'7.  Persistence Report'!$H$27:$H$500,"2014")</f>
        <v>0</v>
      </c>
      <c r="N497" s="294">
        <v>0</v>
      </c>
      <c r="O497" s="294">
        <f>SUMIFS('7.  Persistence Report'!O$27:O$500,'7.  Persistence Report'!$D$27:$D$500,$B497,'7.  Persistence Report'!$C$27:$C$500,"Pre-2011 Programs Completed in 2011",'7.  Persistence Report'!$J$27:$J$500,"&lt;&gt;Adjustment",'7.  Persistence Report'!$H$27:$H$500,"2014")</f>
        <v>0</v>
      </c>
      <c r="P497" s="294">
        <f>SUMIFS('7.  Persistence Report'!P$27:P$500,'7.  Persistence Report'!$D$27:$D$500,$B497,'7.  Persistence Report'!$C$27:$C$500,"Pre-2011 Programs Completed in 2011",'7.  Persistence Report'!$J$27:$J$500,"&lt;&gt;Adjustment",'7.  Persistence Report'!$H$27:$H$500,"2014")</f>
        <v>0</v>
      </c>
      <c r="Q497" s="294">
        <f>SUMIFS('7.  Persistence Report'!Q$27:Q$500,'7.  Persistence Report'!$D$27:$D$500,$B497,'7.  Persistence Report'!$C$27:$C$500,"Pre-2011 Programs Completed in 2011",'7.  Persistence Report'!$J$27:$J$500,"&lt;&gt;Adjustment",'7.  Persistence Report'!$H$27:$H$500,"2014")</f>
        <v>0</v>
      </c>
      <c r="R497" s="294">
        <f>SUMIFS('7.  Persistence Report'!R$27:R$500,'7.  Persistence Report'!$D$27:$D$500,$B497,'7.  Persistence Report'!$C$27:$C$500,"Pre-2011 Programs Completed in 2011",'7.  Persistence Report'!$J$27:$J$500,"&lt;&gt;Adjustment",'7.  Persistence Report'!$H$27:$H$500,"2014")</f>
        <v>0</v>
      </c>
      <c r="S497" s="294">
        <f>SUMIFS('7.  Persistence Report'!S$27:S$500,'7.  Persistence Report'!$D$27:$D$500,$B497,'7.  Persistence Report'!$C$27:$C$500,"Pre-2011 Programs Completed in 2011",'7.  Persistence Report'!$J$27:$J$500,"&lt;&gt;Adjustment",'7.  Persistence Report'!$H$27:$H$500,"2014")</f>
        <v>0</v>
      </c>
      <c r="T497" s="294">
        <f>SUMIFS('7.  Persistence Report'!T$27:T$500,'7.  Persistence Report'!$D$27:$D$500,$B497,'7.  Persistence Report'!$C$27:$C$500,"Pre-2011 Programs Completed in 2011",'7.  Persistence Report'!$J$27:$J$500,"&lt;&gt;Adjustment",'7.  Persistence Report'!$H$27:$H$500,"2014")</f>
        <v>0</v>
      </c>
      <c r="U497" s="294">
        <f>SUMIFS('7.  Persistence Report'!U$27:U$500,'7.  Persistence Report'!$D$27:$D$500,$B497,'7.  Persistence Report'!$C$27:$C$500,"Pre-2011 Programs Completed in 2011",'7.  Persistence Report'!$J$27:$J$500,"&lt;&gt;Adjustment",'7.  Persistence Report'!$H$27:$H$500,"2014")</f>
        <v>0</v>
      </c>
      <c r="V497" s="294">
        <f>SUMIFS('7.  Persistence Report'!V$27:V$500,'7.  Persistence Report'!$D$27:$D$500,$B497,'7.  Persistence Report'!$C$27:$C$500,"Pre-2011 Programs Completed in 2011",'7.  Persistence Report'!$J$27:$J$500,"&lt;&gt;Adjustment",'7.  Persistence Report'!$H$27:$H$500,"2014")</f>
        <v>0</v>
      </c>
      <c r="W497" s="294">
        <f>SUMIFS('7.  Persistence Report'!W$27:W$500,'7.  Persistence Report'!$D$27:$D$500,$B497,'7.  Persistence Report'!$C$27:$C$500,"Pre-2011 Programs Completed in 2011",'7.  Persistence Report'!$J$27:$J$500,"&lt;&gt;Adjustment",'7.  Persistence Report'!$H$27:$H$500,"2014")</f>
        <v>0</v>
      </c>
      <c r="X497" s="294">
        <f>SUMIFS('7.  Persistence Report'!X$27:X$500,'7.  Persistence Report'!$D$27:$D$500,$B497,'7.  Persistence Report'!$C$27:$C$500,"Pre-2011 Programs Completed in 2011",'7.  Persistence Report'!$J$27:$J$500,"&lt;&gt;Adjustment",'7.  Persistence Report'!$H$27:$H$500,"2014")</f>
        <v>0</v>
      </c>
      <c r="Y497" s="468">
        <f>+Y368</f>
        <v>0</v>
      </c>
      <c r="Z497" s="468">
        <f t="shared" ref="Z497:AA497" si="234">+Z368</f>
        <v>0</v>
      </c>
      <c r="AA497" s="468">
        <f t="shared" si="234"/>
        <v>1</v>
      </c>
      <c r="AB497" s="414"/>
      <c r="AC497" s="414"/>
      <c r="AD497" s="414"/>
      <c r="AE497" s="414"/>
      <c r="AF497" s="414"/>
      <c r="AG497" s="414"/>
      <c r="AH497" s="414"/>
      <c r="AI497" s="414"/>
      <c r="AJ497" s="414"/>
      <c r="AK497" s="414"/>
      <c r="AL497" s="414"/>
      <c r="AM497" s="295">
        <f>SUM(Y497:AL497)</f>
        <v>1</v>
      </c>
    </row>
    <row r="498" spans="1:39" ht="15" outlineLevel="1">
      <c r="B498" s="323" t="s">
        <v>259</v>
      </c>
      <c r="C498" s="290" t="s">
        <v>163</v>
      </c>
      <c r="D498" s="294">
        <f>SUMIFS('7.  Persistence Report'!AT$27:AT$500,'7.  Persistence Report'!$D$27:$D$500,$B497,'7.  Persistence Report'!$C$27:$C$500,"Pre-2011 Programs Completed in 2011",'7.  Persistence Report'!$J$27:$J$500,"Adjustment",'7.  Persistence Report'!$H$27:$H$500,"2014")</f>
        <v>0</v>
      </c>
      <c r="E498" s="294">
        <f>SUMIFS('7.  Persistence Report'!AU$27:AU$500,'7.  Persistence Report'!$D$27:$D$500,$B497,'7.  Persistence Report'!$C$27:$C$500,"Pre-2011 Programs Completed in 2011",'7.  Persistence Report'!$J$27:$J$500,"Adjustment",'7.  Persistence Report'!$H$27:$H$500,"2014")</f>
        <v>0</v>
      </c>
      <c r="F498" s="294">
        <f>SUMIFS('7.  Persistence Report'!AV$27:AV$500,'7.  Persistence Report'!$D$27:$D$500,$B497,'7.  Persistence Report'!$C$27:$C$500,"Pre-2011 Programs Completed in 2011",'7.  Persistence Report'!$J$27:$J$500,"Adjustment",'7.  Persistence Report'!$H$27:$H$500,"2014")</f>
        <v>0</v>
      </c>
      <c r="G498" s="294">
        <f>SUMIFS('7.  Persistence Report'!AW$27:AW$500,'7.  Persistence Report'!$D$27:$D$500,$B497,'7.  Persistence Report'!$C$27:$C$500,"Pre-2011 Programs Completed in 2011",'7.  Persistence Report'!$J$27:$J$500,"Adjustment",'7.  Persistence Report'!$H$27:$H$500,"2014")</f>
        <v>0</v>
      </c>
      <c r="H498" s="294">
        <f>SUMIFS('7.  Persistence Report'!AX$27:AX$500,'7.  Persistence Report'!$D$27:$D$500,$B497,'7.  Persistence Report'!$C$27:$C$500,"Pre-2011 Programs Completed in 2011",'7.  Persistence Report'!$J$27:$J$500,"Adjustment",'7.  Persistence Report'!$H$27:$H$500,"2014")</f>
        <v>0</v>
      </c>
      <c r="I498" s="294">
        <f>SUMIFS('7.  Persistence Report'!AY$27:AY$500,'7.  Persistence Report'!$D$27:$D$500,$B497,'7.  Persistence Report'!$C$27:$C$500,"Pre-2011 Programs Completed in 2011",'7.  Persistence Report'!$J$27:$J$500,"Adjustment",'7.  Persistence Report'!$H$27:$H$500,"2014")</f>
        <v>0</v>
      </c>
      <c r="J498" s="294">
        <f>SUMIFS('7.  Persistence Report'!AZ$27:AZ$500,'7.  Persistence Report'!$D$27:$D$500,$B497,'7.  Persistence Report'!$C$27:$C$500,"Pre-2011 Programs Completed in 2011",'7.  Persistence Report'!$J$27:$J$500,"Adjustment",'7.  Persistence Report'!$H$27:$H$500,"2014")</f>
        <v>0</v>
      </c>
      <c r="K498" s="294">
        <f>SUMIFS('7.  Persistence Report'!BA$27:BA$500,'7.  Persistence Report'!$D$27:$D$500,$B497,'7.  Persistence Report'!$C$27:$C$500,"Pre-2011 Programs Completed in 2011",'7.  Persistence Report'!$J$27:$J$500,"Adjustment",'7.  Persistence Report'!$H$27:$H$500,"2014")</f>
        <v>0</v>
      </c>
      <c r="L498" s="294">
        <f>SUMIFS('7.  Persistence Report'!BB$27:BB$500,'7.  Persistence Report'!$D$27:$D$500,$B497,'7.  Persistence Report'!$C$27:$C$500,"Pre-2011 Programs Completed in 2011",'7.  Persistence Report'!$J$27:$J$500,"Adjustment",'7.  Persistence Report'!$H$27:$H$500,"2014")</f>
        <v>0</v>
      </c>
      <c r="M498" s="294">
        <f>SUMIFS('7.  Persistence Report'!BC$27:BC$500,'7.  Persistence Report'!$D$27:$D$500,$B497,'7.  Persistence Report'!$C$27:$C$500,"Pre-2011 Programs Completed in 2011",'7.  Persistence Report'!$J$27:$J$500,"Adjustment",'7.  Persistence Report'!$H$27:$H$500,"2014")</f>
        <v>0</v>
      </c>
      <c r="N498" s="294">
        <f>N497</f>
        <v>0</v>
      </c>
      <c r="O498" s="294">
        <f>SUMIFS('7.  Persistence Report'!O$27:O$500,'7.  Persistence Report'!$D$27:$D$500,$B497,'7.  Persistence Report'!$C$27:$C$500,"Pre-2011 Programs Completed in 2011",'7.  Persistence Report'!$J$27:$J$500,"Adjustment",'7.  Persistence Report'!$H$27:$H$500,"2014")</f>
        <v>0</v>
      </c>
      <c r="P498" s="294">
        <f>SUMIFS('7.  Persistence Report'!P$27:P$500,'7.  Persistence Report'!$D$27:$D$500,$B497,'7.  Persistence Report'!$C$27:$C$500,"Pre-2011 Programs Completed in 2011",'7.  Persistence Report'!$J$27:$J$500,"Adjustment",'7.  Persistence Report'!$H$27:$H$500,"2014")</f>
        <v>0</v>
      </c>
      <c r="Q498" s="294">
        <f>SUMIFS('7.  Persistence Report'!Q$27:Q$500,'7.  Persistence Report'!$D$27:$D$500,$B497,'7.  Persistence Report'!$C$27:$C$500,"Pre-2011 Programs Completed in 2011",'7.  Persistence Report'!$J$27:$J$500,"Adjustment",'7.  Persistence Report'!$H$27:$H$500,"2014")</f>
        <v>0</v>
      </c>
      <c r="R498" s="294">
        <f>SUMIFS('7.  Persistence Report'!R$27:R$500,'7.  Persistence Report'!$D$27:$D$500,$B497,'7.  Persistence Report'!$C$27:$C$500,"Pre-2011 Programs Completed in 2011",'7.  Persistence Report'!$J$27:$J$500,"Adjustment",'7.  Persistence Report'!$H$27:$H$500,"2014")</f>
        <v>0</v>
      </c>
      <c r="S498" s="294">
        <f>SUMIFS('7.  Persistence Report'!S$27:S$500,'7.  Persistence Report'!$D$27:$D$500,$B497,'7.  Persistence Report'!$C$27:$C$500,"Pre-2011 Programs Completed in 2011",'7.  Persistence Report'!$J$27:$J$500,"Adjustment",'7.  Persistence Report'!$H$27:$H$500,"2014")</f>
        <v>0</v>
      </c>
      <c r="T498" s="294">
        <f>SUMIFS('7.  Persistence Report'!T$27:T$500,'7.  Persistence Report'!$D$27:$D$500,$B497,'7.  Persistence Report'!$C$27:$C$500,"Pre-2011 Programs Completed in 2011",'7.  Persistence Report'!$J$27:$J$500,"Adjustment",'7.  Persistence Report'!$H$27:$H$500,"2014")</f>
        <v>0</v>
      </c>
      <c r="U498" s="294">
        <f>SUMIFS('7.  Persistence Report'!U$27:U$500,'7.  Persistence Report'!$D$27:$D$500,$B497,'7.  Persistence Report'!$C$27:$C$500,"Pre-2011 Programs Completed in 2011",'7.  Persistence Report'!$J$27:$J$500,"Adjustment",'7.  Persistence Report'!$H$27:$H$500,"2014")</f>
        <v>0</v>
      </c>
      <c r="V498" s="294">
        <f>SUMIFS('7.  Persistence Report'!V$27:V$500,'7.  Persistence Report'!$D$27:$D$500,$B497,'7.  Persistence Report'!$C$27:$C$500,"Pre-2011 Programs Completed in 2011",'7.  Persistence Report'!$J$27:$J$500,"Adjustment",'7.  Persistence Report'!$H$27:$H$500,"2014")</f>
        <v>0</v>
      </c>
      <c r="W498" s="294">
        <f>SUMIFS('7.  Persistence Report'!W$27:W$500,'7.  Persistence Report'!$D$27:$D$500,$B497,'7.  Persistence Report'!$C$27:$C$500,"Pre-2011 Programs Completed in 2011",'7.  Persistence Report'!$J$27:$J$500,"Adjustment",'7.  Persistence Report'!$H$27:$H$500,"2014")</f>
        <v>0</v>
      </c>
      <c r="X498" s="294">
        <f>SUMIFS('7.  Persistence Report'!X$27:X$500,'7.  Persistence Report'!$D$27:$D$500,$B497,'7.  Persistence Report'!$C$27:$C$500,"Pre-2011 Programs Completed in 2011",'7.  Persistence Report'!$J$27:$J$500,"Adjustment",'7.  Persistence Report'!$H$27:$H$500,"2014")</f>
        <v>0</v>
      </c>
      <c r="Y498" s="410">
        <f>Y497</f>
        <v>0</v>
      </c>
      <c r="Z498" s="410">
        <f t="shared" ref="Z498:AL498" si="235">Z497</f>
        <v>0</v>
      </c>
      <c r="AA498" s="410">
        <f t="shared" si="235"/>
        <v>1</v>
      </c>
      <c r="AB498" s="410">
        <f t="shared" si="235"/>
        <v>0</v>
      </c>
      <c r="AC498" s="410">
        <f t="shared" si="235"/>
        <v>0</v>
      </c>
      <c r="AD498" s="410">
        <f t="shared" si="235"/>
        <v>0</v>
      </c>
      <c r="AE498" s="410">
        <f t="shared" si="235"/>
        <v>0</v>
      </c>
      <c r="AF498" s="410">
        <f t="shared" si="235"/>
        <v>0</v>
      </c>
      <c r="AG498" s="410">
        <f t="shared" si="235"/>
        <v>0</v>
      </c>
      <c r="AH498" s="410">
        <f t="shared" si="235"/>
        <v>0</v>
      </c>
      <c r="AI498" s="410">
        <f t="shared" si="235"/>
        <v>0</v>
      </c>
      <c r="AJ498" s="410">
        <f t="shared" si="235"/>
        <v>0</v>
      </c>
      <c r="AK498" s="410">
        <f t="shared" si="235"/>
        <v>0</v>
      </c>
      <c r="AL498" s="410">
        <f t="shared" si="235"/>
        <v>0</v>
      </c>
      <c r="AM498" s="296"/>
    </row>
    <row r="499" spans="1:39" ht="15" outlineLevel="1">
      <c r="B499" s="323"/>
      <c r="C499" s="290"/>
      <c r="D499" s="290"/>
      <c r="E499" s="290"/>
      <c r="F499" s="290"/>
      <c r="G499" s="290"/>
      <c r="H499" s="290"/>
      <c r="I499" s="290"/>
      <c r="J499" s="290"/>
      <c r="K499" s="290"/>
      <c r="L499" s="290"/>
      <c r="M499" s="290"/>
      <c r="N499" s="290"/>
      <c r="O499" s="290"/>
      <c r="P499" s="290"/>
      <c r="Q499" s="290"/>
      <c r="R499" s="290"/>
      <c r="S499" s="290"/>
      <c r="T499" s="290"/>
      <c r="U499" s="290"/>
      <c r="V499" s="290"/>
      <c r="W499" s="290"/>
      <c r="X499" s="290"/>
      <c r="Y499" s="422"/>
      <c r="Z499" s="422"/>
      <c r="AA499" s="422"/>
      <c r="AB499" s="422"/>
      <c r="AC499" s="422"/>
      <c r="AD499" s="422"/>
      <c r="AE499" s="422"/>
      <c r="AF499" s="422"/>
      <c r="AG499" s="422"/>
      <c r="AH499" s="422"/>
      <c r="AI499" s="422"/>
      <c r="AJ499" s="422"/>
      <c r="AK499" s="422"/>
      <c r="AL499" s="422"/>
      <c r="AM499" s="312"/>
    </row>
    <row r="500" spans="1:39" s="282" customFormat="1" ht="15" outlineLevel="1">
      <c r="A500" s="507">
        <v>30</v>
      </c>
      <c r="B500" s="313" t="s">
        <v>489</v>
      </c>
      <c r="C500" s="290" t="s">
        <v>25</v>
      </c>
      <c r="D500" s="294">
        <f>SUMIFS('7.  Persistence Report'!AT$27:AT$500,'7.  Persistence Report'!$D$27:$D$500,$B500,'7.  Persistence Report'!$C$27:$C$500,"Pre-2011 Programs Completed in 2011",'7.  Persistence Report'!$J$27:$J$500,"&lt;&gt;Adjustment",'7.  Persistence Report'!$H$27:$H$500,"2014")</f>
        <v>0</v>
      </c>
      <c r="E500" s="294">
        <f>SUMIFS('7.  Persistence Report'!AU$27:AU$500,'7.  Persistence Report'!$D$27:$D$500,$B500,'7.  Persistence Report'!$C$27:$C$500,"Pre-2011 Programs Completed in 2011",'7.  Persistence Report'!$J$27:$J$500,"&lt;&gt;Adjustment",'7.  Persistence Report'!$H$27:$H$500,"2014")</f>
        <v>0</v>
      </c>
      <c r="F500" s="294">
        <f>SUMIFS('7.  Persistence Report'!AV$27:AV$500,'7.  Persistence Report'!$D$27:$D$500,$B500,'7.  Persistence Report'!$C$27:$C$500,"Pre-2011 Programs Completed in 2011",'7.  Persistence Report'!$J$27:$J$500,"&lt;&gt;Adjustment",'7.  Persistence Report'!$H$27:$H$500,"2014")</f>
        <v>0</v>
      </c>
      <c r="G500" s="294">
        <f>SUMIFS('7.  Persistence Report'!AW$27:AW$500,'7.  Persistence Report'!$D$27:$D$500,$B500,'7.  Persistence Report'!$C$27:$C$500,"Pre-2011 Programs Completed in 2011",'7.  Persistence Report'!$J$27:$J$500,"&lt;&gt;Adjustment",'7.  Persistence Report'!$H$27:$H$500,"2014")</f>
        <v>0</v>
      </c>
      <c r="H500" s="294">
        <f>SUMIFS('7.  Persistence Report'!AX$27:AX$500,'7.  Persistence Report'!$D$27:$D$500,$B500,'7.  Persistence Report'!$C$27:$C$500,"Pre-2011 Programs Completed in 2011",'7.  Persistence Report'!$J$27:$J$500,"&lt;&gt;Adjustment",'7.  Persistence Report'!$H$27:$H$500,"2014")</f>
        <v>0</v>
      </c>
      <c r="I500" s="294">
        <f>SUMIFS('7.  Persistence Report'!AY$27:AY$500,'7.  Persistence Report'!$D$27:$D$500,$B500,'7.  Persistence Report'!$C$27:$C$500,"Pre-2011 Programs Completed in 2011",'7.  Persistence Report'!$J$27:$J$500,"&lt;&gt;Adjustment",'7.  Persistence Report'!$H$27:$H$500,"2014")</f>
        <v>0</v>
      </c>
      <c r="J500" s="294">
        <f>SUMIFS('7.  Persistence Report'!AZ$27:AZ$500,'7.  Persistence Report'!$D$27:$D$500,$B500,'7.  Persistence Report'!$C$27:$C$500,"Pre-2011 Programs Completed in 2011",'7.  Persistence Report'!$J$27:$J$500,"&lt;&gt;Adjustment",'7.  Persistence Report'!$H$27:$H$500,"2014")</f>
        <v>0</v>
      </c>
      <c r="K500" s="294">
        <f>SUMIFS('7.  Persistence Report'!BA$27:BA$500,'7.  Persistence Report'!$D$27:$D$500,$B500,'7.  Persistence Report'!$C$27:$C$500,"Pre-2011 Programs Completed in 2011",'7.  Persistence Report'!$J$27:$J$500,"&lt;&gt;Adjustment",'7.  Persistence Report'!$H$27:$H$500,"2014")</f>
        <v>0</v>
      </c>
      <c r="L500" s="294">
        <f>SUMIFS('7.  Persistence Report'!BB$27:BB$500,'7.  Persistence Report'!$D$27:$D$500,$B500,'7.  Persistence Report'!$C$27:$C$500,"Pre-2011 Programs Completed in 2011",'7.  Persistence Report'!$J$27:$J$500,"&lt;&gt;Adjustment",'7.  Persistence Report'!$H$27:$H$500,"2014")</f>
        <v>0</v>
      </c>
      <c r="M500" s="294">
        <f>SUMIFS('7.  Persistence Report'!BC$27:BC$500,'7.  Persistence Report'!$D$27:$D$500,$B500,'7.  Persistence Report'!$C$27:$C$500,"Pre-2011 Programs Completed in 2011",'7.  Persistence Report'!$J$27:$J$500,"&lt;&gt;Adjustment",'7.  Persistence Report'!$H$27:$H$500,"2014")</f>
        <v>0</v>
      </c>
      <c r="N500" s="294">
        <v>0</v>
      </c>
      <c r="O500" s="294">
        <f>SUMIFS('7.  Persistence Report'!O$27:O$500,'7.  Persistence Report'!$D$27:$D$500,$B500,'7.  Persistence Report'!$C$27:$C$500,"Pre-2011 Programs Completed in 2011",'7.  Persistence Report'!$J$27:$J$500,"&lt;&gt;Adjustment",'7.  Persistence Report'!$H$27:$H$500,"2014")</f>
        <v>0</v>
      </c>
      <c r="P500" s="294">
        <f>SUMIFS('7.  Persistence Report'!P$27:P$500,'7.  Persistence Report'!$D$27:$D$500,$B500,'7.  Persistence Report'!$C$27:$C$500,"Pre-2011 Programs Completed in 2011",'7.  Persistence Report'!$J$27:$J$500,"&lt;&gt;Adjustment",'7.  Persistence Report'!$H$27:$H$500,"2014")</f>
        <v>0</v>
      </c>
      <c r="Q500" s="294">
        <f>SUMIFS('7.  Persistence Report'!Q$27:Q$500,'7.  Persistence Report'!$D$27:$D$500,$B500,'7.  Persistence Report'!$C$27:$C$500,"Pre-2011 Programs Completed in 2011",'7.  Persistence Report'!$J$27:$J$500,"&lt;&gt;Adjustment",'7.  Persistence Report'!$H$27:$H$500,"2014")</f>
        <v>0</v>
      </c>
      <c r="R500" s="294">
        <f>SUMIFS('7.  Persistence Report'!R$27:R$500,'7.  Persistence Report'!$D$27:$D$500,$B500,'7.  Persistence Report'!$C$27:$C$500,"Pre-2011 Programs Completed in 2011",'7.  Persistence Report'!$J$27:$J$500,"&lt;&gt;Adjustment",'7.  Persistence Report'!$H$27:$H$500,"2014")</f>
        <v>0</v>
      </c>
      <c r="S500" s="294">
        <f>SUMIFS('7.  Persistence Report'!S$27:S$500,'7.  Persistence Report'!$D$27:$D$500,$B500,'7.  Persistence Report'!$C$27:$C$500,"Pre-2011 Programs Completed in 2011",'7.  Persistence Report'!$J$27:$J$500,"&lt;&gt;Adjustment",'7.  Persistence Report'!$H$27:$H$500,"2014")</f>
        <v>0</v>
      </c>
      <c r="T500" s="294">
        <f>SUMIFS('7.  Persistence Report'!T$27:T$500,'7.  Persistence Report'!$D$27:$D$500,$B500,'7.  Persistence Report'!$C$27:$C$500,"Pre-2011 Programs Completed in 2011",'7.  Persistence Report'!$J$27:$J$500,"&lt;&gt;Adjustment",'7.  Persistence Report'!$H$27:$H$500,"2014")</f>
        <v>0</v>
      </c>
      <c r="U500" s="294">
        <f>SUMIFS('7.  Persistence Report'!U$27:U$500,'7.  Persistence Report'!$D$27:$D$500,$B500,'7.  Persistence Report'!$C$27:$C$500,"Pre-2011 Programs Completed in 2011",'7.  Persistence Report'!$J$27:$J$500,"&lt;&gt;Adjustment",'7.  Persistence Report'!$H$27:$H$500,"2014")</f>
        <v>0</v>
      </c>
      <c r="V500" s="294">
        <f>SUMIFS('7.  Persistence Report'!V$27:V$500,'7.  Persistence Report'!$D$27:$D$500,$B500,'7.  Persistence Report'!$C$27:$C$500,"Pre-2011 Programs Completed in 2011",'7.  Persistence Report'!$J$27:$J$500,"&lt;&gt;Adjustment",'7.  Persistence Report'!$H$27:$H$500,"2014")</f>
        <v>0</v>
      </c>
      <c r="W500" s="294">
        <f>SUMIFS('7.  Persistence Report'!W$27:W$500,'7.  Persistence Report'!$D$27:$D$500,$B500,'7.  Persistence Report'!$C$27:$C$500,"Pre-2011 Programs Completed in 2011",'7.  Persistence Report'!$J$27:$J$500,"&lt;&gt;Adjustment",'7.  Persistence Report'!$H$27:$H$500,"2014")</f>
        <v>0</v>
      </c>
      <c r="X500" s="294">
        <f>SUMIFS('7.  Persistence Report'!X$27:X$500,'7.  Persistence Report'!$D$27:$D$500,$B500,'7.  Persistence Report'!$C$27:$C$500,"Pre-2011 Programs Completed in 2011",'7.  Persistence Report'!$J$27:$J$500,"&lt;&gt;Adjustment",'7.  Persistence Report'!$H$27:$H$500,"2014")</f>
        <v>0</v>
      </c>
      <c r="Y500" s="468">
        <f>+Y371</f>
        <v>0</v>
      </c>
      <c r="Z500" s="468">
        <f t="shared" ref="Z500:AA500" si="236">+Z371</f>
        <v>0</v>
      </c>
      <c r="AA500" s="468">
        <f t="shared" si="236"/>
        <v>1</v>
      </c>
      <c r="AB500" s="409"/>
      <c r="AC500" s="409"/>
      <c r="AD500" s="409"/>
      <c r="AE500" s="409"/>
      <c r="AF500" s="409"/>
      <c r="AG500" s="409"/>
      <c r="AH500" s="409"/>
      <c r="AI500" s="409"/>
      <c r="AJ500" s="409"/>
      <c r="AK500" s="409"/>
      <c r="AL500" s="409"/>
      <c r="AM500" s="295">
        <f>SUM(Y500:AL500)</f>
        <v>1</v>
      </c>
    </row>
    <row r="501" spans="1:39" s="282" customFormat="1" ht="15" outlineLevel="1">
      <c r="A501" s="507"/>
      <c r="B501" s="323" t="s">
        <v>259</v>
      </c>
      <c r="C501" s="290" t="s">
        <v>163</v>
      </c>
      <c r="D501" s="294">
        <f>SUMIFS('7.  Persistence Report'!AT$27:AT$500,'7.  Persistence Report'!$D$27:$D$500,$B500,'7.  Persistence Report'!$C$27:$C$500,"Pre-2011 Programs Completed in 2011",'7.  Persistence Report'!$J$27:$J$500,"Adjustment",'7.  Persistence Report'!$H$27:$H$500,"2014")</f>
        <v>0</v>
      </c>
      <c r="E501" s="294">
        <f>SUMIFS('7.  Persistence Report'!AU$27:AU$500,'7.  Persistence Report'!$D$27:$D$500,$B500,'7.  Persistence Report'!$C$27:$C$500,"Pre-2011 Programs Completed in 2011",'7.  Persistence Report'!$J$27:$J$500,"Adjustment",'7.  Persistence Report'!$H$27:$H$500,"2014")</f>
        <v>0</v>
      </c>
      <c r="F501" s="294">
        <f>SUMIFS('7.  Persistence Report'!AV$27:AV$500,'7.  Persistence Report'!$D$27:$D$500,$B500,'7.  Persistence Report'!$C$27:$C$500,"Pre-2011 Programs Completed in 2011",'7.  Persistence Report'!$J$27:$J$500,"Adjustment",'7.  Persistence Report'!$H$27:$H$500,"2014")</f>
        <v>0</v>
      </c>
      <c r="G501" s="294">
        <f>SUMIFS('7.  Persistence Report'!AW$27:AW$500,'7.  Persistence Report'!$D$27:$D$500,$B500,'7.  Persistence Report'!$C$27:$C$500,"Pre-2011 Programs Completed in 2011",'7.  Persistence Report'!$J$27:$J$500,"Adjustment",'7.  Persistence Report'!$H$27:$H$500,"2014")</f>
        <v>0</v>
      </c>
      <c r="H501" s="294">
        <f>SUMIFS('7.  Persistence Report'!AX$27:AX$500,'7.  Persistence Report'!$D$27:$D$500,$B500,'7.  Persistence Report'!$C$27:$C$500,"Pre-2011 Programs Completed in 2011",'7.  Persistence Report'!$J$27:$J$500,"Adjustment",'7.  Persistence Report'!$H$27:$H$500,"2014")</f>
        <v>0</v>
      </c>
      <c r="I501" s="294">
        <f>SUMIFS('7.  Persistence Report'!AY$27:AY$500,'7.  Persistence Report'!$D$27:$D$500,$B500,'7.  Persistence Report'!$C$27:$C$500,"Pre-2011 Programs Completed in 2011",'7.  Persistence Report'!$J$27:$J$500,"Adjustment",'7.  Persistence Report'!$H$27:$H$500,"2014")</f>
        <v>0</v>
      </c>
      <c r="J501" s="294">
        <f>SUMIFS('7.  Persistence Report'!AZ$27:AZ$500,'7.  Persistence Report'!$D$27:$D$500,$B500,'7.  Persistence Report'!$C$27:$C$500,"Pre-2011 Programs Completed in 2011",'7.  Persistence Report'!$J$27:$J$500,"Adjustment",'7.  Persistence Report'!$H$27:$H$500,"2014")</f>
        <v>0</v>
      </c>
      <c r="K501" s="294">
        <f>SUMIFS('7.  Persistence Report'!BA$27:BA$500,'7.  Persistence Report'!$D$27:$D$500,$B500,'7.  Persistence Report'!$C$27:$C$500,"Pre-2011 Programs Completed in 2011",'7.  Persistence Report'!$J$27:$J$500,"Adjustment",'7.  Persistence Report'!$H$27:$H$500,"2014")</f>
        <v>0</v>
      </c>
      <c r="L501" s="294">
        <f>SUMIFS('7.  Persistence Report'!BB$27:BB$500,'7.  Persistence Report'!$D$27:$D$500,$B500,'7.  Persistence Report'!$C$27:$C$500,"Pre-2011 Programs Completed in 2011",'7.  Persistence Report'!$J$27:$J$500,"Adjustment",'7.  Persistence Report'!$H$27:$H$500,"2014")</f>
        <v>0</v>
      </c>
      <c r="M501" s="294">
        <f>SUMIFS('7.  Persistence Report'!BC$27:BC$500,'7.  Persistence Report'!$D$27:$D$500,$B500,'7.  Persistence Report'!$C$27:$C$500,"Pre-2011 Programs Completed in 2011",'7.  Persistence Report'!$J$27:$J$500,"Adjustment",'7.  Persistence Report'!$H$27:$H$500,"2014")</f>
        <v>0</v>
      </c>
      <c r="N501" s="294">
        <f>N500</f>
        <v>0</v>
      </c>
      <c r="O501" s="294">
        <f>SUMIFS('7.  Persistence Report'!O$27:O$500,'7.  Persistence Report'!$D$27:$D$500,$B500,'7.  Persistence Report'!$C$27:$C$500,"Pre-2011 Programs Completed in 2011",'7.  Persistence Report'!$J$27:$J$500,"Adjustment",'7.  Persistence Report'!$H$27:$H$500,"2014")</f>
        <v>0</v>
      </c>
      <c r="P501" s="294">
        <f>SUMIFS('7.  Persistence Report'!P$27:P$500,'7.  Persistence Report'!$D$27:$D$500,$B500,'7.  Persistence Report'!$C$27:$C$500,"Pre-2011 Programs Completed in 2011",'7.  Persistence Report'!$J$27:$J$500,"Adjustment",'7.  Persistence Report'!$H$27:$H$500,"2014")</f>
        <v>0</v>
      </c>
      <c r="Q501" s="294">
        <f>SUMIFS('7.  Persistence Report'!Q$27:Q$500,'7.  Persistence Report'!$D$27:$D$500,$B500,'7.  Persistence Report'!$C$27:$C$500,"Pre-2011 Programs Completed in 2011",'7.  Persistence Report'!$J$27:$J$500,"Adjustment",'7.  Persistence Report'!$H$27:$H$500,"2014")</f>
        <v>0</v>
      </c>
      <c r="R501" s="294">
        <f>SUMIFS('7.  Persistence Report'!R$27:R$500,'7.  Persistence Report'!$D$27:$D$500,$B500,'7.  Persistence Report'!$C$27:$C$500,"Pre-2011 Programs Completed in 2011",'7.  Persistence Report'!$J$27:$J$500,"Adjustment",'7.  Persistence Report'!$H$27:$H$500,"2014")</f>
        <v>0</v>
      </c>
      <c r="S501" s="294">
        <f>SUMIFS('7.  Persistence Report'!S$27:S$500,'7.  Persistence Report'!$D$27:$D$500,$B500,'7.  Persistence Report'!$C$27:$C$500,"Pre-2011 Programs Completed in 2011",'7.  Persistence Report'!$J$27:$J$500,"Adjustment",'7.  Persistence Report'!$H$27:$H$500,"2014")</f>
        <v>0</v>
      </c>
      <c r="T501" s="294">
        <f>SUMIFS('7.  Persistence Report'!T$27:T$500,'7.  Persistence Report'!$D$27:$D$500,$B500,'7.  Persistence Report'!$C$27:$C$500,"Pre-2011 Programs Completed in 2011",'7.  Persistence Report'!$J$27:$J$500,"Adjustment",'7.  Persistence Report'!$H$27:$H$500,"2014")</f>
        <v>0</v>
      </c>
      <c r="U501" s="294">
        <f>SUMIFS('7.  Persistence Report'!U$27:U$500,'7.  Persistence Report'!$D$27:$D$500,$B500,'7.  Persistence Report'!$C$27:$C$500,"Pre-2011 Programs Completed in 2011",'7.  Persistence Report'!$J$27:$J$500,"Adjustment",'7.  Persistence Report'!$H$27:$H$500,"2014")</f>
        <v>0</v>
      </c>
      <c r="V501" s="294">
        <f>SUMIFS('7.  Persistence Report'!V$27:V$500,'7.  Persistence Report'!$D$27:$D$500,$B500,'7.  Persistence Report'!$C$27:$C$500,"Pre-2011 Programs Completed in 2011",'7.  Persistence Report'!$J$27:$J$500,"Adjustment",'7.  Persistence Report'!$H$27:$H$500,"2014")</f>
        <v>0</v>
      </c>
      <c r="W501" s="294">
        <f>SUMIFS('7.  Persistence Report'!W$27:W$500,'7.  Persistence Report'!$D$27:$D$500,$B500,'7.  Persistence Report'!$C$27:$C$500,"Pre-2011 Programs Completed in 2011",'7.  Persistence Report'!$J$27:$J$500,"Adjustment",'7.  Persistence Report'!$H$27:$H$500,"2014")</f>
        <v>0</v>
      </c>
      <c r="X501" s="294">
        <f>SUMIFS('7.  Persistence Report'!X$27:X$500,'7.  Persistence Report'!$D$27:$D$500,$B500,'7.  Persistence Report'!$C$27:$C$500,"Pre-2011 Programs Completed in 2011",'7.  Persistence Report'!$J$27:$J$500,"Adjustment",'7.  Persistence Report'!$H$27:$H$500,"2014")</f>
        <v>0</v>
      </c>
      <c r="Y501" s="410">
        <f>Y500</f>
        <v>0</v>
      </c>
      <c r="Z501" s="410">
        <f t="shared" ref="Z501:AL501" si="237">Z500</f>
        <v>0</v>
      </c>
      <c r="AA501" s="410">
        <f t="shared" si="237"/>
        <v>1</v>
      </c>
      <c r="AB501" s="410">
        <f t="shared" si="237"/>
        <v>0</v>
      </c>
      <c r="AC501" s="410">
        <f t="shared" si="237"/>
        <v>0</v>
      </c>
      <c r="AD501" s="410">
        <f t="shared" si="237"/>
        <v>0</v>
      </c>
      <c r="AE501" s="410">
        <f t="shared" si="237"/>
        <v>0</v>
      </c>
      <c r="AF501" s="410">
        <f t="shared" si="237"/>
        <v>0</v>
      </c>
      <c r="AG501" s="410">
        <f t="shared" si="237"/>
        <v>0</v>
      </c>
      <c r="AH501" s="410">
        <f t="shared" si="237"/>
        <v>0</v>
      </c>
      <c r="AI501" s="410">
        <f t="shared" si="237"/>
        <v>0</v>
      </c>
      <c r="AJ501" s="410">
        <f t="shared" si="237"/>
        <v>0</v>
      </c>
      <c r="AK501" s="410">
        <f t="shared" si="237"/>
        <v>0</v>
      </c>
      <c r="AL501" s="410">
        <f t="shared" si="237"/>
        <v>0</v>
      </c>
      <c r="AM501" s="296"/>
    </row>
    <row r="502" spans="1:39" s="282" customFormat="1" ht="15" outlineLevel="1">
      <c r="A502" s="507"/>
      <c r="B502" s="323"/>
      <c r="C502" s="290"/>
      <c r="D502" s="290"/>
      <c r="E502" s="290"/>
      <c r="F502" s="290"/>
      <c r="G502" s="290"/>
      <c r="H502" s="290"/>
      <c r="I502" s="290"/>
      <c r="J502" s="290"/>
      <c r="K502" s="290"/>
      <c r="L502" s="290"/>
      <c r="M502" s="290"/>
      <c r="N502" s="290"/>
      <c r="O502" s="290"/>
      <c r="P502" s="290"/>
      <c r="Q502" s="290"/>
      <c r="R502" s="290"/>
      <c r="S502" s="290"/>
      <c r="T502" s="290"/>
      <c r="U502" s="290"/>
      <c r="V502" s="290"/>
      <c r="W502" s="290"/>
      <c r="X502" s="290"/>
      <c r="Y502" s="411"/>
      <c r="Z502" s="411"/>
      <c r="AA502" s="411"/>
      <c r="AB502" s="411"/>
      <c r="AC502" s="411"/>
      <c r="AD502" s="411"/>
      <c r="AE502" s="411"/>
      <c r="AF502" s="411"/>
      <c r="AG502" s="411"/>
      <c r="AH502" s="411"/>
      <c r="AI502" s="411"/>
      <c r="AJ502" s="411"/>
      <c r="AK502" s="411"/>
      <c r="AL502" s="411"/>
      <c r="AM502" s="312"/>
    </row>
    <row r="503" spans="1:39" s="282" customFormat="1" ht="15.75" outlineLevel="1">
      <c r="A503" s="507"/>
      <c r="B503" s="287" t="s">
        <v>490</v>
      </c>
      <c r="C503" s="290"/>
      <c r="D503" s="290"/>
      <c r="E503" s="290"/>
      <c r="F503" s="290"/>
      <c r="G503" s="290"/>
      <c r="H503" s="290"/>
      <c r="I503" s="290"/>
      <c r="J503" s="290"/>
      <c r="K503" s="290"/>
      <c r="L503" s="290"/>
      <c r="M503" s="290"/>
      <c r="N503" s="290"/>
      <c r="O503" s="290"/>
      <c r="P503" s="290"/>
      <c r="Q503" s="290"/>
      <c r="R503" s="290"/>
      <c r="S503" s="290"/>
      <c r="T503" s="290"/>
      <c r="U503" s="290"/>
      <c r="V503" s="290"/>
      <c r="W503" s="290"/>
      <c r="X503" s="290"/>
      <c r="Y503" s="411"/>
      <c r="Z503" s="411"/>
      <c r="AA503" s="411"/>
      <c r="AB503" s="411"/>
      <c r="AC503" s="411"/>
      <c r="AD503" s="411"/>
      <c r="AE503" s="411"/>
      <c r="AF503" s="411"/>
      <c r="AG503" s="411"/>
      <c r="AH503" s="411"/>
      <c r="AI503" s="411"/>
      <c r="AJ503" s="411"/>
      <c r="AK503" s="411"/>
      <c r="AL503" s="411"/>
      <c r="AM503" s="312"/>
    </row>
    <row r="504" spans="1:39" s="282" customFormat="1" ht="15" outlineLevel="1">
      <c r="A504" s="507">
        <v>31</v>
      </c>
      <c r="B504" s="323" t="s">
        <v>491</v>
      </c>
      <c r="C504" s="290" t="s">
        <v>25</v>
      </c>
      <c r="D504" s="294">
        <f>SUMIFS('7.  Persistence Report'!AT$27:AT$500,'7.  Persistence Report'!$D$27:$D$500,$B504,'7.  Persistence Report'!$C$27:$C$500,"Pre-2011 Programs Completed in 2011",'7.  Persistence Report'!$J$27:$J$500,"&lt;&gt;Adjustment",'7.  Persistence Report'!$H$27:$H$500,"2014")</f>
        <v>0</v>
      </c>
      <c r="E504" s="294">
        <f>SUMIFS('7.  Persistence Report'!AU$27:AU$500,'7.  Persistence Report'!$D$27:$D$500,$B504,'7.  Persistence Report'!$C$27:$C$500,"Pre-2011 Programs Completed in 2011",'7.  Persistence Report'!$J$27:$J$500,"&lt;&gt;Adjustment",'7.  Persistence Report'!$H$27:$H$500,"2014")</f>
        <v>0</v>
      </c>
      <c r="F504" s="294">
        <f>SUMIFS('7.  Persistence Report'!AV$27:AV$500,'7.  Persistence Report'!$D$27:$D$500,$B504,'7.  Persistence Report'!$C$27:$C$500,"Pre-2011 Programs Completed in 2011",'7.  Persistence Report'!$J$27:$J$500,"&lt;&gt;Adjustment",'7.  Persistence Report'!$H$27:$H$500,"2014")</f>
        <v>0</v>
      </c>
      <c r="G504" s="294">
        <f>SUMIFS('7.  Persistence Report'!AW$27:AW$500,'7.  Persistence Report'!$D$27:$D$500,$B504,'7.  Persistence Report'!$C$27:$C$500,"Pre-2011 Programs Completed in 2011",'7.  Persistence Report'!$J$27:$J$500,"&lt;&gt;Adjustment",'7.  Persistence Report'!$H$27:$H$500,"2014")</f>
        <v>0</v>
      </c>
      <c r="H504" s="294">
        <f>SUMIFS('7.  Persistence Report'!AX$27:AX$500,'7.  Persistence Report'!$D$27:$D$500,$B504,'7.  Persistence Report'!$C$27:$C$500,"Pre-2011 Programs Completed in 2011",'7.  Persistence Report'!$J$27:$J$500,"&lt;&gt;Adjustment",'7.  Persistence Report'!$H$27:$H$500,"2014")</f>
        <v>0</v>
      </c>
      <c r="I504" s="294">
        <f>SUMIFS('7.  Persistence Report'!AY$27:AY$500,'7.  Persistence Report'!$D$27:$D$500,$B504,'7.  Persistence Report'!$C$27:$C$500,"Pre-2011 Programs Completed in 2011",'7.  Persistence Report'!$J$27:$J$500,"&lt;&gt;Adjustment",'7.  Persistence Report'!$H$27:$H$500,"2014")</f>
        <v>0</v>
      </c>
      <c r="J504" s="294">
        <f>SUMIFS('7.  Persistence Report'!AZ$27:AZ$500,'7.  Persistence Report'!$D$27:$D$500,$B504,'7.  Persistence Report'!$C$27:$C$500,"Pre-2011 Programs Completed in 2011",'7.  Persistence Report'!$J$27:$J$500,"&lt;&gt;Adjustment",'7.  Persistence Report'!$H$27:$H$500,"2014")</f>
        <v>0</v>
      </c>
      <c r="K504" s="294">
        <f>SUMIFS('7.  Persistence Report'!BA$27:BA$500,'7.  Persistence Report'!$D$27:$D$500,$B504,'7.  Persistence Report'!$C$27:$C$500,"Pre-2011 Programs Completed in 2011",'7.  Persistence Report'!$J$27:$J$500,"&lt;&gt;Adjustment",'7.  Persistence Report'!$H$27:$H$500,"2014")</f>
        <v>0</v>
      </c>
      <c r="L504" s="294">
        <f>SUMIFS('7.  Persistence Report'!BB$27:BB$500,'7.  Persistence Report'!$D$27:$D$500,$B504,'7.  Persistence Report'!$C$27:$C$500,"Pre-2011 Programs Completed in 2011",'7.  Persistence Report'!$J$27:$J$500,"&lt;&gt;Adjustment",'7.  Persistence Report'!$H$27:$H$500,"2014")</f>
        <v>0</v>
      </c>
      <c r="M504" s="294">
        <f>SUMIFS('7.  Persistence Report'!BC$27:BC$500,'7.  Persistence Report'!$D$27:$D$500,$B504,'7.  Persistence Report'!$C$27:$C$500,"Pre-2011 Programs Completed in 2011",'7.  Persistence Report'!$J$27:$J$500,"&lt;&gt;Adjustment",'7.  Persistence Report'!$H$27:$H$500,"2014")</f>
        <v>0</v>
      </c>
      <c r="N504" s="294">
        <v>0</v>
      </c>
      <c r="O504" s="294">
        <f>SUMIFS('7.  Persistence Report'!O$27:O$500,'7.  Persistence Report'!$D$27:$D$500,$B504,'7.  Persistence Report'!$C$27:$C$500,"Pre-2011 Programs Completed in 2011",'7.  Persistence Report'!$J$27:$J$500,"&lt;&gt;Adjustment",'7.  Persistence Report'!$H$27:$H$500,"2014")</f>
        <v>0</v>
      </c>
      <c r="P504" s="294">
        <f>SUMIFS('7.  Persistence Report'!P$27:P$500,'7.  Persistence Report'!$D$27:$D$500,$B504,'7.  Persistence Report'!$C$27:$C$500,"Pre-2011 Programs Completed in 2011",'7.  Persistence Report'!$J$27:$J$500,"&lt;&gt;Adjustment",'7.  Persistence Report'!$H$27:$H$500,"2014")</f>
        <v>0</v>
      </c>
      <c r="Q504" s="294">
        <f>SUMIFS('7.  Persistence Report'!Q$27:Q$500,'7.  Persistence Report'!$D$27:$D$500,$B504,'7.  Persistence Report'!$C$27:$C$500,"Pre-2011 Programs Completed in 2011",'7.  Persistence Report'!$J$27:$J$500,"&lt;&gt;Adjustment",'7.  Persistence Report'!$H$27:$H$500,"2014")</f>
        <v>0</v>
      </c>
      <c r="R504" s="294">
        <f>SUMIFS('7.  Persistence Report'!R$27:R$500,'7.  Persistence Report'!$D$27:$D$500,$B504,'7.  Persistence Report'!$C$27:$C$500,"Pre-2011 Programs Completed in 2011",'7.  Persistence Report'!$J$27:$J$500,"&lt;&gt;Adjustment",'7.  Persistence Report'!$H$27:$H$500,"2014")</f>
        <v>0</v>
      </c>
      <c r="S504" s="294">
        <f>SUMIFS('7.  Persistence Report'!S$27:S$500,'7.  Persistence Report'!$D$27:$D$500,$B504,'7.  Persistence Report'!$C$27:$C$500,"Pre-2011 Programs Completed in 2011",'7.  Persistence Report'!$J$27:$J$500,"&lt;&gt;Adjustment",'7.  Persistence Report'!$H$27:$H$500,"2014")</f>
        <v>0</v>
      </c>
      <c r="T504" s="294">
        <f>SUMIFS('7.  Persistence Report'!T$27:T$500,'7.  Persistence Report'!$D$27:$D$500,$B504,'7.  Persistence Report'!$C$27:$C$500,"Pre-2011 Programs Completed in 2011",'7.  Persistence Report'!$J$27:$J$500,"&lt;&gt;Adjustment",'7.  Persistence Report'!$H$27:$H$500,"2014")</f>
        <v>0</v>
      </c>
      <c r="U504" s="294">
        <f>SUMIFS('7.  Persistence Report'!U$27:U$500,'7.  Persistence Report'!$D$27:$D$500,$B504,'7.  Persistence Report'!$C$27:$C$500,"Pre-2011 Programs Completed in 2011",'7.  Persistence Report'!$J$27:$J$500,"&lt;&gt;Adjustment",'7.  Persistence Report'!$H$27:$H$500,"2014")</f>
        <v>0</v>
      </c>
      <c r="V504" s="294">
        <f>SUMIFS('7.  Persistence Report'!V$27:V$500,'7.  Persistence Report'!$D$27:$D$500,$B504,'7.  Persistence Report'!$C$27:$C$500,"Pre-2011 Programs Completed in 2011",'7.  Persistence Report'!$J$27:$J$500,"&lt;&gt;Adjustment",'7.  Persistence Report'!$H$27:$H$500,"2014")</f>
        <v>0</v>
      </c>
      <c r="W504" s="294">
        <f>SUMIFS('7.  Persistence Report'!W$27:W$500,'7.  Persistence Report'!$D$27:$D$500,$B504,'7.  Persistence Report'!$C$27:$C$500,"Pre-2011 Programs Completed in 2011",'7.  Persistence Report'!$J$27:$J$500,"&lt;&gt;Adjustment",'7.  Persistence Report'!$H$27:$H$500,"2014")</f>
        <v>0</v>
      </c>
      <c r="X504" s="294">
        <f>SUMIFS('7.  Persistence Report'!X$27:X$500,'7.  Persistence Report'!$D$27:$D$500,$B504,'7.  Persistence Report'!$C$27:$C$500,"Pre-2011 Programs Completed in 2011",'7.  Persistence Report'!$J$27:$J$500,"&lt;&gt;Adjustment",'7.  Persistence Report'!$H$27:$H$500,"2014")</f>
        <v>0</v>
      </c>
      <c r="Y504" s="468">
        <f>+Y375</f>
        <v>0</v>
      </c>
      <c r="Z504" s="468">
        <f t="shared" ref="Z504:AA504" si="238">+Z375</f>
        <v>0</v>
      </c>
      <c r="AA504" s="468">
        <f t="shared" si="238"/>
        <v>1</v>
      </c>
      <c r="AB504" s="409"/>
      <c r="AC504" s="409"/>
      <c r="AD504" s="409"/>
      <c r="AE504" s="409"/>
      <c r="AF504" s="409"/>
      <c r="AG504" s="409"/>
      <c r="AH504" s="409"/>
      <c r="AI504" s="409"/>
      <c r="AJ504" s="409"/>
      <c r="AK504" s="409"/>
      <c r="AL504" s="409"/>
      <c r="AM504" s="295">
        <f>SUM(Y504:AL504)</f>
        <v>1</v>
      </c>
    </row>
    <row r="505" spans="1:39" s="282" customFormat="1" ht="15" outlineLevel="1">
      <c r="A505" s="507"/>
      <c r="B505" s="323" t="s">
        <v>259</v>
      </c>
      <c r="C505" s="290" t="s">
        <v>163</v>
      </c>
      <c r="D505" s="294">
        <f>SUMIFS('7.  Persistence Report'!AT$27:AT$500,'7.  Persistence Report'!$D$27:$D$500,$B504,'7.  Persistence Report'!$C$27:$C$500,"Pre-2011 Programs Completed in 2011",'7.  Persistence Report'!$J$27:$J$500,"Adjustment",'7.  Persistence Report'!$H$27:$H$500,"2014")</f>
        <v>0</v>
      </c>
      <c r="E505" s="294">
        <f>SUMIFS('7.  Persistence Report'!AU$27:AU$500,'7.  Persistence Report'!$D$27:$D$500,$B504,'7.  Persistence Report'!$C$27:$C$500,"Pre-2011 Programs Completed in 2011",'7.  Persistence Report'!$J$27:$J$500,"Adjustment",'7.  Persistence Report'!$H$27:$H$500,"2014")</f>
        <v>0</v>
      </c>
      <c r="F505" s="294">
        <f>SUMIFS('7.  Persistence Report'!AV$27:AV$500,'7.  Persistence Report'!$D$27:$D$500,$B504,'7.  Persistence Report'!$C$27:$C$500,"Pre-2011 Programs Completed in 2011",'7.  Persistence Report'!$J$27:$J$500,"Adjustment",'7.  Persistence Report'!$H$27:$H$500,"2014")</f>
        <v>0</v>
      </c>
      <c r="G505" s="294">
        <f>SUMIFS('7.  Persistence Report'!AW$27:AW$500,'7.  Persistence Report'!$D$27:$D$500,$B504,'7.  Persistence Report'!$C$27:$C$500,"Pre-2011 Programs Completed in 2011",'7.  Persistence Report'!$J$27:$J$500,"Adjustment",'7.  Persistence Report'!$H$27:$H$500,"2014")</f>
        <v>0</v>
      </c>
      <c r="H505" s="294">
        <f>SUMIFS('7.  Persistence Report'!AX$27:AX$500,'7.  Persistence Report'!$D$27:$D$500,$B504,'7.  Persistence Report'!$C$27:$C$500,"Pre-2011 Programs Completed in 2011",'7.  Persistence Report'!$J$27:$J$500,"Adjustment",'7.  Persistence Report'!$H$27:$H$500,"2014")</f>
        <v>0</v>
      </c>
      <c r="I505" s="294">
        <f>SUMIFS('7.  Persistence Report'!AY$27:AY$500,'7.  Persistence Report'!$D$27:$D$500,$B504,'7.  Persistence Report'!$C$27:$C$500,"Pre-2011 Programs Completed in 2011",'7.  Persistence Report'!$J$27:$J$500,"Adjustment",'7.  Persistence Report'!$H$27:$H$500,"2014")</f>
        <v>0</v>
      </c>
      <c r="J505" s="294">
        <f>SUMIFS('7.  Persistence Report'!AZ$27:AZ$500,'7.  Persistence Report'!$D$27:$D$500,$B504,'7.  Persistence Report'!$C$27:$C$500,"Pre-2011 Programs Completed in 2011",'7.  Persistence Report'!$J$27:$J$500,"Adjustment",'7.  Persistence Report'!$H$27:$H$500,"2014")</f>
        <v>0</v>
      </c>
      <c r="K505" s="294">
        <f>SUMIFS('7.  Persistence Report'!BA$27:BA$500,'7.  Persistence Report'!$D$27:$D$500,$B504,'7.  Persistence Report'!$C$27:$C$500,"Pre-2011 Programs Completed in 2011",'7.  Persistence Report'!$J$27:$J$500,"Adjustment",'7.  Persistence Report'!$H$27:$H$500,"2014")</f>
        <v>0</v>
      </c>
      <c r="L505" s="294">
        <f>SUMIFS('7.  Persistence Report'!BB$27:BB$500,'7.  Persistence Report'!$D$27:$D$500,$B504,'7.  Persistence Report'!$C$27:$C$500,"Pre-2011 Programs Completed in 2011",'7.  Persistence Report'!$J$27:$J$500,"Adjustment",'7.  Persistence Report'!$H$27:$H$500,"2014")</f>
        <v>0</v>
      </c>
      <c r="M505" s="294">
        <f>SUMIFS('7.  Persistence Report'!BC$27:BC$500,'7.  Persistence Report'!$D$27:$D$500,$B504,'7.  Persistence Report'!$C$27:$C$500,"Pre-2011 Programs Completed in 2011",'7.  Persistence Report'!$J$27:$J$500,"Adjustment",'7.  Persistence Report'!$H$27:$H$500,"2014")</f>
        <v>0</v>
      </c>
      <c r="N505" s="294">
        <f>N504</f>
        <v>0</v>
      </c>
      <c r="O505" s="294">
        <f>SUMIFS('7.  Persistence Report'!O$27:O$500,'7.  Persistence Report'!$D$27:$D$500,$B504,'7.  Persistence Report'!$C$27:$C$500,"Pre-2011 Programs Completed in 2011",'7.  Persistence Report'!$J$27:$J$500,"Adjustment",'7.  Persistence Report'!$H$27:$H$500,"2014")</f>
        <v>0</v>
      </c>
      <c r="P505" s="294">
        <f>SUMIFS('7.  Persistence Report'!P$27:P$500,'7.  Persistence Report'!$D$27:$D$500,$B504,'7.  Persistence Report'!$C$27:$C$500,"Pre-2011 Programs Completed in 2011",'7.  Persistence Report'!$J$27:$J$500,"Adjustment",'7.  Persistence Report'!$H$27:$H$500,"2014")</f>
        <v>0</v>
      </c>
      <c r="Q505" s="294">
        <f>SUMIFS('7.  Persistence Report'!Q$27:Q$500,'7.  Persistence Report'!$D$27:$D$500,$B504,'7.  Persistence Report'!$C$27:$C$500,"Pre-2011 Programs Completed in 2011",'7.  Persistence Report'!$J$27:$J$500,"Adjustment",'7.  Persistence Report'!$H$27:$H$500,"2014")</f>
        <v>0</v>
      </c>
      <c r="R505" s="294">
        <f>SUMIFS('7.  Persistence Report'!R$27:R$500,'7.  Persistence Report'!$D$27:$D$500,$B504,'7.  Persistence Report'!$C$27:$C$500,"Pre-2011 Programs Completed in 2011",'7.  Persistence Report'!$J$27:$J$500,"Adjustment",'7.  Persistence Report'!$H$27:$H$500,"2014")</f>
        <v>0</v>
      </c>
      <c r="S505" s="294">
        <f>SUMIFS('7.  Persistence Report'!S$27:S$500,'7.  Persistence Report'!$D$27:$D$500,$B504,'7.  Persistence Report'!$C$27:$C$500,"Pre-2011 Programs Completed in 2011",'7.  Persistence Report'!$J$27:$J$500,"Adjustment",'7.  Persistence Report'!$H$27:$H$500,"2014")</f>
        <v>0</v>
      </c>
      <c r="T505" s="294">
        <f>SUMIFS('7.  Persistence Report'!T$27:T$500,'7.  Persistence Report'!$D$27:$D$500,$B504,'7.  Persistence Report'!$C$27:$C$500,"Pre-2011 Programs Completed in 2011",'7.  Persistence Report'!$J$27:$J$500,"Adjustment",'7.  Persistence Report'!$H$27:$H$500,"2014")</f>
        <v>0</v>
      </c>
      <c r="U505" s="294">
        <f>SUMIFS('7.  Persistence Report'!U$27:U$500,'7.  Persistence Report'!$D$27:$D$500,$B504,'7.  Persistence Report'!$C$27:$C$500,"Pre-2011 Programs Completed in 2011",'7.  Persistence Report'!$J$27:$J$500,"Adjustment",'7.  Persistence Report'!$H$27:$H$500,"2014")</f>
        <v>0</v>
      </c>
      <c r="V505" s="294">
        <f>SUMIFS('7.  Persistence Report'!V$27:V$500,'7.  Persistence Report'!$D$27:$D$500,$B504,'7.  Persistence Report'!$C$27:$C$500,"Pre-2011 Programs Completed in 2011",'7.  Persistence Report'!$J$27:$J$500,"Adjustment",'7.  Persistence Report'!$H$27:$H$500,"2014")</f>
        <v>0</v>
      </c>
      <c r="W505" s="294">
        <f>SUMIFS('7.  Persistence Report'!W$27:W$500,'7.  Persistence Report'!$D$27:$D$500,$B504,'7.  Persistence Report'!$C$27:$C$500,"Pre-2011 Programs Completed in 2011",'7.  Persistence Report'!$J$27:$J$500,"Adjustment",'7.  Persistence Report'!$H$27:$H$500,"2014")</f>
        <v>0</v>
      </c>
      <c r="X505" s="294">
        <f>SUMIFS('7.  Persistence Report'!X$27:X$500,'7.  Persistence Report'!$D$27:$D$500,$B504,'7.  Persistence Report'!$C$27:$C$500,"Pre-2011 Programs Completed in 2011",'7.  Persistence Report'!$J$27:$J$500,"Adjustment",'7.  Persistence Report'!$H$27:$H$500,"2014")</f>
        <v>0</v>
      </c>
      <c r="Y505" s="410">
        <f>Y504</f>
        <v>0</v>
      </c>
      <c r="Z505" s="410">
        <f t="shared" ref="Z505:AL505" si="239">Z504</f>
        <v>0</v>
      </c>
      <c r="AA505" s="410">
        <f t="shared" si="239"/>
        <v>1</v>
      </c>
      <c r="AB505" s="410">
        <f t="shared" si="239"/>
        <v>0</v>
      </c>
      <c r="AC505" s="410">
        <f t="shared" si="239"/>
        <v>0</v>
      </c>
      <c r="AD505" s="410">
        <f t="shared" si="239"/>
        <v>0</v>
      </c>
      <c r="AE505" s="410">
        <f t="shared" si="239"/>
        <v>0</v>
      </c>
      <c r="AF505" s="410">
        <f t="shared" si="239"/>
        <v>0</v>
      </c>
      <c r="AG505" s="410">
        <f t="shared" si="239"/>
        <v>0</v>
      </c>
      <c r="AH505" s="410">
        <f t="shared" si="239"/>
        <v>0</v>
      </c>
      <c r="AI505" s="410">
        <f t="shared" si="239"/>
        <v>0</v>
      </c>
      <c r="AJ505" s="410">
        <f t="shared" si="239"/>
        <v>0</v>
      </c>
      <c r="AK505" s="410">
        <f t="shared" si="239"/>
        <v>0</v>
      </c>
      <c r="AL505" s="410">
        <f t="shared" si="239"/>
        <v>0</v>
      </c>
      <c r="AM505" s="296"/>
    </row>
    <row r="506" spans="1:39" s="282" customFormat="1" ht="15" outlineLevel="1">
      <c r="A506" s="507"/>
      <c r="B506" s="323"/>
      <c r="C506" s="290"/>
      <c r="D506" s="290"/>
      <c r="E506" s="290"/>
      <c r="F506" s="290"/>
      <c r="G506" s="290"/>
      <c r="H506" s="290"/>
      <c r="I506" s="290"/>
      <c r="J506" s="290"/>
      <c r="K506" s="290"/>
      <c r="L506" s="290"/>
      <c r="M506" s="290"/>
      <c r="N506" s="290"/>
      <c r="O506" s="290"/>
      <c r="P506" s="290"/>
      <c r="Q506" s="290"/>
      <c r="R506" s="290"/>
      <c r="S506" s="290"/>
      <c r="T506" s="290"/>
      <c r="U506" s="290"/>
      <c r="V506" s="290"/>
      <c r="W506" s="290"/>
      <c r="X506" s="290"/>
      <c r="Y506" s="411"/>
      <c r="Z506" s="411"/>
      <c r="AA506" s="411"/>
      <c r="AB506" s="411"/>
      <c r="AC506" s="411"/>
      <c r="AD506" s="411"/>
      <c r="AE506" s="411"/>
      <c r="AF506" s="411"/>
      <c r="AG506" s="411"/>
      <c r="AH506" s="411"/>
      <c r="AI506" s="411"/>
      <c r="AJ506" s="411"/>
      <c r="AK506" s="411"/>
      <c r="AL506" s="411"/>
      <c r="AM506" s="312"/>
    </row>
    <row r="507" spans="1:39" s="282" customFormat="1" ht="15" outlineLevel="1">
      <c r="A507" s="507">
        <v>32</v>
      </c>
      <c r="B507" s="323" t="s">
        <v>492</v>
      </c>
      <c r="C507" s="290" t="s">
        <v>25</v>
      </c>
      <c r="D507" s="294">
        <f>SUMIFS('7.  Persistence Report'!AT$27:AT$500,'7.  Persistence Report'!$D$27:$D$500,$B507,'7.  Persistence Report'!$C$27:$C$500,"Pre-2011 Programs Completed in 2011",'7.  Persistence Report'!$J$27:$J$500,"&lt;&gt;Adjustment",'7.  Persistence Report'!$H$27:$H$500,"2014")</f>
        <v>0</v>
      </c>
      <c r="E507" s="294">
        <f>SUMIFS('7.  Persistence Report'!AU$27:AU$500,'7.  Persistence Report'!$D$27:$D$500,$B507,'7.  Persistence Report'!$C$27:$C$500,"Pre-2011 Programs Completed in 2011",'7.  Persistence Report'!$J$27:$J$500,"&lt;&gt;Adjustment",'7.  Persistence Report'!$H$27:$H$500,"2014")</f>
        <v>0</v>
      </c>
      <c r="F507" s="294">
        <f>SUMIFS('7.  Persistence Report'!AV$27:AV$500,'7.  Persistence Report'!$D$27:$D$500,$B507,'7.  Persistence Report'!$C$27:$C$500,"Pre-2011 Programs Completed in 2011",'7.  Persistence Report'!$J$27:$J$500,"&lt;&gt;Adjustment",'7.  Persistence Report'!$H$27:$H$500,"2014")</f>
        <v>0</v>
      </c>
      <c r="G507" s="294">
        <f>SUMIFS('7.  Persistence Report'!AW$27:AW$500,'7.  Persistence Report'!$D$27:$D$500,$B507,'7.  Persistence Report'!$C$27:$C$500,"Pre-2011 Programs Completed in 2011",'7.  Persistence Report'!$J$27:$J$500,"&lt;&gt;Adjustment",'7.  Persistence Report'!$H$27:$H$500,"2014")</f>
        <v>0</v>
      </c>
      <c r="H507" s="294">
        <f>SUMIFS('7.  Persistence Report'!AX$27:AX$500,'7.  Persistence Report'!$D$27:$D$500,$B507,'7.  Persistence Report'!$C$27:$C$500,"Pre-2011 Programs Completed in 2011",'7.  Persistence Report'!$J$27:$J$500,"&lt;&gt;Adjustment",'7.  Persistence Report'!$H$27:$H$500,"2014")</f>
        <v>0</v>
      </c>
      <c r="I507" s="294">
        <f>SUMIFS('7.  Persistence Report'!AY$27:AY$500,'7.  Persistence Report'!$D$27:$D$500,$B507,'7.  Persistence Report'!$C$27:$C$500,"Pre-2011 Programs Completed in 2011",'7.  Persistence Report'!$J$27:$J$500,"&lt;&gt;Adjustment",'7.  Persistence Report'!$H$27:$H$500,"2014")</f>
        <v>0</v>
      </c>
      <c r="J507" s="294">
        <f>SUMIFS('7.  Persistence Report'!AZ$27:AZ$500,'7.  Persistence Report'!$D$27:$D$500,$B507,'7.  Persistence Report'!$C$27:$C$500,"Pre-2011 Programs Completed in 2011",'7.  Persistence Report'!$J$27:$J$500,"&lt;&gt;Adjustment",'7.  Persistence Report'!$H$27:$H$500,"2014")</f>
        <v>0</v>
      </c>
      <c r="K507" s="294">
        <f>SUMIFS('7.  Persistence Report'!BA$27:BA$500,'7.  Persistence Report'!$D$27:$D$500,$B507,'7.  Persistence Report'!$C$27:$C$500,"Pre-2011 Programs Completed in 2011",'7.  Persistence Report'!$J$27:$J$500,"&lt;&gt;Adjustment",'7.  Persistence Report'!$H$27:$H$500,"2014")</f>
        <v>0</v>
      </c>
      <c r="L507" s="294">
        <f>SUMIFS('7.  Persistence Report'!BB$27:BB$500,'7.  Persistence Report'!$D$27:$D$500,$B507,'7.  Persistence Report'!$C$27:$C$500,"Pre-2011 Programs Completed in 2011",'7.  Persistence Report'!$J$27:$J$500,"&lt;&gt;Adjustment",'7.  Persistence Report'!$H$27:$H$500,"2014")</f>
        <v>0</v>
      </c>
      <c r="M507" s="294">
        <f>SUMIFS('7.  Persistence Report'!BC$27:BC$500,'7.  Persistence Report'!$D$27:$D$500,$B507,'7.  Persistence Report'!$C$27:$C$500,"Pre-2011 Programs Completed in 2011",'7.  Persistence Report'!$J$27:$J$500,"&lt;&gt;Adjustment",'7.  Persistence Report'!$H$27:$H$500,"2014")</f>
        <v>0</v>
      </c>
      <c r="N507" s="294">
        <v>0</v>
      </c>
      <c r="O507" s="294">
        <f>SUMIFS('7.  Persistence Report'!O$27:O$500,'7.  Persistence Report'!$D$27:$D$500,$B507,'7.  Persistence Report'!$C$27:$C$500,"Pre-2011 Programs Completed in 2011",'7.  Persistence Report'!$J$27:$J$500,"&lt;&gt;Adjustment",'7.  Persistence Report'!$H$27:$H$500,"2014")</f>
        <v>0</v>
      </c>
      <c r="P507" s="294">
        <f>SUMIFS('7.  Persistence Report'!P$27:P$500,'7.  Persistence Report'!$D$27:$D$500,$B507,'7.  Persistence Report'!$C$27:$C$500,"Pre-2011 Programs Completed in 2011",'7.  Persistence Report'!$J$27:$J$500,"&lt;&gt;Adjustment",'7.  Persistence Report'!$H$27:$H$500,"2014")</f>
        <v>0</v>
      </c>
      <c r="Q507" s="294">
        <f>SUMIFS('7.  Persistence Report'!Q$27:Q$500,'7.  Persistence Report'!$D$27:$D$500,$B507,'7.  Persistence Report'!$C$27:$C$500,"Pre-2011 Programs Completed in 2011",'7.  Persistence Report'!$J$27:$J$500,"&lt;&gt;Adjustment",'7.  Persistence Report'!$H$27:$H$500,"2014")</f>
        <v>0</v>
      </c>
      <c r="R507" s="294">
        <f>SUMIFS('7.  Persistence Report'!R$27:R$500,'7.  Persistence Report'!$D$27:$D$500,$B507,'7.  Persistence Report'!$C$27:$C$500,"Pre-2011 Programs Completed in 2011",'7.  Persistence Report'!$J$27:$J$500,"&lt;&gt;Adjustment",'7.  Persistence Report'!$H$27:$H$500,"2014")</f>
        <v>0</v>
      </c>
      <c r="S507" s="294">
        <f>SUMIFS('7.  Persistence Report'!S$27:S$500,'7.  Persistence Report'!$D$27:$D$500,$B507,'7.  Persistence Report'!$C$27:$C$500,"Pre-2011 Programs Completed in 2011",'7.  Persistence Report'!$J$27:$J$500,"&lt;&gt;Adjustment",'7.  Persistence Report'!$H$27:$H$500,"2014")</f>
        <v>0</v>
      </c>
      <c r="T507" s="294">
        <f>SUMIFS('7.  Persistence Report'!T$27:T$500,'7.  Persistence Report'!$D$27:$D$500,$B507,'7.  Persistence Report'!$C$27:$C$500,"Pre-2011 Programs Completed in 2011",'7.  Persistence Report'!$J$27:$J$500,"&lt;&gt;Adjustment",'7.  Persistence Report'!$H$27:$H$500,"2014")</f>
        <v>0</v>
      </c>
      <c r="U507" s="294">
        <f>SUMIFS('7.  Persistence Report'!U$27:U$500,'7.  Persistence Report'!$D$27:$D$500,$B507,'7.  Persistence Report'!$C$27:$C$500,"Pre-2011 Programs Completed in 2011",'7.  Persistence Report'!$J$27:$J$500,"&lt;&gt;Adjustment",'7.  Persistence Report'!$H$27:$H$500,"2014")</f>
        <v>0</v>
      </c>
      <c r="V507" s="294">
        <f>SUMIFS('7.  Persistence Report'!V$27:V$500,'7.  Persistence Report'!$D$27:$D$500,$B507,'7.  Persistence Report'!$C$27:$C$500,"Pre-2011 Programs Completed in 2011",'7.  Persistence Report'!$J$27:$J$500,"&lt;&gt;Adjustment",'7.  Persistence Report'!$H$27:$H$500,"2014")</f>
        <v>0</v>
      </c>
      <c r="W507" s="294">
        <f>SUMIFS('7.  Persistence Report'!W$27:W$500,'7.  Persistence Report'!$D$27:$D$500,$B507,'7.  Persistence Report'!$C$27:$C$500,"Pre-2011 Programs Completed in 2011",'7.  Persistence Report'!$J$27:$J$500,"&lt;&gt;Adjustment",'7.  Persistence Report'!$H$27:$H$500,"2014")</f>
        <v>0</v>
      </c>
      <c r="X507" s="294">
        <f>SUMIFS('7.  Persistence Report'!X$27:X$500,'7.  Persistence Report'!$D$27:$D$500,$B507,'7.  Persistence Report'!$C$27:$C$500,"Pre-2011 Programs Completed in 2011",'7.  Persistence Report'!$J$27:$J$500,"&lt;&gt;Adjustment",'7.  Persistence Report'!$H$27:$H$500,"2014")</f>
        <v>0</v>
      </c>
      <c r="Y507" s="468">
        <f>+Y378</f>
        <v>0</v>
      </c>
      <c r="Z507" s="468">
        <f t="shared" ref="Z507:AA507" si="240">+Z378</f>
        <v>0</v>
      </c>
      <c r="AA507" s="468">
        <f t="shared" si="240"/>
        <v>1</v>
      </c>
      <c r="AB507" s="409"/>
      <c r="AC507" s="409"/>
      <c r="AD507" s="409"/>
      <c r="AE507" s="409"/>
      <c r="AF507" s="409"/>
      <c r="AG507" s="409"/>
      <c r="AH507" s="409"/>
      <c r="AI507" s="409"/>
      <c r="AJ507" s="409"/>
      <c r="AK507" s="409"/>
      <c r="AL507" s="409"/>
      <c r="AM507" s="295">
        <f>SUM(Y507:AL507)</f>
        <v>1</v>
      </c>
    </row>
    <row r="508" spans="1:39" s="282" customFormat="1" ht="15" outlineLevel="1">
      <c r="A508" s="507"/>
      <c r="B508" s="323" t="s">
        <v>259</v>
      </c>
      <c r="C508" s="290" t="s">
        <v>163</v>
      </c>
      <c r="D508" s="294">
        <f>SUMIFS('7.  Persistence Report'!AT$27:AT$500,'7.  Persistence Report'!$D$27:$D$500,$B507,'7.  Persistence Report'!$C$27:$C$500,"Pre-2011 Programs Completed in 2011",'7.  Persistence Report'!$J$27:$J$500,"Adjustment",'7.  Persistence Report'!$H$27:$H$500,"2014")</f>
        <v>0</v>
      </c>
      <c r="E508" s="294">
        <f>SUMIFS('7.  Persistence Report'!AU$27:AU$500,'7.  Persistence Report'!$D$27:$D$500,$B507,'7.  Persistence Report'!$C$27:$C$500,"Pre-2011 Programs Completed in 2011",'7.  Persistence Report'!$J$27:$J$500,"Adjustment",'7.  Persistence Report'!$H$27:$H$500,"2014")</f>
        <v>0</v>
      </c>
      <c r="F508" s="294">
        <f>SUMIFS('7.  Persistence Report'!AV$27:AV$500,'7.  Persistence Report'!$D$27:$D$500,$B507,'7.  Persistence Report'!$C$27:$C$500,"Pre-2011 Programs Completed in 2011",'7.  Persistence Report'!$J$27:$J$500,"Adjustment",'7.  Persistence Report'!$H$27:$H$500,"2014")</f>
        <v>0</v>
      </c>
      <c r="G508" s="294">
        <f>SUMIFS('7.  Persistence Report'!AW$27:AW$500,'7.  Persistence Report'!$D$27:$D$500,$B507,'7.  Persistence Report'!$C$27:$C$500,"Pre-2011 Programs Completed in 2011",'7.  Persistence Report'!$J$27:$J$500,"Adjustment",'7.  Persistence Report'!$H$27:$H$500,"2014")</f>
        <v>0</v>
      </c>
      <c r="H508" s="294">
        <f>SUMIFS('7.  Persistence Report'!AX$27:AX$500,'7.  Persistence Report'!$D$27:$D$500,$B507,'7.  Persistence Report'!$C$27:$C$500,"Pre-2011 Programs Completed in 2011",'7.  Persistence Report'!$J$27:$J$500,"Adjustment",'7.  Persistence Report'!$H$27:$H$500,"2014")</f>
        <v>0</v>
      </c>
      <c r="I508" s="294">
        <f>SUMIFS('7.  Persistence Report'!AY$27:AY$500,'7.  Persistence Report'!$D$27:$D$500,$B507,'7.  Persistence Report'!$C$27:$C$500,"Pre-2011 Programs Completed in 2011",'7.  Persistence Report'!$J$27:$J$500,"Adjustment",'7.  Persistence Report'!$H$27:$H$500,"2014")</f>
        <v>0</v>
      </c>
      <c r="J508" s="294">
        <f>SUMIFS('7.  Persistence Report'!AZ$27:AZ$500,'7.  Persistence Report'!$D$27:$D$500,$B507,'7.  Persistence Report'!$C$27:$C$500,"Pre-2011 Programs Completed in 2011",'7.  Persistence Report'!$J$27:$J$500,"Adjustment",'7.  Persistence Report'!$H$27:$H$500,"2014")</f>
        <v>0</v>
      </c>
      <c r="K508" s="294">
        <f>SUMIFS('7.  Persistence Report'!BA$27:BA$500,'7.  Persistence Report'!$D$27:$D$500,$B507,'7.  Persistence Report'!$C$27:$C$500,"Pre-2011 Programs Completed in 2011",'7.  Persistence Report'!$J$27:$J$500,"Adjustment",'7.  Persistence Report'!$H$27:$H$500,"2014")</f>
        <v>0</v>
      </c>
      <c r="L508" s="294">
        <f>SUMIFS('7.  Persistence Report'!BB$27:BB$500,'7.  Persistence Report'!$D$27:$D$500,$B507,'7.  Persistence Report'!$C$27:$C$500,"Pre-2011 Programs Completed in 2011",'7.  Persistence Report'!$J$27:$J$500,"Adjustment",'7.  Persistence Report'!$H$27:$H$500,"2014")</f>
        <v>0</v>
      </c>
      <c r="M508" s="294">
        <f>SUMIFS('7.  Persistence Report'!BC$27:BC$500,'7.  Persistence Report'!$D$27:$D$500,$B507,'7.  Persistence Report'!$C$27:$C$500,"Pre-2011 Programs Completed in 2011",'7.  Persistence Report'!$J$27:$J$500,"Adjustment",'7.  Persistence Report'!$H$27:$H$500,"2014")</f>
        <v>0</v>
      </c>
      <c r="N508" s="294">
        <f>N507</f>
        <v>0</v>
      </c>
      <c r="O508" s="294">
        <f>SUMIFS('7.  Persistence Report'!O$27:O$500,'7.  Persistence Report'!$D$27:$D$500,$B507,'7.  Persistence Report'!$C$27:$C$500,"Pre-2011 Programs Completed in 2011",'7.  Persistence Report'!$J$27:$J$500,"Adjustment",'7.  Persistence Report'!$H$27:$H$500,"2014")</f>
        <v>0</v>
      </c>
      <c r="P508" s="294">
        <f>SUMIFS('7.  Persistence Report'!P$27:P$500,'7.  Persistence Report'!$D$27:$D$500,$B507,'7.  Persistence Report'!$C$27:$C$500,"Pre-2011 Programs Completed in 2011",'7.  Persistence Report'!$J$27:$J$500,"Adjustment",'7.  Persistence Report'!$H$27:$H$500,"2014")</f>
        <v>0</v>
      </c>
      <c r="Q508" s="294">
        <f>SUMIFS('7.  Persistence Report'!Q$27:Q$500,'7.  Persistence Report'!$D$27:$D$500,$B507,'7.  Persistence Report'!$C$27:$C$500,"Pre-2011 Programs Completed in 2011",'7.  Persistence Report'!$J$27:$J$500,"Adjustment",'7.  Persistence Report'!$H$27:$H$500,"2014")</f>
        <v>0</v>
      </c>
      <c r="R508" s="294">
        <f>SUMIFS('7.  Persistence Report'!R$27:R$500,'7.  Persistence Report'!$D$27:$D$500,$B507,'7.  Persistence Report'!$C$27:$C$500,"Pre-2011 Programs Completed in 2011",'7.  Persistence Report'!$J$27:$J$500,"Adjustment",'7.  Persistence Report'!$H$27:$H$500,"2014")</f>
        <v>0</v>
      </c>
      <c r="S508" s="294">
        <f>SUMIFS('7.  Persistence Report'!S$27:S$500,'7.  Persistence Report'!$D$27:$D$500,$B507,'7.  Persistence Report'!$C$27:$C$500,"Pre-2011 Programs Completed in 2011",'7.  Persistence Report'!$J$27:$J$500,"Adjustment",'7.  Persistence Report'!$H$27:$H$500,"2014")</f>
        <v>0</v>
      </c>
      <c r="T508" s="294">
        <f>SUMIFS('7.  Persistence Report'!T$27:T$500,'7.  Persistence Report'!$D$27:$D$500,$B507,'7.  Persistence Report'!$C$27:$C$500,"Pre-2011 Programs Completed in 2011",'7.  Persistence Report'!$J$27:$J$500,"Adjustment",'7.  Persistence Report'!$H$27:$H$500,"2014")</f>
        <v>0</v>
      </c>
      <c r="U508" s="294">
        <f>SUMIFS('7.  Persistence Report'!U$27:U$500,'7.  Persistence Report'!$D$27:$D$500,$B507,'7.  Persistence Report'!$C$27:$C$500,"Pre-2011 Programs Completed in 2011",'7.  Persistence Report'!$J$27:$J$500,"Adjustment",'7.  Persistence Report'!$H$27:$H$500,"2014")</f>
        <v>0</v>
      </c>
      <c r="V508" s="294">
        <f>SUMIFS('7.  Persistence Report'!V$27:V$500,'7.  Persistence Report'!$D$27:$D$500,$B507,'7.  Persistence Report'!$C$27:$C$500,"Pre-2011 Programs Completed in 2011",'7.  Persistence Report'!$J$27:$J$500,"Adjustment",'7.  Persistence Report'!$H$27:$H$500,"2014")</f>
        <v>0</v>
      </c>
      <c r="W508" s="294">
        <f>SUMIFS('7.  Persistence Report'!W$27:W$500,'7.  Persistence Report'!$D$27:$D$500,$B507,'7.  Persistence Report'!$C$27:$C$500,"Pre-2011 Programs Completed in 2011",'7.  Persistence Report'!$J$27:$J$500,"Adjustment",'7.  Persistence Report'!$H$27:$H$500,"2014")</f>
        <v>0</v>
      </c>
      <c r="X508" s="294">
        <f>SUMIFS('7.  Persistence Report'!X$27:X$500,'7.  Persistence Report'!$D$27:$D$500,$B507,'7.  Persistence Report'!$C$27:$C$500,"Pre-2011 Programs Completed in 2011",'7.  Persistence Report'!$J$27:$J$500,"Adjustment",'7.  Persistence Report'!$H$27:$H$500,"2014")</f>
        <v>0</v>
      </c>
      <c r="Y508" s="410">
        <f>Y507</f>
        <v>0</v>
      </c>
      <c r="Z508" s="410">
        <f t="shared" ref="Z508:AL508" si="241">Z507</f>
        <v>0</v>
      </c>
      <c r="AA508" s="410">
        <f t="shared" si="241"/>
        <v>1</v>
      </c>
      <c r="AB508" s="410">
        <f t="shared" si="241"/>
        <v>0</v>
      </c>
      <c r="AC508" s="410">
        <f t="shared" si="241"/>
        <v>0</v>
      </c>
      <c r="AD508" s="410">
        <f t="shared" si="241"/>
        <v>0</v>
      </c>
      <c r="AE508" s="410">
        <f t="shared" si="241"/>
        <v>0</v>
      </c>
      <c r="AF508" s="410">
        <f t="shared" si="241"/>
        <v>0</v>
      </c>
      <c r="AG508" s="410">
        <f t="shared" si="241"/>
        <v>0</v>
      </c>
      <c r="AH508" s="410">
        <f t="shared" si="241"/>
        <v>0</v>
      </c>
      <c r="AI508" s="410">
        <f t="shared" si="241"/>
        <v>0</v>
      </c>
      <c r="AJ508" s="410">
        <f t="shared" si="241"/>
        <v>0</v>
      </c>
      <c r="AK508" s="410">
        <f t="shared" si="241"/>
        <v>0</v>
      </c>
      <c r="AL508" s="410">
        <f t="shared" si="241"/>
        <v>0</v>
      </c>
      <c r="AM508" s="296"/>
    </row>
    <row r="509" spans="1:39" s="282" customFormat="1" ht="15" outlineLevel="1">
      <c r="A509" s="507"/>
      <c r="B509" s="323"/>
      <c r="C509" s="290"/>
      <c r="D509" s="290"/>
      <c r="E509" s="290"/>
      <c r="F509" s="290"/>
      <c r="G509" s="290"/>
      <c r="H509" s="290"/>
      <c r="I509" s="290"/>
      <c r="J509" s="290"/>
      <c r="K509" s="290"/>
      <c r="L509" s="290"/>
      <c r="M509" s="290"/>
      <c r="N509" s="290"/>
      <c r="O509" s="290"/>
      <c r="P509" s="290"/>
      <c r="Q509" s="290"/>
      <c r="R509" s="290"/>
      <c r="S509" s="290"/>
      <c r="T509" s="290"/>
      <c r="U509" s="290"/>
      <c r="V509" s="290"/>
      <c r="W509" s="290"/>
      <c r="X509" s="290"/>
      <c r="Y509" s="411"/>
      <c r="Z509" s="411"/>
      <c r="AA509" s="411"/>
      <c r="AB509" s="411"/>
      <c r="AC509" s="411"/>
      <c r="AD509" s="411"/>
      <c r="AE509" s="411"/>
      <c r="AF509" s="411"/>
      <c r="AG509" s="411"/>
      <c r="AH509" s="411"/>
      <c r="AI509" s="411"/>
      <c r="AJ509" s="411"/>
      <c r="AK509" s="411"/>
      <c r="AL509" s="411"/>
      <c r="AM509" s="312"/>
    </row>
    <row r="510" spans="1:39" s="282" customFormat="1" ht="15" outlineLevel="1">
      <c r="A510" s="507">
        <v>33</v>
      </c>
      <c r="B510" s="323" t="s">
        <v>493</v>
      </c>
      <c r="C510" s="290" t="s">
        <v>25</v>
      </c>
      <c r="D510" s="294">
        <f>SUMIFS('7.  Persistence Report'!AT$27:AT$500,'7.  Persistence Report'!$D$27:$D$500,$B510,'7.  Persistence Report'!$C$27:$C$500,"Pre-2011 Programs Completed in 2011",'7.  Persistence Report'!$J$27:$J$500,"&lt;&gt;Adjustment",'7.  Persistence Report'!$H$27:$H$500,"2014")</f>
        <v>0</v>
      </c>
      <c r="E510" s="294">
        <f>SUMIFS('7.  Persistence Report'!AU$27:AU$500,'7.  Persistence Report'!$D$27:$D$500,$B510,'7.  Persistence Report'!$C$27:$C$500,"Pre-2011 Programs Completed in 2011",'7.  Persistence Report'!$J$27:$J$500,"&lt;&gt;Adjustment",'7.  Persistence Report'!$H$27:$H$500,"2014")</f>
        <v>0</v>
      </c>
      <c r="F510" s="294">
        <f>SUMIFS('7.  Persistence Report'!AV$27:AV$500,'7.  Persistence Report'!$D$27:$D$500,$B510,'7.  Persistence Report'!$C$27:$C$500,"Pre-2011 Programs Completed in 2011",'7.  Persistence Report'!$J$27:$J$500,"&lt;&gt;Adjustment",'7.  Persistence Report'!$H$27:$H$500,"2014")</f>
        <v>0</v>
      </c>
      <c r="G510" s="294">
        <f>SUMIFS('7.  Persistence Report'!AW$27:AW$500,'7.  Persistence Report'!$D$27:$D$500,$B510,'7.  Persistence Report'!$C$27:$C$500,"Pre-2011 Programs Completed in 2011",'7.  Persistence Report'!$J$27:$J$500,"&lt;&gt;Adjustment",'7.  Persistence Report'!$H$27:$H$500,"2014")</f>
        <v>0</v>
      </c>
      <c r="H510" s="294">
        <f>SUMIFS('7.  Persistence Report'!AX$27:AX$500,'7.  Persistence Report'!$D$27:$D$500,$B510,'7.  Persistence Report'!$C$27:$C$500,"Pre-2011 Programs Completed in 2011",'7.  Persistence Report'!$J$27:$J$500,"&lt;&gt;Adjustment",'7.  Persistence Report'!$H$27:$H$500,"2014")</f>
        <v>0</v>
      </c>
      <c r="I510" s="294">
        <f>SUMIFS('7.  Persistence Report'!AY$27:AY$500,'7.  Persistence Report'!$D$27:$D$500,$B510,'7.  Persistence Report'!$C$27:$C$500,"Pre-2011 Programs Completed in 2011",'7.  Persistence Report'!$J$27:$J$500,"&lt;&gt;Adjustment",'7.  Persistence Report'!$H$27:$H$500,"2014")</f>
        <v>0</v>
      </c>
      <c r="J510" s="294">
        <f>SUMIFS('7.  Persistence Report'!AZ$27:AZ$500,'7.  Persistence Report'!$D$27:$D$500,$B510,'7.  Persistence Report'!$C$27:$C$500,"Pre-2011 Programs Completed in 2011",'7.  Persistence Report'!$J$27:$J$500,"&lt;&gt;Adjustment",'7.  Persistence Report'!$H$27:$H$500,"2014")</f>
        <v>0</v>
      </c>
      <c r="K510" s="294">
        <f>SUMIFS('7.  Persistence Report'!BA$27:BA$500,'7.  Persistence Report'!$D$27:$D$500,$B510,'7.  Persistence Report'!$C$27:$C$500,"Pre-2011 Programs Completed in 2011",'7.  Persistence Report'!$J$27:$J$500,"&lt;&gt;Adjustment",'7.  Persistence Report'!$H$27:$H$500,"2014")</f>
        <v>0</v>
      </c>
      <c r="L510" s="294">
        <f>SUMIFS('7.  Persistence Report'!BB$27:BB$500,'7.  Persistence Report'!$D$27:$D$500,$B510,'7.  Persistence Report'!$C$27:$C$500,"Pre-2011 Programs Completed in 2011",'7.  Persistence Report'!$J$27:$J$500,"&lt;&gt;Adjustment",'7.  Persistence Report'!$H$27:$H$500,"2014")</f>
        <v>0</v>
      </c>
      <c r="M510" s="294">
        <f>SUMIFS('7.  Persistence Report'!BC$27:BC$500,'7.  Persistence Report'!$D$27:$D$500,$B510,'7.  Persistence Report'!$C$27:$C$500,"Pre-2011 Programs Completed in 2011",'7.  Persistence Report'!$J$27:$J$500,"&lt;&gt;Adjustment",'7.  Persistence Report'!$H$27:$H$500,"2014")</f>
        <v>0</v>
      </c>
      <c r="N510" s="294">
        <v>12</v>
      </c>
      <c r="O510" s="294">
        <f>SUMIFS('7.  Persistence Report'!O$27:O$500,'7.  Persistence Report'!$D$27:$D$500,$B510,'7.  Persistence Report'!$C$27:$C$500,"Pre-2011 Programs Completed in 2011",'7.  Persistence Report'!$J$27:$J$500,"&lt;&gt;Adjustment",'7.  Persistence Report'!$H$27:$H$500,"2014")</f>
        <v>0</v>
      </c>
      <c r="P510" s="294">
        <f>SUMIFS('7.  Persistence Report'!P$27:P$500,'7.  Persistence Report'!$D$27:$D$500,$B510,'7.  Persistence Report'!$C$27:$C$500,"Pre-2011 Programs Completed in 2011",'7.  Persistence Report'!$J$27:$J$500,"&lt;&gt;Adjustment",'7.  Persistence Report'!$H$27:$H$500,"2014")</f>
        <v>0</v>
      </c>
      <c r="Q510" s="294">
        <f>SUMIFS('7.  Persistence Report'!Q$27:Q$500,'7.  Persistence Report'!$D$27:$D$500,$B510,'7.  Persistence Report'!$C$27:$C$500,"Pre-2011 Programs Completed in 2011",'7.  Persistence Report'!$J$27:$J$500,"&lt;&gt;Adjustment",'7.  Persistence Report'!$H$27:$H$500,"2014")</f>
        <v>0</v>
      </c>
      <c r="R510" s="294">
        <f>SUMIFS('7.  Persistence Report'!R$27:R$500,'7.  Persistence Report'!$D$27:$D$500,$B510,'7.  Persistence Report'!$C$27:$C$500,"Pre-2011 Programs Completed in 2011",'7.  Persistence Report'!$J$27:$J$500,"&lt;&gt;Adjustment",'7.  Persistence Report'!$H$27:$H$500,"2014")</f>
        <v>0</v>
      </c>
      <c r="S510" s="294">
        <f>SUMIFS('7.  Persistence Report'!S$27:S$500,'7.  Persistence Report'!$D$27:$D$500,$B510,'7.  Persistence Report'!$C$27:$C$500,"Pre-2011 Programs Completed in 2011",'7.  Persistence Report'!$J$27:$J$500,"&lt;&gt;Adjustment",'7.  Persistence Report'!$H$27:$H$500,"2014")</f>
        <v>0</v>
      </c>
      <c r="T510" s="294">
        <f>SUMIFS('7.  Persistence Report'!T$27:T$500,'7.  Persistence Report'!$D$27:$D$500,$B510,'7.  Persistence Report'!$C$27:$C$500,"Pre-2011 Programs Completed in 2011",'7.  Persistence Report'!$J$27:$J$500,"&lt;&gt;Adjustment",'7.  Persistence Report'!$H$27:$H$500,"2014")</f>
        <v>0</v>
      </c>
      <c r="U510" s="294">
        <f>SUMIFS('7.  Persistence Report'!U$27:U$500,'7.  Persistence Report'!$D$27:$D$500,$B510,'7.  Persistence Report'!$C$27:$C$500,"Pre-2011 Programs Completed in 2011",'7.  Persistence Report'!$J$27:$J$500,"&lt;&gt;Adjustment",'7.  Persistence Report'!$H$27:$H$500,"2014")</f>
        <v>0</v>
      </c>
      <c r="V510" s="294">
        <f>SUMIFS('7.  Persistence Report'!V$27:V$500,'7.  Persistence Report'!$D$27:$D$500,$B510,'7.  Persistence Report'!$C$27:$C$500,"Pre-2011 Programs Completed in 2011",'7.  Persistence Report'!$J$27:$J$500,"&lt;&gt;Adjustment",'7.  Persistence Report'!$H$27:$H$500,"2014")</f>
        <v>0</v>
      </c>
      <c r="W510" s="294">
        <f>SUMIFS('7.  Persistence Report'!W$27:W$500,'7.  Persistence Report'!$D$27:$D$500,$B510,'7.  Persistence Report'!$C$27:$C$500,"Pre-2011 Programs Completed in 2011",'7.  Persistence Report'!$J$27:$J$500,"&lt;&gt;Adjustment",'7.  Persistence Report'!$H$27:$H$500,"2014")</f>
        <v>0</v>
      </c>
      <c r="X510" s="294">
        <f>SUMIFS('7.  Persistence Report'!X$27:X$500,'7.  Persistence Report'!$D$27:$D$500,$B510,'7.  Persistence Report'!$C$27:$C$500,"Pre-2011 Programs Completed in 2011",'7.  Persistence Report'!$J$27:$J$500,"&lt;&gt;Adjustment",'7.  Persistence Report'!$H$27:$H$500,"2014")</f>
        <v>0</v>
      </c>
      <c r="Y510" s="468">
        <f>+Y381</f>
        <v>0</v>
      </c>
      <c r="Z510" s="468">
        <f t="shared" ref="Z510:AA510" si="242">+Z381</f>
        <v>0</v>
      </c>
      <c r="AA510" s="468">
        <f t="shared" si="242"/>
        <v>1</v>
      </c>
      <c r="AB510" s="409"/>
      <c r="AC510" s="409"/>
      <c r="AD510" s="409"/>
      <c r="AE510" s="409"/>
      <c r="AF510" s="409"/>
      <c r="AG510" s="409"/>
      <c r="AH510" s="409"/>
      <c r="AI510" s="409"/>
      <c r="AJ510" s="409"/>
      <c r="AK510" s="409"/>
      <c r="AL510" s="409"/>
      <c r="AM510" s="295">
        <f>SUM(Y510:AL510)</f>
        <v>1</v>
      </c>
    </row>
    <row r="511" spans="1:39" s="282" customFormat="1" ht="15" outlineLevel="1">
      <c r="A511" s="507"/>
      <c r="B511" s="323" t="s">
        <v>259</v>
      </c>
      <c r="C511" s="290" t="s">
        <v>163</v>
      </c>
      <c r="D511" s="294">
        <f>SUMIFS('7.  Persistence Report'!AT$27:AT$500,'7.  Persistence Report'!$D$27:$D$500,$B510,'7.  Persistence Report'!$C$27:$C$500,"Pre-2011 Programs Completed in 2011",'7.  Persistence Report'!$J$27:$J$500,"Adjustment",'7.  Persistence Report'!$H$27:$H$500,"2014")</f>
        <v>0</v>
      </c>
      <c r="E511" s="294">
        <f>SUMIFS('7.  Persistence Report'!AU$27:AU$500,'7.  Persistence Report'!$D$27:$D$500,$B510,'7.  Persistence Report'!$C$27:$C$500,"Pre-2011 Programs Completed in 2011",'7.  Persistence Report'!$J$27:$J$500,"Adjustment",'7.  Persistence Report'!$H$27:$H$500,"2014")</f>
        <v>0</v>
      </c>
      <c r="F511" s="294">
        <f>SUMIFS('7.  Persistence Report'!AV$27:AV$500,'7.  Persistence Report'!$D$27:$D$500,$B510,'7.  Persistence Report'!$C$27:$C$500,"Pre-2011 Programs Completed in 2011",'7.  Persistence Report'!$J$27:$J$500,"Adjustment",'7.  Persistence Report'!$H$27:$H$500,"2014")</f>
        <v>0</v>
      </c>
      <c r="G511" s="294">
        <f>SUMIFS('7.  Persistence Report'!AW$27:AW$500,'7.  Persistence Report'!$D$27:$D$500,$B510,'7.  Persistence Report'!$C$27:$C$500,"Pre-2011 Programs Completed in 2011",'7.  Persistence Report'!$J$27:$J$500,"Adjustment",'7.  Persistence Report'!$H$27:$H$500,"2014")</f>
        <v>0</v>
      </c>
      <c r="H511" s="294">
        <f>SUMIFS('7.  Persistence Report'!AX$27:AX$500,'7.  Persistence Report'!$D$27:$D$500,$B510,'7.  Persistence Report'!$C$27:$C$500,"Pre-2011 Programs Completed in 2011",'7.  Persistence Report'!$J$27:$J$500,"Adjustment",'7.  Persistence Report'!$H$27:$H$500,"2014")</f>
        <v>0</v>
      </c>
      <c r="I511" s="294">
        <f>SUMIFS('7.  Persistence Report'!AY$27:AY$500,'7.  Persistence Report'!$D$27:$D$500,$B510,'7.  Persistence Report'!$C$27:$C$500,"Pre-2011 Programs Completed in 2011",'7.  Persistence Report'!$J$27:$J$500,"Adjustment",'7.  Persistence Report'!$H$27:$H$500,"2014")</f>
        <v>0</v>
      </c>
      <c r="J511" s="294">
        <f>SUMIFS('7.  Persistence Report'!AZ$27:AZ$500,'7.  Persistence Report'!$D$27:$D$500,$B510,'7.  Persistence Report'!$C$27:$C$500,"Pre-2011 Programs Completed in 2011",'7.  Persistence Report'!$J$27:$J$500,"Adjustment",'7.  Persistence Report'!$H$27:$H$500,"2014")</f>
        <v>0</v>
      </c>
      <c r="K511" s="294">
        <f>SUMIFS('7.  Persistence Report'!BA$27:BA$500,'7.  Persistence Report'!$D$27:$D$500,$B510,'7.  Persistence Report'!$C$27:$C$500,"Pre-2011 Programs Completed in 2011",'7.  Persistence Report'!$J$27:$J$500,"Adjustment",'7.  Persistence Report'!$H$27:$H$500,"2014")</f>
        <v>0</v>
      </c>
      <c r="L511" s="294">
        <f>SUMIFS('7.  Persistence Report'!BB$27:BB$500,'7.  Persistence Report'!$D$27:$D$500,$B510,'7.  Persistence Report'!$C$27:$C$500,"Pre-2011 Programs Completed in 2011",'7.  Persistence Report'!$J$27:$J$500,"Adjustment",'7.  Persistence Report'!$H$27:$H$500,"2014")</f>
        <v>0</v>
      </c>
      <c r="M511" s="294">
        <f>SUMIFS('7.  Persistence Report'!BC$27:BC$500,'7.  Persistence Report'!$D$27:$D$500,$B510,'7.  Persistence Report'!$C$27:$C$500,"Pre-2011 Programs Completed in 2011",'7.  Persistence Report'!$J$27:$J$500,"Adjustment",'7.  Persistence Report'!$H$27:$H$500,"2014")</f>
        <v>0</v>
      </c>
      <c r="N511" s="294">
        <f>N510</f>
        <v>12</v>
      </c>
      <c r="O511" s="294">
        <f>SUMIFS('7.  Persistence Report'!O$27:O$500,'7.  Persistence Report'!$D$27:$D$500,$B510,'7.  Persistence Report'!$C$27:$C$500,"Pre-2011 Programs Completed in 2011",'7.  Persistence Report'!$J$27:$J$500,"Adjustment",'7.  Persistence Report'!$H$27:$H$500,"2014")</f>
        <v>0</v>
      </c>
      <c r="P511" s="294">
        <f>SUMIFS('7.  Persistence Report'!P$27:P$500,'7.  Persistence Report'!$D$27:$D$500,$B510,'7.  Persistence Report'!$C$27:$C$500,"Pre-2011 Programs Completed in 2011",'7.  Persistence Report'!$J$27:$J$500,"Adjustment",'7.  Persistence Report'!$H$27:$H$500,"2014")</f>
        <v>0</v>
      </c>
      <c r="Q511" s="294">
        <f>SUMIFS('7.  Persistence Report'!Q$27:Q$500,'7.  Persistence Report'!$D$27:$D$500,$B510,'7.  Persistence Report'!$C$27:$C$500,"Pre-2011 Programs Completed in 2011",'7.  Persistence Report'!$J$27:$J$500,"Adjustment",'7.  Persistence Report'!$H$27:$H$500,"2014")</f>
        <v>0</v>
      </c>
      <c r="R511" s="294">
        <f>SUMIFS('7.  Persistence Report'!R$27:R$500,'7.  Persistence Report'!$D$27:$D$500,$B510,'7.  Persistence Report'!$C$27:$C$500,"Pre-2011 Programs Completed in 2011",'7.  Persistence Report'!$J$27:$J$500,"Adjustment",'7.  Persistence Report'!$H$27:$H$500,"2014")</f>
        <v>0</v>
      </c>
      <c r="S511" s="294">
        <f>SUMIFS('7.  Persistence Report'!S$27:S$500,'7.  Persistence Report'!$D$27:$D$500,$B510,'7.  Persistence Report'!$C$27:$C$500,"Pre-2011 Programs Completed in 2011",'7.  Persistence Report'!$J$27:$J$500,"Adjustment",'7.  Persistence Report'!$H$27:$H$500,"2014")</f>
        <v>0</v>
      </c>
      <c r="T511" s="294">
        <f>SUMIFS('7.  Persistence Report'!T$27:T$500,'7.  Persistence Report'!$D$27:$D$500,$B510,'7.  Persistence Report'!$C$27:$C$500,"Pre-2011 Programs Completed in 2011",'7.  Persistence Report'!$J$27:$J$500,"Adjustment",'7.  Persistence Report'!$H$27:$H$500,"2014")</f>
        <v>0</v>
      </c>
      <c r="U511" s="294">
        <f>SUMIFS('7.  Persistence Report'!U$27:U$500,'7.  Persistence Report'!$D$27:$D$500,$B510,'7.  Persistence Report'!$C$27:$C$500,"Pre-2011 Programs Completed in 2011",'7.  Persistence Report'!$J$27:$J$500,"Adjustment",'7.  Persistence Report'!$H$27:$H$500,"2014")</f>
        <v>0</v>
      </c>
      <c r="V511" s="294">
        <f>SUMIFS('7.  Persistence Report'!V$27:V$500,'7.  Persistence Report'!$D$27:$D$500,$B510,'7.  Persistence Report'!$C$27:$C$500,"Pre-2011 Programs Completed in 2011",'7.  Persistence Report'!$J$27:$J$500,"Adjustment",'7.  Persistence Report'!$H$27:$H$500,"2014")</f>
        <v>0</v>
      </c>
      <c r="W511" s="294">
        <f>SUMIFS('7.  Persistence Report'!W$27:W$500,'7.  Persistence Report'!$D$27:$D$500,$B510,'7.  Persistence Report'!$C$27:$C$500,"Pre-2011 Programs Completed in 2011",'7.  Persistence Report'!$J$27:$J$500,"Adjustment",'7.  Persistence Report'!$H$27:$H$500,"2014")</f>
        <v>0</v>
      </c>
      <c r="X511" s="294">
        <f>SUMIFS('7.  Persistence Report'!X$27:X$500,'7.  Persistence Report'!$D$27:$D$500,$B510,'7.  Persistence Report'!$C$27:$C$500,"Pre-2011 Programs Completed in 2011",'7.  Persistence Report'!$J$27:$J$500,"Adjustment",'7.  Persistence Report'!$H$27:$H$500,"2014")</f>
        <v>0</v>
      </c>
      <c r="Y511" s="410">
        <f>Y510</f>
        <v>0</v>
      </c>
      <c r="Z511" s="410">
        <f t="shared" ref="Z511:AK511" si="243">Z510</f>
        <v>0</v>
      </c>
      <c r="AA511" s="410">
        <f t="shared" si="243"/>
        <v>1</v>
      </c>
      <c r="AB511" s="410">
        <f t="shared" si="243"/>
        <v>0</v>
      </c>
      <c r="AC511" s="410">
        <f t="shared" si="243"/>
        <v>0</v>
      </c>
      <c r="AD511" s="410">
        <f t="shared" si="243"/>
        <v>0</v>
      </c>
      <c r="AE511" s="410">
        <f t="shared" si="243"/>
        <v>0</v>
      </c>
      <c r="AF511" s="410">
        <f t="shared" si="243"/>
        <v>0</v>
      </c>
      <c r="AG511" s="410">
        <f t="shared" si="243"/>
        <v>0</v>
      </c>
      <c r="AH511" s="410">
        <f t="shared" si="243"/>
        <v>0</v>
      </c>
      <c r="AI511" s="410">
        <f t="shared" si="243"/>
        <v>0</v>
      </c>
      <c r="AJ511" s="410">
        <f t="shared" si="243"/>
        <v>0</v>
      </c>
      <c r="AK511" s="410">
        <f t="shared" si="243"/>
        <v>0</v>
      </c>
      <c r="AL511" s="410">
        <f>AL510</f>
        <v>0</v>
      </c>
      <c r="AM511" s="296"/>
    </row>
    <row r="512" spans="1:39" ht="15" outlineLevel="1">
      <c r="B512" s="314"/>
      <c r="C512" s="324"/>
      <c r="D512" s="290"/>
      <c r="E512" s="290"/>
      <c r="F512" s="290"/>
      <c r="G512" s="290"/>
      <c r="H512" s="290"/>
      <c r="I512" s="290"/>
      <c r="J512" s="290"/>
      <c r="K512" s="290"/>
      <c r="L512" s="290"/>
      <c r="M512" s="290"/>
      <c r="N512" s="299"/>
      <c r="O512" s="290"/>
      <c r="P512" s="325"/>
      <c r="Q512" s="325"/>
      <c r="R512" s="325"/>
      <c r="S512" s="325"/>
      <c r="T512" s="325"/>
      <c r="U512" s="325"/>
      <c r="V512" s="325"/>
      <c r="W512" s="325"/>
      <c r="X512" s="325"/>
      <c r="Y512" s="300"/>
      <c r="Z512" s="300"/>
      <c r="AA512" s="300"/>
      <c r="AB512" s="300"/>
      <c r="AC512" s="300"/>
      <c r="AD512" s="300"/>
      <c r="AE512" s="300"/>
      <c r="AF512" s="300"/>
      <c r="AG512" s="300"/>
      <c r="AH512" s="300"/>
      <c r="AI512" s="300"/>
      <c r="AJ512" s="300"/>
      <c r="AK512" s="300"/>
      <c r="AL512" s="300"/>
      <c r="AM512" s="305"/>
    </row>
    <row r="513" spans="2:41" ht="15.75">
      <c r="B513" s="326" t="s">
        <v>260</v>
      </c>
      <c r="C513" s="328"/>
      <c r="D513" s="328">
        <f>SUM(D408:D511)</f>
        <v>61246517.010362007</v>
      </c>
      <c r="E513" s="328"/>
      <c r="F513" s="328"/>
      <c r="G513" s="328"/>
      <c r="H513" s="328"/>
      <c r="I513" s="328"/>
      <c r="J513" s="328"/>
      <c r="K513" s="328"/>
      <c r="L513" s="328"/>
      <c r="M513" s="328"/>
      <c r="N513" s="328"/>
      <c r="O513" s="328">
        <f>SUM(O408:O511)</f>
        <v>15839.933367374999</v>
      </c>
      <c r="P513" s="328"/>
      <c r="Q513" s="328"/>
      <c r="R513" s="328"/>
      <c r="S513" s="328"/>
      <c r="T513" s="328"/>
      <c r="U513" s="328"/>
      <c r="V513" s="328"/>
      <c r="W513" s="328"/>
      <c r="X513" s="328"/>
      <c r="Y513" s="328">
        <f>IF(Y407="kWh",SUMPRODUCT(D408:D511,Y408:Y511))</f>
        <v>13427978.952362001</v>
      </c>
      <c r="Z513" s="328">
        <f>IF(Z407="kWh",SUMPRODUCT(D408:D511,Z408:Z511))</f>
        <v>8627004.6449999996</v>
      </c>
      <c r="AA513" s="328">
        <f>IF(AA407="kW",SUMPRODUCT(N408:N511,O408:O511,AA408:AA511),SUMPRODUCT(D408:D511,AA408:AA511))</f>
        <v>81883.397745600014</v>
      </c>
      <c r="AB513" s="328">
        <f>IF(AB407="kW",SUMPRODUCT(N408:N511,O408:O511,AB408:AB511),SUMPRODUCT(D408:D511,AB408:AB511))</f>
        <v>0</v>
      </c>
      <c r="AC513" s="328">
        <f>IF(AC407="kW",SUMPRODUCT(N408:N511,O408:O511,AC408:AC511),SUMPRODUCT(D408:D511,AC408:AC511))</f>
        <v>0</v>
      </c>
      <c r="AD513" s="328">
        <f>IF(AD407="kW",SUMPRODUCT(N408:N511,O408:O511,AD408:AD511),SUMPRODUCT(D408:D511,AD408:AD511))</f>
        <v>0</v>
      </c>
      <c r="AE513" s="328">
        <f>IF(AE407="kW",SUMPRODUCT(N408:N511,O408:O511,AE408:AE511),SUMPRODUCT(D408:D511,AE408:AE511))</f>
        <v>0</v>
      </c>
      <c r="AF513" s="328">
        <f>IF(AF407="kW",SUMPRODUCT(N408:N511,O408:O511,AF408:AF511),SUMPRODUCT(D408:D511,AF408:AF511))</f>
        <v>0</v>
      </c>
      <c r="AG513" s="328">
        <f>IF(AG407="kW",SUMPRODUCT(N408:N511,O408:O511,AG408:AG511),SUMPRODUCT(D408:D511,AG408:AG511))</f>
        <v>0</v>
      </c>
      <c r="AH513" s="328">
        <f>IF(AH407="kW",SUMPRODUCT(N408:N511,O408:O511,AH408:AH511),SUMPRODUCT(D408:D511,AH408:AH511))</f>
        <v>0</v>
      </c>
      <c r="AI513" s="328">
        <f>IF(AI407="kW",SUMPRODUCT(N408:N511,O408:O511,AI408:AI511),SUMPRODUCT(D408:D511,AI408:AI511))</f>
        <v>0</v>
      </c>
      <c r="AJ513" s="328">
        <f>IF(AJ407="kW",SUMPRODUCT(N408:N511,O408:O511,AJ408:AJ511),SUMPRODUCT(D408:D511,AJ408:AJ511))</f>
        <v>0</v>
      </c>
      <c r="AK513" s="328">
        <f>IF(AK407="kW",SUMPRODUCT(N408:N511,O408:O511,AK408:AK511),SUMPRODUCT(D408:D511,AK408:AK511))</f>
        <v>0</v>
      </c>
      <c r="AL513" s="328">
        <f>IF(AL407="kW",SUMPRODUCT(N408:N511,O408:O511,AL408:AL511),SUMPRODUCT(D408:D511,AL408:AL511))</f>
        <v>0</v>
      </c>
      <c r="AM513" s="329"/>
    </row>
    <row r="514" spans="2:41" ht="15.75">
      <c r="B514" s="390" t="s">
        <v>261</v>
      </c>
      <c r="C514" s="391"/>
      <c r="D514" s="391"/>
      <c r="E514" s="391"/>
      <c r="F514" s="391"/>
      <c r="G514" s="391"/>
      <c r="H514" s="391"/>
      <c r="I514" s="391"/>
      <c r="J514" s="391"/>
      <c r="K514" s="391"/>
      <c r="L514" s="391"/>
      <c r="M514" s="391"/>
      <c r="N514" s="391"/>
      <c r="O514" s="391"/>
      <c r="P514" s="391"/>
      <c r="Q514" s="391"/>
      <c r="R514" s="391"/>
      <c r="S514" s="391"/>
      <c r="T514" s="391"/>
      <c r="U514" s="391"/>
      <c r="V514" s="391"/>
      <c r="W514" s="391"/>
      <c r="X514" s="391"/>
      <c r="Y514" s="327">
        <f>HLOOKUP(Y406,'2. LRAMVA Threshold'!$B$42:$Q$53,6,FALSE)</f>
        <v>0</v>
      </c>
      <c r="Z514" s="327">
        <f>HLOOKUP(Z406,'2. LRAMVA Threshold'!$B$42:$Q$53,6,FALSE)</f>
        <v>0</v>
      </c>
      <c r="AA514" s="327">
        <f>HLOOKUP(AA406,'2. LRAMVA Threshold'!$B$42:$Q$53,6,FALSE)</f>
        <v>0</v>
      </c>
      <c r="AB514" s="327">
        <f>HLOOKUP(AB406,'2. LRAMVA Threshold'!$B$42:$Q$53,6,FALSE)</f>
        <v>0</v>
      </c>
      <c r="AC514" s="327">
        <f>HLOOKUP(AC406,'2. LRAMVA Threshold'!$B$42:$Q$53,6,FALSE)</f>
        <v>0</v>
      </c>
      <c r="AD514" s="327">
        <f>HLOOKUP(AD406,'2. LRAMVA Threshold'!$B$42:$Q$53,6,FALSE)</f>
        <v>0</v>
      </c>
      <c r="AE514" s="327">
        <f>HLOOKUP(AE406,'2. LRAMVA Threshold'!$B$42:$Q$53,6,FALSE)</f>
        <v>0</v>
      </c>
      <c r="AF514" s="327">
        <f>HLOOKUP(AF406,'2. LRAMVA Threshold'!$B$42:$Q$53,6,FALSE)</f>
        <v>0</v>
      </c>
      <c r="AG514" s="327">
        <f>HLOOKUP(AG406,'2. LRAMVA Threshold'!$B$42:$Q$53,6,FALSE)</f>
        <v>0</v>
      </c>
      <c r="AH514" s="327">
        <f>HLOOKUP(AH406,'2. LRAMVA Threshold'!$B$42:$Q$53,6,FALSE)</f>
        <v>0</v>
      </c>
      <c r="AI514" s="327">
        <f>HLOOKUP(AI406,'2. LRAMVA Threshold'!$B$42:$Q$53,6,FALSE)</f>
        <v>0</v>
      </c>
      <c r="AJ514" s="327">
        <f>HLOOKUP(AJ406,'2. LRAMVA Threshold'!$B$42:$Q$53,6,FALSE)</f>
        <v>0</v>
      </c>
      <c r="AK514" s="327">
        <f>HLOOKUP(AK406,'2. LRAMVA Threshold'!$B$42:$Q$53,6,FALSE)</f>
        <v>0</v>
      </c>
      <c r="AL514" s="327">
        <f>HLOOKUP(AL406,'2. LRAMVA Threshold'!$B$42:$Q$53,6,FALSE)</f>
        <v>0</v>
      </c>
      <c r="AM514" s="392"/>
    </row>
    <row r="515" spans="2:41" ht="15">
      <c r="B515" s="393"/>
      <c r="C515" s="394"/>
      <c r="D515" s="395"/>
      <c r="E515" s="395"/>
      <c r="F515" s="395"/>
      <c r="G515" s="395"/>
      <c r="H515" s="395"/>
      <c r="I515" s="395"/>
      <c r="J515" s="395"/>
      <c r="K515" s="395"/>
      <c r="L515" s="395"/>
      <c r="M515" s="395"/>
      <c r="N515" s="395"/>
      <c r="O515" s="396"/>
      <c r="P515" s="395"/>
      <c r="Q515" s="395"/>
      <c r="R515" s="395"/>
      <c r="S515" s="397"/>
      <c r="T515" s="397"/>
      <c r="U515" s="397"/>
      <c r="V515" s="397"/>
      <c r="W515" s="395"/>
      <c r="X515" s="395"/>
      <c r="Y515" s="398"/>
      <c r="Z515" s="398"/>
      <c r="AA515" s="398"/>
      <c r="AB515" s="398"/>
      <c r="AC515" s="398"/>
      <c r="AD515" s="398"/>
      <c r="AE515" s="398"/>
      <c r="AF515" s="398"/>
      <c r="AG515" s="398"/>
      <c r="AH515" s="398"/>
      <c r="AI515" s="398"/>
      <c r="AJ515" s="398"/>
      <c r="AK515" s="398"/>
      <c r="AL515" s="398"/>
      <c r="AM515" s="399"/>
    </row>
    <row r="516" spans="2:41" ht="15">
      <c r="B516" s="323" t="s">
        <v>167</v>
      </c>
      <c r="C516" s="337"/>
      <c r="D516" s="337"/>
      <c r="E516" s="375"/>
      <c r="F516" s="375"/>
      <c r="G516" s="375"/>
      <c r="H516" s="375"/>
      <c r="I516" s="375"/>
      <c r="J516" s="375"/>
      <c r="K516" s="375"/>
      <c r="L516" s="375"/>
      <c r="M516" s="375"/>
      <c r="N516" s="375"/>
      <c r="O516" s="290"/>
      <c r="P516" s="339"/>
      <c r="Q516" s="339"/>
      <c r="R516" s="339"/>
      <c r="S516" s="338"/>
      <c r="T516" s="338"/>
      <c r="U516" s="338"/>
      <c r="V516" s="338"/>
      <c r="W516" s="339"/>
      <c r="X516" s="339"/>
      <c r="Y516" s="340">
        <f>HLOOKUP(Y$20,'3.  Distribution Rates'!$C$122:$P$133,6,FALSE)</f>
        <v>0</v>
      </c>
      <c r="Z516" s="340">
        <f>HLOOKUP(Z$20,'3.  Distribution Rates'!$C$122:$P$133,6,FALSE)</f>
        <v>0</v>
      </c>
      <c r="AA516" s="340">
        <f>HLOOKUP(AA$20,'3.  Distribution Rates'!$C$122:$P$133,6,FALSE)</f>
        <v>0</v>
      </c>
      <c r="AB516" s="340">
        <f>HLOOKUP(AB$20,'3.  Distribution Rates'!$C$122:$P$133,6,FALSE)</f>
        <v>0</v>
      </c>
      <c r="AC516" s="340">
        <f>HLOOKUP(AC$20,'3.  Distribution Rates'!$C$122:$P$133,6,FALSE)</f>
        <v>0</v>
      </c>
      <c r="AD516" s="340">
        <f>HLOOKUP(AD$20,'3.  Distribution Rates'!$C$122:$P$133,6,FALSE)</f>
        <v>0</v>
      </c>
      <c r="AE516" s="340">
        <f>HLOOKUP(AE$20,'3.  Distribution Rates'!$C$122:$P$133,6,FALSE)</f>
        <v>0</v>
      </c>
      <c r="AF516" s="340">
        <f>HLOOKUP(AF$20,'3.  Distribution Rates'!$C$122:$P$133,6,FALSE)</f>
        <v>0</v>
      </c>
      <c r="AG516" s="340">
        <f>HLOOKUP(AG$20,'3.  Distribution Rates'!$C$122:$P$133,6,FALSE)</f>
        <v>0</v>
      </c>
      <c r="AH516" s="340">
        <f>HLOOKUP(AH$20,'3.  Distribution Rates'!$C$122:$P$133,6,FALSE)</f>
        <v>0</v>
      </c>
      <c r="AI516" s="340">
        <f>HLOOKUP(AI$20,'3.  Distribution Rates'!$C$122:$P$133,6,FALSE)</f>
        <v>0</v>
      </c>
      <c r="AJ516" s="340">
        <f>HLOOKUP(AJ$20,'3.  Distribution Rates'!$C$122:$P$133,6,FALSE)</f>
        <v>0</v>
      </c>
      <c r="AK516" s="340">
        <f>HLOOKUP(AK$20,'3.  Distribution Rates'!$C$122:$P$133,6,FALSE)</f>
        <v>0</v>
      </c>
      <c r="AL516" s="340">
        <f>HLOOKUP(AL$20,'3.  Distribution Rates'!$C$122:$P$133,6,FALSE)</f>
        <v>0</v>
      </c>
      <c r="AM516" s="400"/>
    </row>
    <row r="517" spans="2:41" ht="15">
      <c r="B517" s="323" t="s">
        <v>159</v>
      </c>
      <c r="C517" s="344"/>
      <c r="D517" s="308"/>
      <c r="E517" s="278"/>
      <c r="F517" s="278"/>
      <c r="G517" s="278"/>
      <c r="H517" s="278"/>
      <c r="I517" s="278"/>
      <c r="J517" s="278"/>
      <c r="K517" s="278"/>
      <c r="L517" s="278"/>
      <c r="M517" s="278"/>
      <c r="N517" s="278"/>
      <c r="O517" s="290"/>
      <c r="P517" s="278"/>
      <c r="Q517" s="278"/>
      <c r="R517" s="278"/>
      <c r="S517" s="308"/>
      <c r="T517" s="308"/>
      <c r="U517" s="308"/>
      <c r="V517" s="308"/>
      <c r="W517" s="278"/>
      <c r="X517" s="278"/>
      <c r="Y517" s="377">
        <f>Y137*Y516</f>
        <v>0</v>
      </c>
      <c r="Z517" s="377">
        <f t="shared" ref="Z517:AL517" si="244">Z137*Z516</f>
        <v>0</v>
      </c>
      <c r="AA517" s="377">
        <f t="shared" si="244"/>
        <v>0</v>
      </c>
      <c r="AB517" s="377">
        <f t="shared" si="244"/>
        <v>0</v>
      </c>
      <c r="AC517" s="377">
        <f t="shared" si="244"/>
        <v>0</v>
      </c>
      <c r="AD517" s="377">
        <f t="shared" si="244"/>
        <v>0</v>
      </c>
      <c r="AE517" s="377">
        <f t="shared" si="244"/>
        <v>0</v>
      </c>
      <c r="AF517" s="377">
        <f t="shared" si="244"/>
        <v>0</v>
      </c>
      <c r="AG517" s="377">
        <f t="shared" si="244"/>
        <v>0</v>
      </c>
      <c r="AH517" s="377">
        <f t="shared" si="244"/>
        <v>0</v>
      </c>
      <c r="AI517" s="377">
        <f t="shared" si="244"/>
        <v>0</v>
      </c>
      <c r="AJ517" s="377">
        <f t="shared" si="244"/>
        <v>0</v>
      </c>
      <c r="AK517" s="377">
        <f t="shared" si="244"/>
        <v>0</v>
      </c>
      <c r="AL517" s="377">
        <f t="shared" si="244"/>
        <v>0</v>
      </c>
      <c r="AM517" s="627">
        <f>SUM(Y517:AL517)</f>
        <v>0</v>
      </c>
      <c r="AO517" s="282"/>
    </row>
    <row r="518" spans="2:41" ht="15">
      <c r="B518" s="323" t="s">
        <v>160</v>
      </c>
      <c r="C518" s="344"/>
      <c r="D518" s="308"/>
      <c r="E518" s="278"/>
      <c r="F518" s="278"/>
      <c r="G518" s="278"/>
      <c r="H518" s="278"/>
      <c r="I518" s="278"/>
      <c r="J518" s="278"/>
      <c r="K518" s="278"/>
      <c r="L518" s="278"/>
      <c r="M518" s="278"/>
      <c r="N518" s="278"/>
      <c r="O518" s="290"/>
      <c r="P518" s="278"/>
      <c r="Q518" s="278"/>
      <c r="R518" s="278"/>
      <c r="S518" s="308"/>
      <c r="T518" s="308"/>
      <c r="U518" s="308"/>
      <c r="V518" s="308"/>
      <c r="W518" s="278"/>
      <c r="X518" s="278"/>
      <c r="Y518" s="377">
        <f>Y266*Y516</f>
        <v>0</v>
      </c>
      <c r="Z518" s="377">
        <f t="shared" ref="Z518:AL518" si="245">Z266*Z516</f>
        <v>0</v>
      </c>
      <c r="AA518" s="377">
        <f t="shared" si="245"/>
        <v>0</v>
      </c>
      <c r="AB518" s="377">
        <f t="shared" si="245"/>
        <v>0</v>
      </c>
      <c r="AC518" s="377">
        <f t="shared" si="245"/>
        <v>0</v>
      </c>
      <c r="AD518" s="377">
        <f t="shared" si="245"/>
        <v>0</v>
      </c>
      <c r="AE518" s="377">
        <f t="shared" si="245"/>
        <v>0</v>
      </c>
      <c r="AF518" s="377">
        <f t="shared" si="245"/>
        <v>0</v>
      </c>
      <c r="AG518" s="377">
        <f t="shared" si="245"/>
        <v>0</v>
      </c>
      <c r="AH518" s="377">
        <f t="shared" si="245"/>
        <v>0</v>
      </c>
      <c r="AI518" s="377">
        <f t="shared" si="245"/>
        <v>0</v>
      </c>
      <c r="AJ518" s="377">
        <f t="shared" si="245"/>
        <v>0</v>
      </c>
      <c r="AK518" s="377">
        <f t="shared" si="245"/>
        <v>0</v>
      </c>
      <c r="AL518" s="377">
        <f t="shared" si="245"/>
        <v>0</v>
      </c>
      <c r="AM518" s="627">
        <f>SUM(Y518:AL518)</f>
        <v>0</v>
      </c>
    </row>
    <row r="519" spans="2:41" ht="15">
      <c r="B519" s="323" t="s">
        <v>161</v>
      </c>
      <c r="C519" s="344"/>
      <c r="D519" s="308"/>
      <c r="E519" s="278"/>
      <c r="F519" s="278"/>
      <c r="G519" s="278"/>
      <c r="H519" s="278"/>
      <c r="I519" s="278"/>
      <c r="J519" s="278"/>
      <c r="K519" s="278"/>
      <c r="L519" s="278"/>
      <c r="M519" s="278"/>
      <c r="N519" s="278"/>
      <c r="O519" s="290"/>
      <c r="P519" s="278"/>
      <c r="Q519" s="278"/>
      <c r="R519" s="278"/>
      <c r="S519" s="308"/>
      <c r="T519" s="308"/>
      <c r="U519" s="308"/>
      <c r="V519" s="308"/>
      <c r="W519" s="278"/>
      <c r="X519" s="278"/>
      <c r="Y519" s="377">
        <f>Y395*Y516</f>
        <v>0</v>
      </c>
      <c r="Z519" s="377">
        <f t="shared" ref="Z519:AL519" si="246">Z395*Z516</f>
        <v>0</v>
      </c>
      <c r="AA519" s="377">
        <f t="shared" si="246"/>
        <v>0</v>
      </c>
      <c r="AB519" s="377">
        <f t="shared" si="246"/>
        <v>0</v>
      </c>
      <c r="AC519" s="377">
        <f t="shared" si="246"/>
        <v>0</v>
      </c>
      <c r="AD519" s="377">
        <f t="shared" si="246"/>
        <v>0</v>
      </c>
      <c r="AE519" s="377">
        <f t="shared" si="246"/>
        <v>0</v>
      </c>
      <c r="AF519" s="377">
        <f t="shared" si="246"/>
        <v>0</v>
      </c>
      <c r="AG519" s="377">
        <f t="shared" si="246"/>
        <v>0</v>
      </c>
      <c r="AH519" s="377">
        <f t="shared" si="246"/>
        <v>0</v>
      </c>
      <c r="AI519" s="377">
        <f t="shared" si="246"/>
        <v>0</v>
      </c>
      <c r="AJ519" s="377">
        <f t="shared" si="246"/>
        <v>0</v>
      </c>
      <c r="AK519" s="377">
        <f t="shared" si="246"/>
        <v>0</v>
      </c>
      <c r="AL519" s="377">
        <f t="shared" si="246"/>
        <v>0</v>
      </c>
      <c r="AM519" s="627">
        <f>SUM(Y519:AL519)</f>
        <v>0</v>
      </c>
    </row>
    <row r="520" spans="2:41" ht="15">
      <c r="B520" s="323" t="s">
        <v>162</v>
      </c>
      <c r="C520" s="344"/>
      <c r="D520" s="308"/>
      <c r="E520" s="278"/>
      <c r="F520" s="278"/>
      <c r="G520" s="278"/>
      <c r="H520" s="278"/>
      <c r="I520" s="278"/>
      <c r="J520" s="278"/>
      <c r="K520" s="278"/>
      <c r="L520" s="278"/>
      <c r="M520" s="278"/>
      <c r="N520" s="278"/>
      <c r="O520" s="290"/>
      <c r="P520" s="278"/>
      <c r="Q520" s="278"/>
      <c r="R520" s="278"/>
      <c r="S520" s="308"/>
      <c r="T520" s="308"/>
      <c r="U520" s="308"/>
      <c r="V520" s="308"/>
      <c r="W520" s="278"/>
      <c r="X520" s="278"/>
      <c r="Y520" s="377">
        <f>Y513*Y516</f>
        <v>0</v>
      </c>
      <c r="Z520" s="377">
        <f t="shared" ref="Z520:AK520" si="247">Z513*Z516</f>
        <v>0</v>
      </c>
      <c r="AA520" s="377">
        <f t="shared" si="247"/>
        <v>0</v>
      </c>
      <c r="AB520" s="377">
        <f t="shared" si="247"/>
        <v>0</v>
      </c>
      <c r="AC520" s="377">
        <f t="shared" si="247"/>
        <v>0</v>
      </c>
      <c r="AD520" s="377">
        <f t="shared" si="247"/>
        <v>0</v>
      </c>
      <c r="AE520" s="377">
        <f t="shared" si="247"/>
        <v>0</v>
      </c>
      <c r="AF520" s="377">
        <f t="shared" si="247"/>
        <v>0</v>
      </c>
      <c r="AG520" s="377">
        <f t="shared" si="247"/>
        <v>0</v>
      </c>
      <c r="AH520" s="377">
        <f t="shared" si="247"/>
        <v>0</v>
      </c>
      <c r="AI520" s="377">
        <f>AI513*AI516</f>
        <v>0</v>
      </c>
      <c r="AJ520" s="377">
        <f t="shared" si="247"/>
        <v>0</v>
      </c>
      <c r="AK520" s="377">
        <f t="shared" si="247"/>
        <v>0</v>
      </c>
      <c r="AL520" s="377">
        <f>AL513*AL516</f>
        <v>0</v>
      </c>
      <c r="AM520" s="627">
        <f>SUM(Y520:AL520)</f>
        <v>0</v>
      </c>
    </row>
    <row r="521" spans="2:41" ht="15.75">
      <c r="B521" s="348" t="s">
        <v>262</v>
      </c>
      <c r="C521" s="344"/>
      <c r="D521" s="335"/>
      <c r="E521" s="333"/>
      <c r="F521" s="333"/>
      <c r="G521" s="333"/>
      <c r="H521" s="333"/>
      <c r="I521" s="333"/>
      <c r="J521" s="333"/>
      <c r="K521" s="333"/>
      <c r="L521" s="333"/>
      <c r="M521" s="333"/>
      <c r="N521" s="333"/>
      <c r="O521" s="299"/>
      <c r="P521" s="333"/>
      <c r="Q521" s="333"/>
      <c r="R521" s="333"/>
      <c r="S521" s="335"/>
      <c r="T521" s="335"/>
      <c r="U521" s="335"/>
      <c r="V521" s="335"/>
      <c r="W521" s="333"/>
      <c r="X521" s="333"/>
      <c r="Y521" s="345">
        <f>SUM(Y517:Y520)</f>
        <v>0</v>
      </c>
      <c r="Z521" s="345">
        <f t="shared" ref="Z521:AK521" si="248">SUM(Z517:Z520)</f>
        <v>0</v>
      </c>
      <c r="AA521" s="345">
        <f t="shared" si="248"/>
        <v>0</v>
      </c>
      <c r="AB521" s="345">
        <f t="shared" si="248"/>
        <v>0</v>
      </c>
      <c r="AC521" s="345">
        <f t="shared" si="248"/>
        <v>0</v>
      </c>
      <c r="AD521" s="345">
        <f t="shared" si="248"/>
        <v>0</v>
      </c>
      <c r="AE521" s="345">
        <f t="shared" si="248"/>
        <v>0</v>
      </c>
      <c r="AF521" s="345">
        <f t="shared" si="248"/>
        <v>0</v>
      </c>
      <c r="AG521" s="345">
        <f t="shared" si="248"/>
        <v>0</v>
      </c>
      <c r="AH521" s="345">
        <f t="shared" si="248"/>
        <v>0</v>
      </c>
      <c r="AI521" s="345">
        <f t="shared" si="248"/>
        <v>0</v>
      </c>
      <c r="AJ521" s="345">
        <f t="shared" si="248"/>
        <v>0</v>
      </c>
      <c r="AK521" s="345">
        <f t="shared" si="248"/>
        <v>0</v>
      </c>
      <c r="AL521" s="345">
        <f>SUM(AL517:AL520)</f>
        <v>0</v>
      </c>
      <c r="AM521" s="406">
        <f>SUM(AM517:AM520)</f>
        <v>0</v>
      </c>
    </row>
    <row r="522" spans="2:41" ht="15.75">
      <c r="B522" s="348" t="s">
        <v>263</v>
      </c>
      <c r="C522" s="344"/>
      <c r="D522" s="349"/>
      <c r="E522" s="333"/>
      <c r="F522" s="333"/>
      <c r="G522" s="333"/>
      <c r="H522" s="333"/>
      <c r="I522" s="333"/>
      <c r="J522" s="333"/>
      <c r="K522" s="333"/>
      <c r="L522" s="333"/>
      <c r="M522" s="333"/>
      <c r="N522" s="333"/>
      <c r="O522" s="299"/>
      <c r="P522" s="333"/>
      <c r="Q522" s="333"/>
      <c r="R522" s="333"/>
      <c r="S522" s="335"/>
      <c r="T522" s="335"/>
      <c r="U522" s="335"/>
      <c r="V522" s="335"/>
      <c r="W522" s="333"/>
      <c r="X522" s="333"/>
      <c r="Y522" s="346">
        <f>Y514*Y516</f>
        <v>0</v>
      </c>
      <c r="Z522" s="346">
        <f t="shared" ref="Z522:AJ522" si="249">Z514*Z516</f>
        <v>0</v>
      </c>
      <c r="AA522" s="346">
        <f>AA514*AA516</f>
        <v>0</v>
      </c>
      <c r="AB522" s="346">
        <f t="shared" si="249"/>
        <v>0</v>
      </c>
      <c r="AC522" s="346">
        <f t="shared" si="249"/>
        <v>0</v>
      </c>
      <c r="AD522" s="346">
        <f>AD514*AD516</f>
        <v>0</v>
      </c>
      <c r="AE522" s="346">
        <f t="shared" si="249"/>
        <v>0</v>
      </c>
      <c r="AF522" s="346">
        <f t="shared" si="249"/>
        <v>0</v>
      </c>
      <c r="AG522" s="346">
        <f t="shared" si="249"/>
        <v>0</v>
      </c>
      <c r="AH522" s="346">
        <f t="shared" si="249"/>
        <v>0</v>
      </c>
      <c r="AI522" s="346">
        <f t="shared" si="249"/>
        <v>0</v>
      </c>
      <c r="AJ522" s="346">
        <f t="shared" si="249"/>
        <v>0</v>
      </c>
      <c r="AK522" s="346">
        <f>AK514*AK516</f>
        <v>0</v>
      </c>
      <c r="AL522" s="346">
        <f>AL514*AL516</f>
        <v>0</v>
      </c>
      <c r="AM522" s="406">
        <f>SUM(Y522:AL522)</f>
        <v>0</v>
      </c>
    </row>
    <row r="523" spans="2:41" ht="15.75">
      <c r="B523" s="348" t="s">
        <v>265</v>
      </c>
      <c r="C523" s="344"/>
      <c r="D523" s="349"/>
      <c r="E523" s="333"/>
      <c r="F523" s="333"/>
      <c r="G523" s="333"/>
      <c r="H523" s="333"/>
      <c r="I523" s="333"/>
      <c r="J523" s="333"/>
      <c r="K523" s="333"/>
      <c r="L523" s="333"/>
      <c r="M523" s="333"/>
      <c r="N523" s="333"/>
      <c r="O523" s="299"/>
      <c r="P523" s="333"/>
      <c r="Q523" s="333"/>
      <c r="R523" s="333"/>
      <c r="S523" s="349"/>
      <c r="T523" s="349"/>
      <c r="U523" s="349"/>
      <c r="V523" s="349"/>
      <c r="W523" s="333"/>
      <c r="X523" s="333"/>
      <c r="Y523" s="350"/>
      <c r="Z523" s="350"/>
      <c r="AA523" s="350"/>
      <c r="AB523" s="350"/>
      <c r="AC523" s="350"/>
      <c r="AD523" s="350"/>
      <c r="AE523" s="350"/>
      <c r="AF523" s="350"/>
      <c r="AG523" s="350"/>
      <c r="AH523" s="350"/>
      <c r="AI523" s="350"/>
      <c r="AJ523" s="350"/>
      <c r="AK523" s="350"/>
      <c r="AL523" s="350"/>
      <c r="AM523" s="406">
        <f>AM521-AM522</f>
        <v>0</v>
      </c>
    </row>
    <row r="524" spans="2:41" ht="15.75">
      <c r="B524" s="348"/>
      <c r="C524" s="344"/>
      <c r="D524" s="349"/>
      <c r="E524" s="333"/>
      <c r="F524" s="333"/>
      <c r="G524" s="333"/>
      <c r="H524" s="333"/>
      <c r="I524" s="333"/>
      <c r="J524" s="333"/>
      <c r="K524" s="333"/>
      <c r="L524" s="333"/>
      <c r="M524" s="333"/>
      <c r="N524" s="333"/>
      <c r="O524" s="299"/>
      <c r="P524" s="333"/>
      <c r="Q524" s="333"/>
      <c r="R524" s="333"/>
      <c r="S524" s="349"/>
      <c r="T524" s="349"/>
      <c r="U524" s="349"/>
      <c r="V524" s="349"/>
      <c r="W524" s="333"/>
      <c r="X524" s="333"/>
      <c r="Y524" s="350"/>
      <c r="Z524" s="350"/>
      <c r="AA524" s="350"/>
      <c r="AB524" s="350"/>
      <c r="AC524" s="350"/>
      <c r="AD524" s="350"/>
      <c r="AE524" s="350"/>
      <c r="AF524" s="350"/>
      <c r="AG524" s="350"/>
      <c r="AH524" s="350"/>
      <c r="AI524" s="350"/>
      <c r="AJ524" s="350"/>
      <c r="AK524" s="350"/>
      <c r="AL524" s="350"/>
      <c r="AM524" s="406"/>
    </row>
    <row r="525" spans="2:41" ht="15.75">
      <c r="B525" s="348"/>
      <c r="C525" s="344"/>
      <c r="D525" s="349"/>
      <c r="E525" s="333"/>
      <c r="F525" s="333"/>
      <c r="G525" s="333"/>
      <c r="H525" s="333"/>
      <c r="I525" s="333"/>
      <c r="J525" s="333"/>
      <c r="K525" s="333"/>
      <c r="L525" s="333"/>
      <c r="M525" s="333"/>
      <c r="N525" s="333"/>
      <c r="O525" s="299"/>
      <c r="P525" s="333"/>
      <c r="Q525" s="333"/>
      <c r="R525" s="333"/>
      <c r="S525" s="349"/>
      <c r="T525" s="349"/>
      <c r="U525" s="349"/>
      <c r="V525" s="349"/>
      <c r="W525" s="333"/>
      <c r="X525" s="333"/>
      <c r="Y525" s="350"/>
      <c r="Z525" s="350"/>
      <c r="AA525" s="350"/>
      <c r="AB525" s="350"/>
      <c r="AC525" s="350"/>
      <c r="AD525" s="350"/>
      <c r="AE525" s="350"/>
      <c r="AF525" s="350"/>
      <c r="AG525" s="350"/>
      <c r="AH525" s="350"/>
      <c r="AI525" s="350"/>
      <c r="AJ525" s="350"/>
      <c r="AK525" s="350"/>
      <c r="AL525" s="350"/>
      <c r="AM525" s="407"/>
    </row>
    <row r="526" spans="2:41" ht="15">
      <c r="B526" s="323" t="s">
        <v>201</v>
      </c>
      <c r="C526" s="349"/>
      <c r="D526" s="349"/>
      <c r="E526" s="333"/>
      <c r="F526" s="333"/>
      <c r="G526" s="333"/>
      <c r="H526" s="333"/>
      <c r="I526" s="333"/>
      <c r="J526" s="333"/>
      <c r="K526" s="333"/>
      <c r="L526" s="333"/>
      <c r="M526" s="333"/>
      <c r="N526" s="333"/>
      <c r="O526" s="299"/>
      <c r="P526" s="333"/>
      <c r="Q526" s="333"/>
      <c r="R526" s="333"/>
      <c r="S526" s="349"/>
      <c r="T526" s="344"/>
      <c r="U526" s="349"/>
      <c r="V526" s="349"/>
      <c r="W526" s="333"/>
      <c r="X526" s="333"/>
      <c r="Y526" s="290">
        <f>SUMPRODUCT(E408:E511,Y408:Y511)</f>
        <v>12389557.523562001</v>
      </c>
      <c r="Z526" s="290">
        <f>SUMPRODUCT(E408:E511,Z408:Z511)</f>
        <v>8609405.8249999993</v>
      </c>
      <c r="AA526" s="290">
        <f>IF(AA407="kW",SUMPRODUCT(N408:N511,P408:P511,AA408:AA511),SUMPRODUCT(E408:E511,AA408:AA511))</f>
        <v>81856.992525599999</v>
      </c>
      <c r="AB526" s="290">
        <f>IF(AB407="kW",SUMPRODUCT(N408:N511,P408:P511,AB408:AB511),SUMPRODUCT(E408:E511,AB408:AB511))</f>
        <v>0</v>
      </c>
      <c r="AC526" s="290">
        <f>IF(AC407="kW",SUMPRODUCT(N408:N511,P408:P511,AC408:AC511),SUMPRODUCT(E408:E511,AC408:AC511))</f>
        <v>0</v>
      </c>
      <c r="AD526" s="290">
        <f>IF(AD407="kW",SUMPRODUCT(N408:N511,P408:P511,AD408:AD511),SUMPRODUCT(E408:E511, AD408:AD511))</f>
        <v>0</v>
      </c>
      <c r="AE526" s="290">
        <f>IF(AE407="kW",SUMPRODUCT(N408:N511,P408:P511,AE408:AE511),SUMPRODUCT(E408:E511,AE408:AE511))</f>
        <v>0</v>
      </c>
      <c r="AF526" s="290">
        <f>IF(AF407="kW",SUMPRODUCT(N408:N511,P408:P511,AF408:AF511),SUMPRODUCT(E408:E511,AF408:AF511))</f>
        <v>0</v>
      </c>
      <c r="AG526" s="290">
        <f>IF(AG407="kW",SUMPRODUCT(N408:N511,P408:P511,AG408:AG511),SUMPRODUCT(E408:E511,AG408:AG511))</f>
        <v>0</v>
      </c>
      <c r="AH526" s="290">
        <f>IF(AH407="kW",SUMPRODUCT(N408:N511,P408:P511,AH408:AH511),SUMPRODUCT(E408:E511,AH408:AH511))</f>
        <v>0</v>
      </c>
      <c r="AI526" s="290">
        <f>IF(AI407="kW",SUMPRODUCT(N408:N511,P408:P511,AI408:AI511),SUMPRODUCT(E408:E511,AI408:AI511))</f>
        <v>0</v>
      </c>
      <c r="AJ526" s="290">
        <f>IF(AJ407="kW",SUMPRODUCT(N408:N511,P408:P511,AJ408:AJ511),SUMPRODUCT(E408:E511,AJ408:AJ511))</f>
        <v>0</v>
      </c>
      <c r="AK526" s="290">
        <f>IF(AK407="kW",SUMPRODUCT(N408:N511,P408:P511,AK408:AK511),SUMPRODUCT(E408:E511,AK408:AK511))</f>
        <v>0</v>
      </c>
      <c r="AL526" s="290">
        <f>IF(AL407="kW",SUMPRODUCT(N408:N511,P408:P511,AL408:AL511),SUMPRODUCT(E408:E511,AL408:AL511))</f>
        <v>0</v>
      </c>
      <c r="AM526" s="352"/>
    </row>
    <row r="527" spans="2:41" ht="15">
      <c r="B527" s="323" t="s">
        <v>202</v>
      </c>
      <c r="C527" s="355"/>
      <c r="D527" s="278"/>
      <c r="E527" s="278"/>
      <c r="F527" s="278"/>
      <c r="G527" s="278"/>
      <c r="H527" s="278"/>
      <c r="I527" s="278"/>
      <c r="J527" s="278"/>
      <c r="K527" s="278"/>
      <c r="L527" s="278"/>
      <c r="M527" s="278"/>
      <c r="N527" s="278"/>
      <c r="O527" s="356"/>
      <c r="P527" s="278"/>
      <c r="Q527" s="278"/>
      <c r="R527" s="278"/>
      <c r="S527" s="303"/>
      <c r="T527" s="308"/>
      <c r="U527" s="308"/>
      <c r="V527" s="278"/>
      <c r="W527" s="278"/>
      <c r="X527" s="308"/>
      <c r="Y527" s="290">
        <f>SUMPRODUCT(F408:F511,Y408:Y511)</f>
        <v>11806172.926662</v>
      </c>
      <c r="Z527" s="290">
        <f>SUMPRODUCT(F408:F511,Z408:Z511)</f>
        <v>6653408.0630000001</v>
      </c>
      <c r="AA527" s="290">
        <f>IF(AA407="kW",SUMPRODUCT(N408:N511,Q408:Q511,AA408:AA511),SUMPRODUCT(F408:F511,AA408:AA511))</f>
        <v>81856.767993600006</v>
      </c>
      <c r="AB527" s="290">
        <f>IF(AB407="kW",SUMPRODUCT(N408:N511,Q408:Q511,AB408:AB511),SUMPRODUCT(F408:F511,AB408:AB511))</f>
        <v>0</v>
      </c>
      <c r="AC527" s="290">
        <f>IF(AC407="kW",SUMPRODUCT(N408:N511,Q408:Q511,AC408:AC511),SUMPRODUCT(F408:F511, AC408:AC511))</f>
        <v>0</v>
      </c>
      <c r="AD527" s="290">
        <f>IF(AD407="kW",SUMPRODUCT(N408:N511,Q408:Q511,AD408:AD511),SUMPRODUCT(F408:F511, AD408:AD511))</f>
        <v>0</v>
      </c>
      <c r="AE527" s="290">
        <f>IF(AE407="kW",SUMPRODUCT(N408:N511,Q408:Q511,AE408:AE511),SUMPRODUCT(F408:F511,AE408:AE511))</f>
        <v>0</v>
      </c>
      <c r="AF527" s="290">
        <f>IF(AF407="kW",SUMPRODUCT(N408:N511,Q408:Q511,AF408:AF511),SUMPRODUCT(F408:F511,AF408:AF511))</f>
        <v>0</v>
      </c>
      <c r="AG527" s="290">
        <f>IF(AG407="kW",SUMPRODUCT(N408:N511,Q408:Q511,AG408:AG511),SUMPRODUCT(F408:F511,AG408:AG511))</f>
        <v>0</v>
      </c>
      <c r="AH527" s="290">
        <f>IF(AH407="kW",SUMPRODUCT(N408:N511,Q408:Q511,AH408:AH511),SUMPRODUCT(F408:F511,AH408:AH511))</f>
        <v>0</v>
      </c>
      <c r="AI527" s="290">
        <f>IF(AI407="kW",SUMPRODUCT(N408:N511,Q408:Q511,AI408:AI511),SUMPRODUCT(F408:F511,AI408:AI511))</f>
        <v>0</v>
      </c>
      <c r="AJ527" s="290">
        <f>IF(AJ407="kW",SUMPRODUCT(N408:N511,Q408:Q511,AJ408:AJ511),SUMPRODUCT(F408:F511,AJ408:AJ511))</f>
        <v>0</v>
      </c>
      <c r="AK527" s="290">
        <f>IF(AK407="kW",SUMPRODUCT(N408:N511,Q408:Q511,AK408:AK511),SUMPRODUCT(F408:F511,AK408:AK511))</f>
        <v>0</v>
      </c>
      <c r="AL527" s="290">
        <f>IF(AL407="kW",SUMPRODUCT(N408:N511,Q408:Q511,AL408:AL511),SUMPRODUCT(F408:F511,AL408:AL511))</f>
        <v>0</v>
      </c>
      <c r="AM527" s="336"/>
    </row>
    <row r="528" spans="2:41" ht="15">
      <c r="B528" s="323" t="s">
        <v>203</v>
      </c>
      <c r="C528" s="355"/>
      <c r="D528" s="278"/>
      <c r="E528" s="278"/>
      <c r="F528" s="278"/>
      <c r="G528" s="278"/>
      <c r="H528" s="278"/>
      <c r="I528" s="278"/>
      <c r="J528" s="278"/>
      <c r="K528" s="278"/>
      <c r="L528" s="278"/>
      <c r="M528" s="278"/>
      <c r="N528" s="278"/>
      <c r="O528" s="356"/>
      <c r="P528" s="278"/>
      <c r="Q528" s="278"/>
      <c r="R528" s="278"/>
      <c r="S528" s="303"/>
      <c r="T528" s="308"/>
      <c r="U528" s="308"/>
      <c r="V528" s="278"/>
      <c r="W528" s="278"/>
      <c r="X528" s="308"/>
      <c r="Y528" s="290">
        <f>SUMPRODUCT(G408:G511,Y408:Y511)</f>
        <v>11780835.791889999</v>
      </c>
      <c r="Z528" s="290">
        <f>SUMPRODUCT(G408:G511,Z408:Z511)</f>
        <v>5049479.1109999996</v>
      </c>
      <c r="AA528" s="290">
        <f>IF(AA407="kW",SUMPRODUCT(N408:N511,R408:R511,AA408:AA511),SUMPRODUCT(G408:G511,AA408:AA511))</f>
        <v>78760.365873600022</v>
      </c>
      <c r="AB528" s="290">
        <f>IF(AB407="kW",SUMPRODUCT(N408:N511,R408:R511,AB408:AB511),SUMPRODUCT(G408:G511,AB408:AB511))</f>
        <v>0</v>
      </c>
      <c r="AC528" s="290">
        <f>IF(AC407="kW",SUMPRODUCT(N408:N511,R408:R511,AC408:AC511),SUMPRODUCT(G408:G511, AC408:AC511))</f>
        <v>0</v>
      </c>
      <c r="AD528" s="290">
        <f>IF(AD407="kW",SUMPRODUCT(N408:N511,R408:R511,AD408:AD511),SUMPRODUCT(G408:G511, AD408:AD511))</f>
        <v>0</v>
      </c>
      <c r="AE528" s="290">
        <f>IF(AE407="kW",SUMPRODUCT(N408:N511,R408:R511,AE408:AE511),SUMPRODUCT(G408:G511,AE408:AE511))</f>
        <v>0</v>
      </c>
      <c r="AF528" s="290">
        <f>IF(AF407="kW",SUMPRODUCT(N408:N511,R408:R511,AF408:AF511),SUMPRODUCT(G408:G511,AF408:AF511))</f>
        <v>0</v>
      </c>
      <c r="AG528" s="290">
        <f>IF(AG407="kW",SUMPRODUCT(N408:N511,R408:R511,AG408:AG511),SUMPRODUCT(G408:G511,AG408:AG511))</f>
        <v>0</v>
      </c>
      <c r="AH528" s="290">
        <f>IF(AH407="kW",SUMPRODUCT(N408:N511,R408:R511,AH408:AH511),SUMPRODUCT(G408:G511,AH408:AH511))</f>
        <v>0</v>
      </c>
      <c r="AI528" s="290">
        <f>IF(AI407="kW",SUMPRODUCT(N408:N511,R408:R511,AI408:AI511),SUMPRODUCT(G408:G511,AI408:AI511))</f>
        <v>0</v>
      </c>
      <c r="AJ528" s="290">
        <f>IF(AJ407="kW",SUMPRODUCT(N408:N511,R408:R511,AJ408:AJ511),SUMPRODUCT(G408:G511,AJ408:AJ511))</f>
        <v>0</v>
      </c>
      <c r="AK528" s="290">
        <f>IF(AK407="kW",SUMPRODUCT(N408:N511,R408:R511,AK408:AK511),SUMPRODUCT(G408:G511,AK408:AK511))</f>
        <v>0</v>
      </c>
      <c r="AL528" s="290">
        <f>IF(AL407="kW",SUMPRODUCT(N408:N511,R408:R511,AL408:AL511),SUMPRODUCT(G408:G511,AL408:AL511))</f>
        <v>0</v>
      </c>
      <c r="AM528" s="336"/>
    </row>
    <row r="529" spans="2:39" ht="15">
      <c r="B529" s="323" t="s">
        <v>204</v>
      </c>
      <c r="C529" s="355"/>
      <c r="D529" s="278"/>
      <c r="E529" s="278"/>
      <c r="F529" s="278"/>
      <c r="G529" s="278"/>
      <c r="H529" s="278"/>
      <c r="I529" s="278"/>
      <c r="J529" s="278"/>
      <c r="K529" s="278"/>
      <c r="L529" s="278"/>
      <c r="M529" s="278"/>
      <c r="N529" s="278"/>
      <c r="O529" s="356"/>
      <c r="P529" s="278"/>
      <c r="Q529" s="278"/>
      <c r="R529" s="278"/>
      <c r="S529" s="303"/>
      <c r="T529" s="308"/>
      <c r="U529" s="308"/>
      <c r="V529" s="278"/>
      <c r="W529" s="278"/>
      <c r="X529" s="308"/>
      <c r="Y529" s="290">
        <f>SUMPRODUCT(H408:H511,Y408:Y511)</f>
        <v>11343795.697200002</v>
      </c>
      <c r="Z529" s="290">
        <f>SUMPRODUCT(H408:H511,Z408:Z511)</f>
        <v>5049479.1109999996</v>
      </c>
      <c r="AA529" s="290">
        <f>IF(AA407="kW",SUMPRODUCT(N408:N511,S408:S511,AA408:AA511),SUMPRODUCT(H408:H511,AA408:AA511))</f>
        <v>75172.828374000004</v>
      </c>
      <c r="AB529" s="290">
        <f>IF(AB407="kW",SUMPRODUCT(N408:N511,S408:S511,AB408:AB511),SUMPRODUCT(H408:H511,AB408:AB511))</f>
        <v>0</v>
      </c>
      <c r="AC529" s="290">
        <f>IF(AC407="kW",SUMPRODUCT(N408:N511,S408:S511,AC408:AC511),SUMPRODUCT(H408:H511, AC408:AC511))</f>
        <v>0</v>
      </c>
      <c r="AD529" s="290">
        <f>IF(AD407="kW",SUMPRODUCT(N408:N511,S408:S511,AD408:AD511),SUMPRODUCT(H408:H511, AD408:AD511))</f>
        <v>0</v>
      </c>
      <c r="AE529" s="290">
        <f>IF(AE407="kW",SUMPRODUCT(N408:N511,S408:S511,AE408:AE511),SUMPRODUCT(H408:H511,AE408:AE511))</f>
        <v>0</v>
      </c>
      <c r="AF529" s="290">
        <f>IF(AF407="kW",SUMPRODUCT(N408:N511,S408:S511,AF408:AF511),SUMPRODUCT(H408:H511,AF408:AF511))</f>
        <v>0</v>
      </c>
      <c r="AG529" s="290">
        <f>IF(AG407="kW",SUMPRODUCT(N408:N511,S408:S511,AG408:AG511),SUMPRODUCT(H408:H511,AG408:AG511))</f>
        <v>0</v>
      </c>
      <c r="AH529" s="290">
        <f>IF(AH407="kW",SUMPRODUCT(N408:N511,S408:S511,AH408:AH511),SUMPRODUCT(H408:H511,AH408:AH511))</f>
        <v>0</v>
      </c>
      <c r="AI529" s="290">
        <f>IF(AI407="kW",SUMPRODUCT(N408:N511,S408:S511,AI408:AI511),SUMPRODUCT(H408:H511,AI408:AI511))</f>
        <v>0</v>
      </c>
      <c r="AJ529" s="290">
        <f>IF(AJ407="kW",SUMPRODUCT(N408:N511,S408:S511,AJ408:AJ511),SUMPRODUCT(H408:H511,AJ408:AJ511))</f>
        <v>0</v>
      </c>
      <c r="AK529" s="290">
        <f>IF(AK407="kW",SUMPRODUCT(N408:N511,S408:S511,AK408:AK511),SUMPRODUCT(H408:H511,AK408:AK511))</f>
        <v>0</v>
      </c>
      <c r="AL529" s="290">
        <f>IF(AL407="kW",SUMPRODUCT(N408:N511,S408:S511,AL408:AL511),SUMPRODUCT(H408:H511,AL408:AL511))</f>
        <v>0</v>
      </c>
      <c r="AM529" s="336"/>
    </row>
    <row r="530" spans="2:39" ht="15">
      <c r="B530" s="323" t="s">
        <v>205</v>
      </c>
      <c r="C530" s="355"/>
      <c r="D530" s="278"/>
      <c r="E530" s="278"/>
      <c r="F530" s="278"/>
      <c r="G530" s="278"/>
      <c r="H530" s="278"/>
      <c r="I530" s="278"/>
      <c r="J530" s="278"/>
      <c r="K530" s="278"/>
      <c r="L530" s="278"/>
      <c r="M530" s="278"/>
      <c r="N530" s="278"/>
      <c r="O530" s="356"/>
      <c r="P530" s="278"/>
      <c r="Q530" s="278"/>
      <c r="R530" s="278"/>
      <c r="S530" s="303"/>
      <c r="T530" s="308"/>
      <c r="U530" s="308"/>
      <c r="V530" s="278"/>
      <c r="W530" s="278"/>
      <c r="X530" s="308"/>
      <c r="Y530" s="290">
        <f>SUMPRODUCT(I408:I511,Y408:Y511)</f>
        <v>10936178.425400002</v>
      </c>
      <c r="Z530" s="290">
        <f>SUMPRODUCT(I408:I511,Z408:Z511)</f>
        <v>5049479.1109999996</v>
      </c>
      <c r="AA530" s="290">
        <f>IF(AA407="kW",SUMPRODUCT(N408:N511,T408:T511,AA408:AA511),SUMPRODUCT(I408:I511,AA408:AA511))</f>
        <v>75161.344217999998</v>
      </c>
      <c r="AB530" s="290">
        <f>IF(AB407="kW",SUMPRODUCT(N408:N511,T408:T511,AB408:AB511),SUMPRODUCT(I408:I511,AB408:AB511))</f>
        <v>0</v>
      </c>
      <c r="AC530" s="290">
        <f>IF(AC407="kW",SUMPRODUCT(N408:N511,T408:T511,AC408:AC511),SUMPRODUCT(I408:I511, AC408:AC511))</f>
        <v>0</v>
      </c>
      <c r="AD530" s="290">
        <f>IF(AD407="kW",SUMPRODUCT(N408:N511,T408:T511,AD408:AD511),SUMPRODUCT(I408:I511, AD408:AD511))</f>
        <v>0</v>
      </c>
      <c r="AE530" s="290">
        <f>IF(AE407="kW",SUMPRODUCT(N408:N511,T408:T511,AE408:AE511),SUMPRODUCT(I408:I511,AE408:AE511))</f>
        <v>0</v>
      </c>
      <c r="AF530" s="290">
        <f>IF(AF407="kW",SUMPRODUCT(N408:N511,T408:T511,AF408:AF511),SUMPRODUCT(I408:I511,AF408:AF511))</f>
        <v>0</v>
      </c>
      <c r="AG530" s="290">
        <f>IF(AG407="kW",SUMPRODUCT(N408:N511,T408:T511,AG408:AG511),SUMPRODUCT(I408:I511,AG408:AG511))</f>
        <v>0</v>
      </c>
      <c r="AH530" s="290">
        <f>IF(AH407="kW",SUMPRODUCT(N408:N511,T408:T511,AH408:AH511),SUMPRODUCT(I408:I511,AH408:AH511))</f>
        <v>0</v>
      </c>
      <c r="AI530" s="290">
        <f>IF(AI407="kW",SUMPRODUCT(N408:N511,T408:T511,AI408:AI511),SUMPRODUCT(I408:I511,AI408:AI511))</f>
        <v>0</v>
      </c>
      <c r="AJ530" s="290">
        <f>IF(AJ407="kW",SUMPRODUCT(N408:N511,T408:T511,AJ408:AJ511),SUMPRODUCT(I408:I511,AJ408:AJ511))</f>
        <v>0</v>
      </c>
      <c r="AK530" s="290">
        <f>IF(AK407="kW",SUMPRODUCT(N408:N511,T408:T511,AK408:AK511),SUMPRODUCT(I408:I511,AK408:AK511))</f>
        <v>0</v>
      </c>
      <c r="AL530" s="290">
        <f>IF(AL407="kW",SUMPRODUCT(N408:N511,T408:T511,AL408:AL511),SUMPRODUCT(I408:I511,AL408:AL511))</f>
        <v>0</v>
      </c>
      <c r="AM530" s="336"/>
    </row>
    <row r="531" spans="2:39" ht="15">
      <c r="B531" s="380" t="s">
        <v>206</v>
      </c>
      <c r="C531" s="358"/>
      <c r="D531" s="383"/>
      <c r="E531" s="383"/>
      <c r="F531" s="383"/>
      <c r="G531" s="383"/>
      <c r="H531" s="383"/>
      <c r="I531" s="383"/>
      <c r="J531" s="383"/>
      <c r="K531" s="383"/>
      <c r="L531" s="383"/>
      <c r="M531" s="383"/>
      <c r="N531" s="383"/>
      <c r="O531" s="382"/>
      <c r="P531" s="383"/>
      <c r="Q531" s="383"/>
      <c r="R531" s="383"/>
      <c r="S531" s="363"/>
      <c r="T531" s="384"/>
      <c r="U531" s="384"/>
      <c r="V531" s="383"/>
      <c r="W531" s="383"/>
      <c r="X531" s="384"/>
      <c r="Y531" s="325">
        <f>SUMPRODUCT(J408:J511,Y408:Y511)</f>
        <v>10933330.693100002</v>
      </c>
      <c r="Z531" s="325">
        <f>SUMPRODUCT(J408:J511,Z408:Z511)</f>
        <v>5049479.1109999996</v>
      </c>
      <c r="AA531" s="325">
        <f>IF(AA407="kW",SUMPRODUCT(N408:N511,U408:U511,AA408:AA511),SUMPRODUCT(J408:J511,AA408:AA511))</f>
        <v>72781.491569999998</v>
      </c>
      <c r="AB531" s="325">
        <f>IF(AB407="kW",SUMPRODUCT(N408:N511,U408:U511,AB408:AB511),SUMPRODUCT(J408:J511,AB408:AB511))</f>
        <v>0</v>
      </c>
      <c r="AC531" s="325">
        <f>IF(AC407="kW",SUMPRODUCT(N408:N511,U408:U511,AC408:AC511),SUMPRODUCT(J408:J511, AC408:AC511))</f>
        <v>0</v>
      </c>
      <c r="AD531" s="325">
        <f>IF(AD407="kW",SUMPRODUCT(N408:N511,U408:U511,AD408:AD511),SUMPRODUCT(J408:J511, AD408:AD511))</f>
        <v>0</v>
      </c>
      <c r="AE531" s="325">
        <f>IF(AE407="kW",SUMPRODUCT(N408:N511,U408:U511,AE408:AE511),SUMPRODUCT(J408:J511,AE408:AE511))</f>
        <v>0</v>
      </c>
      <c r="AF531" s="325">
        <f>IF(AF407="kW",SUMPRODUCT(N408:N511,U408:U511,AF408:AF511),SUMPRODUCT(J408:J511,AF408:AF511))</f>
        <v>0</v>
      </c>
      <c r="AG531" s="325">
        <f>IF(AG407="kW",SUMPRODUCT(N408:N511,U408:U511,AG408:AG511),SUMPRODUCT(J408:J511,AG408:AG511))</f>
        <v>0</v>
      </c>
      <c r="AH531" s="325">
        <f>IF(AH407="kW",SUMPRODUCT(N408:N511,U408:U511,AH408:AH511),SUMPRODUCT(J408:J511,AH408:AH511))</f>
        <v>0</v>
      </c>
      <c r="AI531" s="325">
        <f>IF(AI407="kW",SUMPRODUCT(N408:N511,U408:U511,AI408:AI511),SUMPRODUCT(J408:J511,AI408:AI511))</f>
        <v>0</v>
      </c>
      <c r="AJ531" s="325">
        <f>IF(AJ407="kW",SUMPRODUCT(N408:N511,U408:U511,AJ408:AJ511),SUMPRODUCT(J408:J511,AJ408:AJ511))</f>
        <v>0</v>
      </c>
      <c r="AK531" s="325">
        <f>IF(AK407="kW",SUMPRODUCT(N408:N511,U408:U511,AK408:AK511),SUMPRODUCT(J408:J511,AK408:AK511))</f>
        <v>0</v>
      </c>
      <c r="AL531" s="325">
        <f>IF(AL407="kW",SUMPRODUCT(N408:N511,U408:U511,AL408:AL511),SUMPRODUCT(J408:J511,AL408:AL511))</f>
        <v>0</v>
      </c>
      <c r="AM531" s="385"/>
    </row>
    <row r="532" spans="2:39" ht="22.5" customHeight="1">
      <c r="B532" s="367" t="s">
        <v>594</v>
      </c>
      <c r="C532" s="386"/>
      <c r="D532" s="387"/>
      <c r="E532" s="387"/>
      <c r="F532" s="387"/>
      <c r="G532" s="387"/>
      <c r="H532" s="387"/>
      <c r="I532" s="387"/>
      <c r="J532" s="387"/>
      <c r="K532" s="387"/>
      <c r="L532" s="387"/>
      <c r="M532" s="387"/>
      <c r="N532" s="387"/>
      <c r="O532" s="387"/>
      <c r="P532" s="387"/>
      <c r="Q532" s="387"/>
      <c r="R532" s="387"/>
      <c r="S532" s="370"/>
      <c r="T532" s="371"/>
      <c r="U532" s="387"/>
      <c r="V532" s="387"/>
      <c r="W532" s="387"/>
      <c r="X532" s="387"/>
      <c r="Y532" s="408"/>
      <c r="Z532" s="408"/>
      <c r="AA532" s="408"/>
      <c r="AB532" s="408"/>
      <c r="AC532" s="408"/>
      <c r="AD532" s="408"/>
      <c r="AE532" s="408"/>
      <c r="AF532" s="408"/>
      <c r="AG532" s="408"/>
      <c r="AH532" s="408"/>
      <c r="AI532" s="408"/>
      <c r="AJ532" s="408"/>
      <c r="AK532" s="408"/>
      <c r="AL532" s="408"/>
      <c r="AM532" s="388"/>
    </row>
    <row r="534" spans="2:39" ht="15">
      <c r="B534" s="593" t="s">
        <v>526</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17" scale="36" fitToHeight="0" orientation="landscape" cellComments="asDisplayed" r:id="rId1"/>
  <headerFooter>
    <oddHeader>&amp;L&amp;G</oddHeader>
    <oddFooter>&amp;R&amp;P of &amp;N</oddFoot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3:AP1130"/>
  <sheetViews>
    <sheetView topLeftCell="A112" zoomScale="55" zoomScaleNormal="55" workbookViewId="0">
      <pane xSplit="2" topLeftCell="C1" activePane="topRight" state="frozen"/>
      <selection pane="topRight" activeCell="A77" sqref="A77"/>
    </sheetView>
  </sheetViews>
  <sheetFormatPr defaultColWidth="9.140625" defaultRowHeight="15" outlineLevelRow="1" outlineLevelCol="1"/>
  <cols>
    <col min="1" max="1" width="4.5703125" style="520" customWidth="1"/>
    <col min="2" max="2" width="44.140625" style="426" customWidth="1"/>
    <col min="3" max="3" width="13.42578125" style="426" customWidth="1"/>
    <col min="4" max="4" width="17" style="426" customWidth="1"/>
    <col min="5" max="13" width="9.140625" style="426" customWidth="1" outlineLevel="1"/>
    <col min="14" max="14" width="13.5703125" style="426" customWidth="1" outlineLevel="1"/>
    <col min="15" max="15" width="15.7109375" style="426" customWidth="1"/>
    <col min="16" max="24" width="9.140625" style="426" customWidth="1" outlineLevel="1"/>
    <col min="25" max="25" width="16.5703125" style="426" customWidth="1"/>
    <col min="26" max="27" width="15" style="426" customWidth="1"/>
    <col min="28" max="28" width="17.7109375" style="426" customWidth="1"/>
    <col min="29" max="29" width="19.7109375" style="426" customWidth="1"/>
    <col min="30" max="30" width="18.7109375" style="426" customWidth="1"/>
    <col min="31" max="35" width="14.85546875" style="426" customWidth="1"/>
    <col min="36" max="38" width="17.28515625" style="426" customWidth="1"/>
    <col min="39" max="39" width="14.5703125" style="426" customWidth="1"/>
    <col min="40" max="40" width="11.7109375" style="426" customWidth="1"/>
    <col min="41" max="16384" width="9.140625" style="426"/>
  </cols>
  <sheetData>
    <row r="13" spans="2:39" ht="15.75" thickBot="1"/>
    <row r="14" spans="2:39" ht="26.25" customHeight="1" thickBot="1">
      <c r="B14" s="824" t="s">
        <v>171</v>
      </c>
      <c r="C14" s="256" t="s">
        <v>175</v>
      </c>
      <c r="D14" s="504"/>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row>
    <row r="15" spans="2:39" ht="26.25" customHeight="1" thickBot="1">
      <c r="B15" s="824"/>
      <c r="C15" s="260" t="s">
        <v>172</v>
      </c>
      <c r="D15" s="264"/>
      <c r="E15" s="264"/>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row>
    <row r="16" spans="2:39" ht="16.5" thickBot="1">
      <c r="B16" s="824"/>
      <c r="C16" s="806" t="s">
        <v>551</v>
      </c>
      <c r="D16" s="807"/>
      <c r="E16" s="264"/>
      <c r="F16" s="264"/>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row>
    <row r="17" spans="2:39" ht="15.75">
      <c r="C17" s="264"/>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row>
    <row r="18" spans="2:39" ht="71.25" customHeight="1">
      <c r="B18" s="824" t="s">
        <v>505</v>
      </c>
      <c r="C18" s="823" t="s">
        <v>698</v>
      </c>
      <c r="D18" s="823"/>
      <c r="E18" s="823"/>
      <c r="F18" s="823"/>
      <c r="G18" s="823"/>
      <c r="H18" s="823"/>
      <c r="I18" s="823"/>
      <c r="J18" s="823"/>
      <c r="K18" s="823"/>
      <c r="L18" s="823"/>
      <c r="M18" s="823"/>
      <c r="N18" s="823"/>
      <c r="O18" s="823"/>
      <c r="P18" s="823"/>
      <c r="Q18" s="823"/>
      <c r="R18" s="823"/>
      <c r="S18" s="823"/>
      <c r="T18" s="823"/>
      <c r="U18" s="823"/>
      <c r="V18" s="823"/>
      <c r="W18" s="823"/>
      <c r="X18" s="823"/>
      <c r="Y18" s="604"/>
      <c r="Z18" s="604"/>
      <c r="AA18" s="604"/>
      <c r="AB18" s="604"/>
      <c r="AC18" s="604"/>
      <c r="AD18" s="604"/>
      <c r="AE18" s="269"/>
      <c r="AF18" s="264"/>
      <c r="AG18" s="264"/>
      <c r="AH18" s="264"/>
      <c r="AI18" s="264"/>
      <c r="AJ18" s="264"/>
      <c r="AK18" s="264"/>
      <c r="AL18" s="264"/>
      <c r="AM18" s="264"/>
    </row>
    <row r="19" spans="2:39" ht="45.75" customHeight="1">
      <c r="B19" s="824"/>
      <c r="C19" s="823" t="s">
        <v>577</v>
      </c>
      <c r="D19" s="823"/>
      <c r="E19" s="823"/>
      <c r="F19" s="823"/>
      <c r="G19" s="823"/>
      <c r="H19" s="823"/>
      <c r="I19" s="823"/>
      <c r="J19" s="823"/>
      <c r="K19" s="823"/>
      <c r="L19" s="823"/>
      <c r="M19" s="823"/>
      <c r="N19" s="823"/>
      <c r="O19" s="823"/>
      <c r="P19" s="823"/>
      <c r="Q19" s="823"/>
      <c r="R19" s="823"/>
      <c r="S19" s="823"/>
      <c r="T19" s="823"/>
      <c r="U19" s="823"/>
      <c r="V19" s="823"/>
      <c r="W19" s="823"/>
      <c r="X19" s="823"/>
      <c r="Y19" s="604"/>
      <c r="Z19" s="604"/>
      <c r="AA19" s="604"/>
      <c r="AB19" s="604"/>
      <c r="AC19" s="604"/>
      <c r="AD19" s="604"/>
      <c r="AE19" s="269"/>
      <c r="AF19" s="264"/>
      <c r="AG19" s="264"/>
      <c r="AH19" s="264"/>
      <c r="AI19" s="264"/>
      <c r="AJ19" s="264"/>
      <c r="AK19" s="264"/>
      <c r="AL19" s="264"/>
      <c r="AM19" s="264"/>
    </row>
    <row r="20" spans="2:39" ht="62.25" customHeight="1">
      <c r="B20" s="272"/>
      <c r="C20" s="823" t="s">
        <v>575</v>
      </c>
      <c r="D20" s="823"/>
      <c r="E20" s="823"/>
      <c r="F20" s="823"/>
      <c r="G20" s="823"/>
      <c r="H20" s="823"/>
      <c r="I20" s="823"/>
      <c r="J20" s="823"/>
      <c r="K20" s="823"/>
      <c r="L20" s="823"/>
      <c r="M20" s="823"/>
      <c r="N20" s="823"/>
      <c r="O20" s="823"/>
      <c r="P20" s="823"/>
      <c r="Q20" s="823"/>
      <c r="R20" s="823"/>
      <c r="S20" s="823"/>
      <c r="T20" s="823"/>
      <c r="U20" s="823"/>
      <c r="V20" s="823"/>
      <c r="W20" s="823"/>
      <c r="X20" s="823"/>
      <c r="Y20" s="604"/>
      <c r="Z20" s="604"/>
      <c r="AA20" s="604"/>
      <c r="AB20" s="604"/>
      <c r="AC20" s="604"/>
      <c r="AD20" s="604"/>
      <c r="AE20" s="427"/>
      <c r="AF20" s="264"/>
      <c r="AG20" s="264"/>
      <c r="AH20" s="264"/>
      <c r="AI20" s="264"/>
      <c r="AJ20" s="264"/>
      <c r="AK20" s="264"/>
      <c r="AL20" s="264"/>
      <c r="AM20" s="264"/>
    </row>
    <row r="21" spans="2:39" ht="37.5" customHeight="1">
      <c r="B21" s="272"/>
      <c r="C21" s="823" t="s">
        <v>641</v>
      </c>
      <c r="D21" s="823"/>
      <c r="E21" s="823"/>
      <c r="F21" s="823"/>
      <c r="G21" s="823"/>
      <c r="H21" s="823"/>
      <c r="I21" s="823"/>
      <c r="J21" s="823"/>
      <c r="K21" s="823"/>
      <c r="L21" s="823"/>
      <c r="M21" s="823"/>
      <c r="N21" s="823"/>
      <c r="O21" s="823"/>
      <c r="P21" s="823"/>
      <c r="Q21" s="823"/>
      <c r="R21" s="823"/>
      <c r="S21" s="823"/>
      <c r="T21" s="823"/>
      <c r="U21" s="823"/>
      <c r="V21" s="823"/>
      <c r="W21" s="823"/>
      <c r="X21" s="823"/>
      <c r="Y21" s="604"/>
      <c r="Z21" s="604"/>
      <c r="AA21" s="604"/>
      <c r="AB21" s="604"/>
      <c r="AC21" s="604"/>
      <c r="AD21" s="604"/>
      <c r="AE21" s="275"/>
      <c r="AF21" s="264"/>
      <c r="AG21" s="264"/>
      <c r="AH21" s="264"/>
      <c r="AI21" s="264"/>
      <c r="AJ21" s="264"/>
      <c r="AK21" s="264"/>
      <c r="AL21" s="264"/>
      <c r="AM21" s="264"/>
    </row>
    <row r="22" spans="2:39" ht="54.75" customHeight="1">
      <c r="B22" s="272"/>
      <c r="C22" s="823" t="s">
        <v>625</v>
      </c>
      <c r="D22" s="823"/>
      <c r="E22" s="823"/>
      <c r="F22" s="823"/>
      <c r="G22" s="823"/>
      <c r="H22" s="823"/>
      <c r="I22" s="823"/>
      <c r="J22" s="823"/>
      <c r="K22" s="823"/>
      <c r="L22" s="823"/>
      <c r="M22" s="823"/>
      <c r="N22" s="823"/>
      <c r="O22" s="823"/>
      <c r="P22" s="823"/>
      <c r="Q22" s="823"/>
      <c r="R22" s="823"/>
      <c r="S22" s="823"/>
      <c r="T22" s="823"/>
      <c r="U22" s="823"/>
      <c r="V22" s="823"/>
      <c r="W22" s="823"/>
      <c r="X22" s="823"/>
      <c r="Y22" s="604"/>
      <c r="Z22" s="604"/>
      <c r="AA22" s="604"/>
      <c r="AB22" s="604"/>
      <c r="AC22" s="604"/>
      <c r="AD22" s="604"/>
      <c r="AE22" s="427"/>
      <c r="AF22" s="264"/>
      <c r="AG22" s="264"/>
      <c r="AH22" s="264"/>
      <c r="AI22" s="264"/>
      <c r="AJ22" s="264"/>
      <c r="AK22" s="264"/>
      <c r="AL22" s="264"/>
      <c r="AM22" s="264"/>
    </row>
    <row r="23" spans="2:39" ht="15.75">
      <c r="B23" s="272"/>
      <c r="C23" s="275"/>
      <c r="D23" s="275"/>
      <c r="E23" s="275"/>
      <c r="F23" s="275"/>
      <c r="G23" s="275"/>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64"/>
      <c r="AG23" s="264"/>
      <c r="AH23" s="264"/>
      <c r="AI23" s="264"/>
      <c r="AJ23" s="264"/>
      <c r="AK23" s="264"/>
      <c r="AL23" s="264"/>
      <c r="AM23" s="264"/>
    </row>
    <row r="24" spans="2:39" ht="15.75">
      <c r="B24" s="824" t="s">
        <v>527</v>
      </c>
      <c r="C24" s="594" t="s">
        <v>529</v>
      </c>
      <c r="D24" s="275"/>
      <c r="E24" s="275"/>
      <c r="F24" s="275"/>
      <c r="G24" s="275"/>
      <c r="H24" s="275"/>
      <c r="I24" s="275"/>
      <c r="J24" s="275"/>
      <c r="K24" s="275"/>
      <c r="L24" s="275"/>
      <c r="M24" s="275"/>
      <c r="N24" s="275"/>
      <c r="O24" s="275"/>
      <c r="P24" s="275"/>
      <c r="Q24" s="275"/>
      <c r="R24" s="275"/>
      <c r="S24" s="275"/>
      <c r="T24" s="275"/>
      <c r="U24" s="275"/>
      <c r="V24" s="275"/>
      <c r="W24" s="275"/>
      <c r="X24" s="275"/>
      <c r="Y24" s="275"/>
      <c r="Z24" s="275"/>
      <c r="AA24" s="275"/>
      <c r="AB24" s="275"/>
      <c r="AC24" s="275"/>
      <c r="AD24" s="275"/>
      <c r="AE24" s="275"/>
      <c r="AF24" s="264"/>
      <c r="AG24" s="264"/>
      <c r="AH24" s="264"/>
      <c r="AI24" s="264"/>
      <c r="AJ24" s="264"/>
      <c r="AK24" s="264"/>
      <c r="AL24" s="264"/>
      <c r="AM24" s="264"/>
    </row>
    <row r="25" spans="2:39" ht="15.75">
      <c r="B25" s="824"/>
      <c r="C25" s="594" t="s">
        <v>530</v>
      </c>
      <c r="D25" s="275"/>
      <c r="E25" s="275"/>
      <c r="F25" s="275"/>
      <c r="G25" s="275"/>
      <c r="H25" s="275"/>
      <c r="I25" s="275"/>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64"/>
      <c r="AG25" s="264"/>
      <c r="AH25" s="264"/>
      <c r="AI25" s="264"/>
      <c r="AJ25" s="264"/>
      <c r="AK25" s="264"/>
      <c r="AL25" s="264"/>
      <c r="AM25" s="264"/>
    </row>
    <row r="26" spans="2:39" ht="15.75">
      <c r="B26" s="537"/>
      <c r="C26" s="594" t="s">
        <v>531</v>
      </c>
      <c r="D26" s="275"/>
      <c r="E26" s="27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64"/>
      <c r="AG26" s="264"/>
      <c r="AH26" s="264"/>
      <c r="AI26" s="264"/>
      <c r="AJ26" s="264"/>
      <c r="AK26" s="264"/>
      <c r="AL26" s="264"/>
      <c r="AM26" s="264"/>
    </row>
    <row r="27" spans="2:39" ht="15.75">
      <c r="B27" s="537"/>
      <c r="C27" s="594" t="s">
        <v>532</v>
      </c>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64"/>
      <c r="AG27" s="264"/>
      <c r="AH27" s="264"/>
      <c r="AI27" s="264"/>
      <c r="AJ27" s="264"/>
      <c r="AK27" s="264"/>
      <c r="AL27" s="264"/>
      <c r="AM27" s="264"/>
    </row>
    <row r="28" spans="2:39" ht="15.75">
      <c r="B28" s="537"/>
      <c r="C28" s="594" t="s">
        <v>533</v>
      </c>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64"/>
      <c r="AG28" s="264"/>
      <c r="AH28" s="264"/>
      <c r="AI28" s="264"/>
      <c r="AJ28" s="264"/>
      <c r="AK28" s="264"/>
      <c r="AL28" s="264"/>
      <c r="AM28" s="264"/>
    </row>
    <row r="29" spans="2:39" ht="15.75">
      <c r="B29" s="537"/>
      <c r="C29" s="594" t="s">
        <v>534</v>
      </c>
      <c r="D29" s="275"/>
      <c r="E29" s="275"/>
      <c r="F29" s="275"/>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64"/>
      <c r="AG29" s="264"/>
      <c r="AH29" s="264"/>
      <c r="AI29" s="264"/>
      <c r="AJ29" s="264"/>
      <c r="AK29" s="264"/>
      <c r="AL29" s="264"/>
      <c r="AM29" s="264"/>
    </row>
    <row r="30" spans="2:39" ht="15.75">
      <c r="B30" s="537"/>
      <c r="C30" s="275"/>
      <c r="D30" s="275"/>
      <c r="E30" s="275"/>
      <c r="F30" s="275"/>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64"/>
      <c r="AG30" s="264"/>
      <c r="AH30" s="264"/>
      <c r="AI30" s="264"/>
      <c r="AJ30" s="264"/>
      <c r="AK30" s="264"/>
      <c r="AL30" s="264"/>
      <c r="AM30" s="264"/>
    </row>
    <row r="31" spans="2:39" ht="15.75">
      <c r="B31" s="537"/>
      <c r="C31" s="275"/>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64"/>
      <c r="AG31" s="264"/>
      <c r="AH31" s="264"/>
      <c r="AI31" s="264"/>
      <c r="AJ31" s="264"/>
      <c r="AK31" s="264"/>
      <c r="AL31" s="264"/>
      <c r="AM31" s="264"/>
    </row>
    <row r="32" spans="2:39">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row>
    <row r="33" spans="1:39" ht="15.75">
      <c r="B33" s="279" t="s">
        <v>266</v>
      </c>
      <c r="C33" s="280"/>
      <c r="D33" s="588"/>
      <c r="E33" s="252"/>
      <c r="F33" s="252"/>
      <c r="G33" s="252"/>
      <c r="H33" s="252"/>
      <c r="I33" s="252"/>
      <c r="J33" s="252"/>
      <c r="K33" s="252"/>
      <c r="L33" s="252"/>
      <c r="M33" s="252"/>
      <c r="N33" s="252"/>
      <c r="O33" s="280"/>
      <c r="P33" s="252"/>
      <c r="Q33" s="252"/>
      <c r="R33" s="252"/>
      <c r="S33" s="252"/>
      <c r="T33" s="252"/>
      <c r="U33" s="252"/>
      <c r="V33" s="252"/>
      <c r="W33" s="252"/>
      <c r="X33" s="252"/>
      <c r="Y33" s="269"/>
      <c r="Z33" s="266"/>
      <c r="AA33" s="266"/>
      <c r="AB33" s="266"/>
      <c r="AC33" s="266"/>
      <c r="AD33" s="266"/>
      <c r="AE33" s="266"/>
      <c r="AF33" s="266"/>
      <c r="AG33" s="266"/>
      <c r="AH33" s="266"/>
      <c r="AI33" s="266"/>
      <c r="AJ33" s="266"/>
      <c r="AK33" s="266"/>
      <c r="AL33" s="266"/>
      <c r="AM33" s="281"/>
    </row>
    <row r="34" spans="1:39" ht="36.75" customHeight="1">
      <c r="B34" s="814" t="s">
        <v>211</v>
      </c>
      <c r="C34" s="816" t="s">
        <v>33</v>
      </c>
      <c r="D34" s="283" t="s">
        <v>422</v>
      </c>
      <c r="E34" s="818" t="s">
        <v>209</v>
      </c>
      <c r="F34" s="819"/>
      <c r="G34" s="819"/>
      <c r="H34" s="819"/>
      <c r="I34" s="819"/>
      <c r="J34" s="819"/>
      <c r="K34" s="819"/>
      <c r="L34" s="819"/>
      <c r="M34" s="820"/>
      <c r="N34" s="821" t="s">
        <v>213</v>
      </c>
      <c r="O34" s="283" t="s">
        <v>423</v>
      </c>
      <c r="P34" s="818" t="s">
        <v>212</v>
      </c>
      <c r="Q34" s="819"/>
      <c r="R34" s="819"/>
      <c r="S34" s="819"/>
      <c r="T34" s="819"/>
      <c r="U34" s="819"/>
      <c r="V34" s="819"/>
      <c r="W34" s="819"/>
      <c r="X34" s="820"/>
      <c r="Y34" s="811" t="s">
        <v>243</v>
      </c>
      <c r="Z34" s="812"/>
      <c r="AA34" s="812"/>
      <c r="AB34" s="812"/>
      <c r="AC34" s="812"/>
      <c r="AD34" s="812"/>
      <c r="AE34" s="812"/>
      <c r="AF34" s="812"/>
      <c r="AG34" s="812"/>
      <c r="AH34" s="812"/>
      <c r="AI34" s="812"/>
      <c r="AJ34" s="812"/>
      <c r="AK34" s="812"/>
      <c r="AL34" s="812"/>
      <c r="AM34" s="813"/>
    </row>
    <row r="35" spans="1:39" ht="65.25" customHeight="1">
      <c r="B35" s="815"/>
      <c r="C35" s="817"/>
      <c r="D35" s="284">
        <v>2015</v>
      </c>
      <c r="E35" s="284">
        <v>2016</v>
      </c>
      <c r="F35" s="284">
        <v>2017</v>
      </c>
      <c r="G35" s="284">
        <v>2018</v>
      </c>
      <c r="H35" s="284">
        <v>2019</v>
      </c>
      <c r="I35" s="284">
        <v>2020</v>
      </c>
      <c r="J35" s="284">
        <v>2021</v>
      </c>
      <c r="K35" s="284">
        <v>2022</v>
      </c>
      <c r="L35" s="284">
        <v>2023</v>
      </c>
      <c r="M35" s="428">
        <v>2024</v>
      </c>
      <c r="N35" s="822"/>
      <c r="O35" s="284">
        <v>2015</v>
      </c>
      <c r="P35" s="284">
        <v>2016</v>
      </c>
      <c r="Q35" s="284">
        <v>2017</v>
      </c>
      <c r="R35" s="284">
        <v>2018</v>
      </c>
      <c r="S35" s="284">
        <v>2019</v>
      </c>
      <c r="T35" s="284">
        <v>2020</v>
      </c>
      <c r="U35" s="284">
        <v>2021</v>
      </c>
      <c r="V35" s="284">
        <v>2022</v>
      </c>
      <c r="W35" s="284">
        <v>2023</v>
      </c>
      <c r="X35" s="428">
        <v>2024</v>
      </c>
      <c r="Y35" s="284" t="str">
        <f>'1.  LRAMVA Summary'!D52</f>
        <v>Residential</v>
      </c>
      <c r="Z35" s="284" t="str">
        <f>'1.  LRAMVA Summary'!E52</f>
        <v>GS&lt;50 kW</v>
      </c>
      <c r="AA35" s="284" t="str">
        <f>'1.  LRAMVA Summary'!F52</f>
        <v>Commercial 50 kW to Large Use</v>
      </c>
      <c r="AB35" s="284" t="str">
        <f>'1.  LRAMVA Summary'!G52</f>
        <v>Unmetered Scattered Load</v>
      </c>
      <c r="AC35" s="284" t="str">
        <f>'1.  LRAMVA Summary'!H52</f>
        <v>Street Lighting</v>
      </c>
      <c r="AD35" s="284" t="str">
        <f>'1.  LRAMVA Summary'!I52</f>
        <v/>
      </c>
      <c r="AE35" s="284" t="str">
        <f>'1.  LRAMVA Summary'!J52</f>
        <v/>
      </c>
      <c r="AF35" s="284" t="str">
        <f>'1.  LRAMVA Summary'!K52</f>
        <v/>
      </c>
      <c r="AG35" s="284" t="str">
        <f>'1.  LRAMVA Summary'!L52</f>
        <v/>
      </c>
      <c r="AH35" s="284" t="str">
        <f>'1.  LRAMVA Summary'!M52</f>
        <v/>
      </c>
      <c r="AI35" s="284" t="str">
        <f>'1.  LRAMVA Summary'!N52</f>
        <v/>
      </c>
      <c r="AJ35" s="284" t="str">
        <f>'1.  LRAMVA Summary'!O52</f>
        <v/>
      </c>
      <c r="AK35" s="284" t="str">
        <f>'1.  LRAMVA Summary'!P52</f>
        <v/>
      </c>
      <c r="AL35" s="284" t="str">
        <f>'1.  LRAMVA Summary'!Q52</f>
        <v/>
      </c>
      <c r="AM35" s="286" t="str">
        <f>'1.  LRAMVA Summary'!R52</f>
        <v>Total</v>
      </c>
    </row>
    <row r="36" spans="1:39" ht="16.5" customHeight="1">
      <c r="B36" s="516" t="s">
        <v>504</v>
      </c>
      <c r="C36" s="288"/>
      <c r="D36" s="288"/>
      <c r="E36" s="288"/>
      <c r="F36" s="288"/>
      <c r="G36" s="288"/>
      <c r="H36" s="288"/>
      <c r="I36" s="288"/>
      <c r="J36" s="288"/>
      <c r="K36" s="288"/>
      <c r="L36" s="288"/>
      <c r="M36" s="288"/>
      <c r="N36" s="289"/>
      <c r="O36" s="288"/>
      <c r="P36" s="288"/>
      <c r="Q36" s="288"/>
      <c r="R36" s="288"/>
      <c r="S36" s="288"/>
      <c r="T36" s="288"/>
      <c r="U36" s="288"/>
      <c r="V36" s="288"/>
      <c r="W36" s="288"/>
      <c r="X36" s="288"/>
      <c r="Y36" s="290" t="str">
        <f>'1.  LRAMVA Summary'!D53</f>
        <v>kWh</v>
      </c>
      <c r="Z36" s="290" t="str">
        <f>'1.  LRAMVA Summary'!E53</f>
        <v>kWh</v>
      </c>
      <c r="AA36" s="290" t="str">
        <f>'1.  LRAMVA Summary'!F53</f>
        <v>kW</v>
      </c>
      <c r="AB36" s="290" t="str">
        <f>'1.  LRAMVA Summary'!G53</f>
        <v>kWh</v>
      </c>
      <c r="AC36" s="290" t="str">
        <f>'1.  LRAMVA Summary'!H53</f>
        <v>kW</v>
      </c>
      <c r="AD36" s="290">
        <f>'1.  LRAMVA Summary'!I53</f>
        <v>0</v>
      </c>
      <c r="AE36" s="290">
        <f>'1.  LRAMVA Summary'!J53</f>
        <v>0</v>
      </c>
      <c r="AF36" s="290">
        <f>'1.  LRAMVA Summary'!K53</f>
        <v>0</v>
      </c>
      <c r="AG36" s="290">
        <f>'1.  LRAMVA Summary'!L53</f>
        <v>0</v>
      </c>
      <c r="AH36" s="290">
        <f>'1.  LRAMVA Summary'!M53</f>
        <v>0</v>
      </c>
      <c r="AI36" s="290">
        <f>'1.  LRAMVA Summary'!N53</f>
        <v>0</v>
      </c>
      <c r="AJ36" s="290">
        <f>'1.  LRAMVA Summary'!O53</f>
        <v>0</v>
      </c>
      <c r="AK36" s="290">
        <f>'1.  LRAMVA Summary'!P53</f>
        <v>0</v>
      </c>
      <c r="AL36" s="290">
        <f>'1.  LRAMVA Summary'!Q53</f>
        <v>0</v>
      </c>
      <c r="AM36" s="291"/>
    </row>
    <row r="37" spans="1:39" ht="16.5" customHeight="1" outlineLevel="1">
      <c r="B37" s="287" t="s">
        <v>497</v>
      </c>
      <c r="C37" s="288"/>
      <c r="D37" s="288"/>
      <c r="E37" s="288"/>
      <c r="F37" s="288"/>
      <c r="G37" s="288"/>
      <c r="H37" s="288"/>
      <c r="I37" s="288"/>
      <c r="J37" s="288"/>
      <c r="K37" s="288"/>
      <c r="L37" s="288"/>
      <c r="M37" s="288"/>
      <c r="N37" s="289"/>
      <c r="O37" s="288"/>
      <c r="P37" s="288"/>
      <c r="Q37" s="288"/>
      <c r="R37" s="288"/>
      <c r="S37" s="288"/>
      <c r="T37" s="288"/>
      <c r="U37" s="288"/>
      <c r="V37" s="288"/>
      <c r="W37" s="288"/>
      <c r="X37" s="288"/>
      <c r="Y37" s="290"/>
      <c r="Z37" s="290"/>
      <c r="AA37" s="290"/>
      <c r="AB37" s="290"/>
      <c r="AC37" s="290"/>
      <c r="AD37" s="290"/>
      <c r="AE37" s="290"/>
      <c r="AF37" s="290"/>
      <c r="AG37" s="290"/>
      <c r="AH37" s="290"/>
      <c r="AI37" s="290"/>
      <c r="AJ37" s="290"/>
      <c r="AK37" s="290"/>
      <c r="AL37" s="290"/>
      <c r="AM37" s="291"/>
    </row>
    <row r="38" spans="1:39" outlineLevel="1">
      <c r="A38" s="520">
        <v>1</v>
      </c>
      <c r="B38" s="518" t="s">
        <v>95</v>
      </c>
      <c r="C38" s="290" t="s">
        <v>25</v>
      </c>
      <c r="D38" s="294"/>
      <c r="E38" s="294"/>
      <c r="F38" s="294"/>
      <c r="G38" s="294"/>
      <c r="H38" s="294"/>
      <c r="I38" s="294"/>
      <c r="J38" s="294"/>
      <c r="K38" s="294"/>
      <c r="L38" s="294"/>
      <c r="M38" s="294"/>
      <c r="N38" s="290"/>
      <c r="O38" s="294"/>
      <c r="P38" s="294"/>
      <c r="Q38" s="294"/>
      <c r="R38" s="294"/>
      <c r="S38" s="294"/>
      <c r="T38" s="294"/>
      <c r="U38" s="294"/>
      <c r="V38" s="294"/>
      <c r="W38" s="294"/>
      <c r="X38" s="294"/>
      <c r="Y38" s="409"/>
      <c r="Z38" s="409"/>
      <c r="AA38" s="409"/>
      <c r="AB38" s="409"/>
      <c r="AC38" s="409"/>
      <c r="AD38" s="409"/>
      <c r="AE38" s="409"/>
      <c r="AF38" s="409"/>
      <c r="AG38" s="409"/>
      <c r="AH38" s="409"/>
      <c r="AI38" s="409"/>
      <c r="AJ38" s="409"/>
      <c r="AK38" s="409"/>
      <c r="AL38" s="409"/>
      <c r="AM38" s="295">
        <f>SUM(Y38:AL38)</f>
        <v>0</v>
      </c>
    </row>
    <row r="39" spans="1:39" outlineLevel="1">
      <c r="B39" s="293" t="s">
        <v>267</v>
      </c>
      <c r="C39" s="290" t="s">
        <v>163</v>
      </c>
      <c r="D39" s="294"/>
      <c r="E39" s="294"/>
      <c r="F39" s="294"/>
      <c r="G39" s="294"/>
      <c r="H39" s="294"/>
      <c r="I39" s="294"/>
      <c r="J39" s="294"/>
      <c r="K39" s="294"/>
      <c r="L39" s="294"/>
      <c r="M39" s="294"/>
      <c r="N39" s="466"/>
      <c r="O39" s="294"/>
      <c r="P39" s="294"/>
      <c r="Q39" s="294"/>
      <c r="R39" s="294"/>
      <c r="S39" s="294"/>
      <c r="T39" s="294"/>
      <c r="U39" s="294"/>
      <c r="V39" s="294"/>
      <c r="W39" s="294"/>
      <c r="X39" s="294"/>
      <c r="Y39" s="410">
        <f>Y38</f>
        <v>0</v>
      </c>
      <c r="Z39" s="410">
        <f t="shared" ref="Z39:AL39" si="0">Z38</f>
        <v>0</v>
      </c>
      <c r="AA39" s="410">
        <f t="shared" si="0"/>
        <v>0</v>
      </c>
      <c r="AB39" s="410">
        <f t="shared" si="0"/>
        <v>0</v>
      </c>
      <c r="AC39" s="410">
        <f t="shared" si="0"/>
        <v>0</v>
      </c>
      <c r="AD39" s="410">
        <f t="shared" si="0"/>
        <v>0</v>
      </c>
      <c r="AE39" s="410">
        <f t="shared" si="0"/>
        <v>0</v>
      </c>
      <c r="AF39" s="410">
        <f t="shared" si="0"/>
        <v>0</v>
      </c>
      <c r="AG39" s="410">
        <f t="shared" si="0"/>
        <v>0</v>
      </c>
      <c r="AH39" s="410">
        <f t="shared" si="0"/>
        <v>0</v>
      </c>
      <c r="AI39" s="410">
        <f t="shared" si="0"/>
        <v>0</v>
      </c>
      <c r="AJ39" s="410">
        <f t="shared" si="0"/>
        <v>0</v>
      </c>
      <c r="AK39" s="410">
        <f t="shared" si="0"/>
        <v>0</v>
      </c>
      <c r="AL39" s="410">
        <f t="shared" si="0"/>
        <v>0</v>
      </c>
      <c r="AM39" s="296"/>
    </row>
    <row r="40" spans="1:39" ht="15.75" outlineLevel="1">
      <c r="B40" s="297"/>
      <c r="C40" s="298"/>
      <c r="D40" s="298"/>
      <c r="E40" s="298"/>
      <c r="F40" s="298"/>
      <c r="G40" s="298"/>
      <c r="H40" s="298"/>
      <c r="I40" s="298"/>
      <c r="J40" s="298"/>
      <c r="K40" s="298"/>
      <c r="L40" s="298"/>
      <c r="M40" s="298"/>
      <c r="N40" s="299"/>
      <c r="O40" s="298"/>
      <c r="P40" s="298"/>
      <c r="Q40" s="298"/>
      <c r="R40" s="298"/>
      <c r="S40" s="298"/>
      <c r="T40" s="298"/>
      <c r="U40" s="298"/>
      <c r="V40" s="298"/>
      <c r="W40" s="298"/>
      <c r="X40" s="298"/>
      <c r="Y40" s="411"/>
      <c r="Z40" s="412"/>
      <c r="AA40" s="412"/>
      <c r="AB40" s="412"/>
      <c r="AC40" s="412"/>
      <c r="AD40" s="412"/>
      <c r="AE40" s="412"/>
      <c r="AF40" s="412"/>
      <c r="AG40" s="412"/>
      <c r="AH40" s="412"/>
      <c r="AI40" s="412"/>
      <c r="AJ40" s="412"/>
      <c r="AK40" s="412"/>
      <c r="AL40" s="412"/>
      <c r="AM40" s="301"/>
    </row>
    <row r="41" spans="1:39" outlineLevel="1">
      <c r="A41" s="520">
        <v>2</v>
      </c>
      <c r="B41" s="518" t="s">
        <v>96</v>
      </c>
      <c r="C41" s="290" t="s">
        <v>25</v>
      </c>
      <c r="D41" s="294"/>
      <c r="E41" s="294"/>
      <c r="F41" s="294"/>
      <c r="G41" s="294"/>
      <c r="H41" s="294"/>
      <c r="I41" s="294"/>
      <c r="J41" s="294"/>
      <c r="K41" s="294"/>
      <c r="L41" s="294"/>
      <c r="M41" s="294"/>
      <c r="N41" s="290"/>
      <c r="O41" s="294"/>
      <c r="P41" s="294"/>
      <c r="Q41" s="294"/>
      <c r="R41" s="294"/>
      <c r="S41" s="294"/>
      <c r="T41" s="294"/>
      <c r="U41" s="294"/>
      <c r="V41" s="294"/>
      <c r="W41" s="294"/>
      <c r="X41" s="294"/>
      <c r="Y41" s="409"/>
      <c r="Z41" s="409"/>
      <c r="AA41" s="409"/>
      <c r="AB41" s="409"/>
      <c r="AC41" s="409"/>
      <c r="AD41" s="409"/>
      <c r="AE41" s="409"/>
      <c r="AF41" s="409"/>
      <c r="AG41" s="409"/>
      <c r="AH41" s="409"/>
      <c r="AI41" s="409"/>
      <c r="AJ41" s="409"/>
      <c r="AK41" s="409"/>
      <c r="AL41" s="409"/>
      <c r="AM41" s="295">
        <f>SUM(Y41:AL41)</f>
        <v>0</v>
      </c>
    </row>
    <row r="42" spans="1:39" outlineLevel="1">
      <c r="B42" s="293" t="s">
        <v>267</v>
      </c>
      <c r="C42" s="290" t="s">
        <v>163</v>
      </c>
      <c r="D42" s="294"/>
      <c r="E42" s="294"/>
      <c r="F42" s="294"/>
      <c r="G42" s="294"/>
      <c r="H42" s="294"/>
      <c r="I42" s="294"/>
      <c r="J42" s="294"/>
      <c r="K42" s="294"/>
      <c r="L42" s="294"/>
      <c r="M42" s="294"/>
      <c r="N42" s="466"/>
      <c r="O42" s="294"/>
      <c r="P42" s="294"/>
      <c r="Q42" s="294"/>
      <c r="R42" s="294"/>
      <c r="S42" s="294"/>
      <c r="T42" s="294"/>
      <c r="U42" s="294"/>
      <c r="V42" s="294"/>
      <c r="W42" s="294"/>
      <c r="X42" s="294"/>
      <c r="Y42" s="410">
        <f>Y41</f>
        <v>0</v>
      </c>
      <c r="Z42" s="410">
        <f t="shared" ref="Z42" si="1">Z41</f>
        <v>0</v>
      </c>
      <c r="AA42" s="410">
        <f t="shared" ref="AA42" si="2">AA41</f>
        <v>0</v>
      </c>
      <c r="AB42" s="410">
        <f t="shared" ref="AB42" si="3">AB41</f>
        <v>0</v>
      </c>
      <c r="AC42" s="410">
        <f t="shared" ref="AC42" si="4">AC41</f>
        <v>0</v>
      </c>
      <c r="AD42" s="410">
        <f t="shared" ref="AD42" si="5">AD41</f>
        <v>0</v>
      </c>
      <c r="AE42" s="410">
        <f t="shared" ref="AE42" si="6">AE41</f>
        <v>0</v>
      </c>
      <c r="AF42" s="410">
        <f t="shared" ref="AF42" si="7">AF41</f>
        <v>0</v>
      </c>
      <c r="AG42" s="410">
        <f t="shared" ref="AG42" si="8">AG41</f>
        <v>0</v>
      </c>
      <c r="AH42" s="410">
        <f t="shared" ref="AH42" si="9">AH41</f>
        <v>0</v>
      </c>
      <c r="AI42" s="410">
        <f t="shared" ref="AI42" si="10">AI41</f>
        <v>0</v>
      </c>
      <c r="AJ42" s="410">
        <f t="shared" ref="AJ42" si="11">AJ41</f>
        <v>0</v>
      </c>
      <c r="AK42" s="410">
        <f t="shared" ref="AK42" si="12">AK41</f>
        <v>0</v>
      </c>
      <c r="AL42" s="410">
        <f t="shared" ref="AL42" si="13">AL41</f>
        <v>0</v>
      </c>
      <c r="AM42" s="296"/>
    </row>
    <row r="43" spans="1:39" ht="15.75" outlineLevel="1">
      <c r="B43" s="297"/>
      <c r="C43" s="298"/>
      <c r="D43" s="303"/>
      <c r="E43" s="303"/>
      <c r="F43" s="303"/>
      <c r="G43" s="303"/>
      <c r="H43" s="303"/>
      <c r="I43" s="303"/>
      <c r="J43" s="303"/>
      <c r="K43" s="303"/>
      <c r="L43" s="303"/>
      <c r="M43" s="303"/>
      <c r="N43" s="299"/>
      <c r="O43" s="303"/>
      <c r="P43" s="303"/>
      <c r="Q43" s="303"/>
      <c r="R43" s="303"/>
      <c r="S43" s="303"/>
      <c r="T43" s="303"/>
      <c r="U43" s="303"/>
      <c r="V43" s="303"/>
      <c r="W43" s="303"/>
      <c r="X43" s="303"/>
      <c r="Y43" s="411"/>
      <c r="Z43" s="412"/>
      <c r="AA43" s="412"/>
      <c r="AB43" s="412"/>
      <c r="AC43" s="412"/>
      <c r="AD43" s="412"/>
      <c r="AE43" s="412"/>
      <c r="AF43" s="412"/>
      <c r="AG43" s="412"/>
      <c r="AH43" s="412"/>
      <c r="AI43" s="412"/>
      <c r="AJ43" s="412"/>
      <c r="AK43" s="412"/>
      <c r="AL43" s="412"/>
      <c r="AM43" s="301"/>
    </row>
    <row r="44" spans="1:39" outlineLevel="1">
      <c r="A44" s="520">
        <v>3</v>
      </c>
      <c r="B44" s="518" t="s">
        <v>97</v>
      </c>
      <c r="C44" s="290" t="s">
        <v>25</v>
      </c>
      <c r="D44" s="294"/>
      <c r="E44" s="294"/>
      <c r="F44" s="294"/>
      <c r="G44" s="294"/>
      <c r="H44" s="294"/>
      <c r="I44" s="294"/>
      <c r="J44" s="294"/>
      <c r="K44" s="294"/>
      <c r="L44" s="294"/>
      <c r="M44" s="294"/>
      <c r="N44" s="290"/>
      <c r="O44" s="294"/>
      <c r="P44" s="294"/>
      <c r="Q44" s="294"/>
      <c r="R44" s="294"/>
      <c r="S44" s="294"/>
      <c r="T44" s="294"/>
      <c r="U44" s="294"/>
      <c r="V44" s="294"/>
      <c r="W44" s="294"/>
      <c r="X44" s="294"/>
      <c r="Y44" s="409"/>
      <c r="Z44" s="409"/>
      <c r="AA44" s="409"/>
      <c r="AB44" s="409"/>
      <c r="AC44" s="409"/>
      <c r="AD44" s="409"/>
      <c r="AE44" s="409"/>
      <c r="AF44" s="409"/>
      <c r="AG44" s="409"/>
      <c r="AH44" s="409"/>
      <c r="AI44" s="409"/>
      <c r="AJ44" s="409"/>
      <c r="AK44" s="409"/>
      <c r="AL44" s="409"/>
      <c r="AM44" s="295">
        <f>SUM(Y44:AL44)</f>
        <v>0</v>
      </c>
    </row>
    <row r="45" spans="1:39" outlineLevel="1">
      <c r="B45" s="293" t="s">
        <v>267</v>
      </c>
      <c r="C45" s="290" t="s">
        <v>163</v>
      </c>
      <c r="D45" s="294"/>
      <c r="E45" s="294"/>
      <c r="F45" s="294"/>
      <c r="G45" s="294"/>
      <c r="H45" s="294"/>
      <c r="I45" s="294"/>
      <c r="J45" s="294"/>
      <c r="K45" s="294"/>
      <c r="L45" s="294"/>
      <c r="M45" s="294"/>
      <c r="N45" s="466"/>
      <c r="O45" s="294"/>
      <c r="P45" s="294"/>
      <c r="Q45" s="294"/>
      <c r="R45" s="294"/>
      <c r="S45" s="294"/>
      <c r="T45" s="294"/>
      <c r="U45" s="294"/>
      <c r="V45" s="294"/>
      <c r="W45" s="294"/>
      <c r="X45" s="294"/>
      <c r="Y45" s="410">
        <f>Y44</f>
        <v>0</v>
      </c>
      <c r="Z45" s="410">
        <f t="shared" ref="Z45" si="14">Z44</f>
        <v>0</v>
      </c>
      <c r="AA45" s="410">
        <f t="shared" ref="AA45" si="15">AA44</f>
        <v>0</v>
      </c>
      <c r="AB45" s="410">
        <f t="shared" ref="AB45" si="16">AB44</f>
        <v>0</v>
      </c>
      <c r="AC45" s="410">
        <f t="shared" ref="AC45" si="17">AC44</f>
        <v>0</v>
      </c>
      <c r="AD45" s="410">
        <f t="shared" ref="AD45" si="18">AD44</f>
        <v>0</v>
      </c>
      <c r="AE45" s="410">
        <f t="shared" ref="AE45" si="19">AE44</f>
        <v>0</v>
      </c>
      <c r="AF45" s="410">
        <f t="shared" ref="AF45" si="20">AF44</f>
        <v>0</v>
      </c>
      <c r="AG45" s="410">
        <f t="shared" ref="AG45" si="21">AG44</f>
        <v>0</v>
      </c>
      <c r="AH45" s="410">
        <f t="shared" ref="AH45" si="22">AH44</f>
        <v>0</v>
      </c>
      <c r="AI45" s="410">
        <f t="shared" ref="AI45" si="23">AI44</f>
        <v>0</v>
      </c>
      <c r="AJ45" s="410">
        <f t="shared" ref="AJ45" si="24">AJ44</f>
        <v>0</v>
      </c>
      <c r="AK45" s="410">
        <f t="shared" ref="AK45" si="25">AK44</f>
        <v>0</v>
      </c>
      <c r="AL45" s="410">
        <f t="shared" ref="AL45" si="26">AL44</f>
        <v>0</v>
      </c>
      <c r="AM45" s="296"/>
    </row>
    <row r="46" spans="1:39" outlineLevel="1">
      <c r="B46" s="293"/>
      <c r="C46" s="304"/>
      <c r="D46" s="290"/>
      <c r="E46" s="290"/>
      <c r="F46" s="290"/>
      <c r="G46" s="290"/>
      <c r="H46" s="290"/>
      <c r="I46" s="290"/>
      <c r="J46" s="290"/>
      <c r="K46" s="290"/>
      <c r="L46" s="290"/>
      <c r="M46" s="290"/>
      <c r="N46" s="290"/>
      <c r="O46" s="290"/>
      <c r="P46" s="290"/>
      <c r="Q46" s="290"/>
      <c r="R46" s="290"/>
      <c r="S46" s="290"/>
      <c r="T46" s="290"/>
      <c r="U46" s="290"/>
      <c r="V46" s="290"/>
      <c r="W46" s="290"/>
      <c r="X46" s="290"/>
      <c r="Y46" s="411"/>
      <c r="Z46" s="411"/>
      <c r="AA46" s="411"/>
      <c r="AB46" s="411"/>
      <c r="AC46" s="411"/>
      <c r="AD46" s="411"/>
      <c r="AE46" s="411"/>
      <c r="AF46" s="411"/>
      <c r="AG46" s="411"/>
      <c r="AH46" s="411"/>
      <c r="AI46" s="411"/>
      <c r="AJ46" s="411"/>
      <c r="AK46" s="411"/>
      <c r="AL46" s="411"/>
      <c r="AM46" s="305"/>
    </row>
    <row r="47" spans="1:39" outlineLevel="1">
      <c r="A47" s="520">
        <v>4</v>
      </c>
      <c r="B47" s="518" t="s">
        <v>684</v>
      </c>
      <c r="C47" s="290" t="s">
        <v>25</v>
      </c>
      <c r="D47" s="294"/>
      <c r="E47" s="294"/>
      <c r="F47" s="294"/>
      <c r="G47" s="294"/>
      <c r="H47" s="294"/>
      <c r="I47" s="294"/>
      <c r="J47" s="294"/>
      <c r="K47" s="294"/>
      <c r="L47" s="294"/>
      <c r="M47" s="294"/>
      <c r="N47" s="290"/>
      <c r="O47" s="294"/>
      <c r="P47" s="294"/>
      <c r="Q47" s="294"/>
      <c r="R47" s="294"/>
      <c r="S47" s="294"/>
      <c r="T47" s="294"/>
      <c r="U47" s="294"/>
      <c r="V47" s="294"/>
      <c r="W47" s="294"/>
      <c r="X47" s="294"/>
      <c r="Y47" s="409"/>
      <c r="Z47" s="409"/>
      <c r="AA47" s="409"/>
      <c r="AB47" s="409"/>
      <c r="AC47" s="409"/>
      <c r="AD47" s="409"/>
      <c r="AE47" s="409"/>
      <c r="AF47" s="409"/>
      <c r="AG47" s="409"/>
      <c r="AH47" s="409"/>
      <c r="AI47" s="409"/>
      <c r="AJ47" s="409"/>
      <c r="AK47" s="409"/>
      <c r="AL47" s="409"/>
      <c r="AM47" s="295">
        <f>SUM(Y47:AL47)</f>
        <v>0</v>
      </c>
    </row>
    <row r="48" spans="1:39" outlineLevel="1">
      <c r="B48" s="293" t="s">
        <v>267</v>
      </c>
      <c r="C48" s="290" t="s">
        <v>163</v>
      </c>
      <c r="D48" s="294"/>
      <c r="E48" s="294"/>
      <c r="F48" s="294"/>
      <c r="G48" s="294"/>
      <c r="H48" s="294"/>
      <c r="I48" s="294"/>
      <c r="J48" s="294"/>
      <c r="K48" s="294"/>
      <c r="L48" s="294"/>
      <c r="M48" s="294"/>
      <c r="N48" s="466"/>
      <c r="O48" s="294"/>
      <c r="P48" s="294"/>
      <c r="Q48" s="294"/>
      <c r="R48" s="294"/>
      <c r="S48" s="294"/>
      <c r="T48" s="294"/>
      <c r="U48" s="294"/>
      <c r="V48" s="294"/>
      <c r="W48" s="294"/>
      <c r="X48" s="294"/>
      <c r="Y48" s="410">
        <f>Y47</f>
        <v>0</v>
      </c>
      <c r="Z48" s="410">
        <f t="shared" ref="Z48" si="27">Z47</f>
        <v>0</v>
      </c>
      <c r="AA48" s="410">
        <f t="shared" ref="AA48" si="28">AA47</f>
        <v>0</v>
      </c>
      <c r="AB48" s="410">
        <f t="shared" ref="AB48" si="29">AB47</f>
        <v>0</v>
      </c>
      <c r="AC48" s="410">
        <f t="shared" ref="AC48" si="30">AC47</f>
        <v>0</v>
      </c>
      <c r="AD48" s="410">
        <f t="shared" ref="AD48" si="31">AD47</f>
        <v>0</v>
      </c>
      <c r="AE48" s="410">
        <f t="shared" ref="AE48" si="32">AE47</f>
        <v>0</v>
      </c>
      <c r="AF48" s="410">
        <f t="shared" ref="AF48" si="33">AF47</f>
        <v>0</v>
      </c>
      <c r="AG48" s="410">
        <f t="shared" ref="AG48" si="34">AG47</f>
        <v>0</v>
      </c>
      <c r="AH48" s="410">
        <f t="shared" ref="AH48" si="35">AH47</f>
        <v>0</v>
      </c>
      <c r="AI48" s="410">
        <f t="shared" ref="AI48" si="36">AI47</f>
        <v>0</v>
      </c>
      <c r="AJ48" s="410">
        <f t="shared" ref="AJ48" si="37">AJ47</f>
        <v>0</v>
      </c>
      <c r="AK48" s="410">
        <f t="shared" ref="AK48" si="38">AK47</f>
        <v>0</v>
      </c>
      <c r="AL48" s="410">
        <f t="shared" ref="AL48" si="39">AL47</f>
        <v>0</v>
      </c>
      <c r="AM48" s="296"/>
    </row>
    <row r="49" spans="1:39" outlineLevel="1">
      <c r="B49" s="293"/>
      <c r="C49" s="304"/>
      <c r="D49" s="303"/>
      <c r="E49" s="303"/>
      <c r="F49" s="303"/>
      <c r="G49" s="303"/>
      <c r="H49" s="303"/>
      <c r="I49" s="303"/>
      <c r="J49" s="303"/>
      <c r="K49" s="303"/>
      <c r="L49" s="303"/>
      <c r="M49" s="303"/>
      <c r="N49" s="290"/>
      <c r="O49" s="303"/>
      <c r="P49" s="303"/>
      <c r="Q49" s="303"/>
      <c r="R49" s="303"/>
      <c r="S49" s="303"/>
      <c r="T49" s="303"/>
      <c r="U49" s="303"/>
      <c r="V49" s="303"/>
      <c r="W49" s="303"/>
      <c r="X49" s="303"/>
      <c r="Y49" s="411"/>
      <c r="Z49" s="411"/>
      <c r="AA49" s="411"/>
      <c r="AB49" s="411"/>
      <c r="AC49" s="411"/>
      <c r="AD49" s="411"/>
      <c r="AE49" s="411"/>
      <c r="AF49" s="411"/>
      <c r="AG49" s="411"/>
      <c r="AH49" s="411"/>
      <c r="AI49" s="411"/>
      <c r="AJ49" s="411"/>
      <c r="AK49" s="411"/>
      <c r="AL49" s="411"/>
      <c r="AM49" s="305"/>
    </row>
    <row r="50" spans="1:39" ht="18" customHeight="1" outlineLevel="1">
      <c r="A50" s="520">
        <v>5</v>
      </c>
      <c r="B50" s="518" t="s">
        <v>98</v>
      </c>
      <c r="C50" s="290" t="s">
        <v>25</v>
      </c>
      <c r="D50" s="294"/>
      <c r="E50" s="294"/>
      <c r="F50" s="294"/>
      <c r="G50" s="294"/>
      <c r="H50" s="294"/>
      <c r="I50" s="294"/>
      <c r="J50" s="294"/>
      <c r="K50" s="294"/>
      <c r="L50" s="294"/>
      <c r="M50" s="294"/>
      <c r="N50" s="290"/>
      <c r="O50" s="294"/>
      <c r="P50" s="294"/>
      <c r="Q50" s="294"/>
      <c r="R50" s="294"/>
      <c r="S50" s="294"/>
      <c r="T50" s="294"/>
      <c r="U50" s="294"/>
      <c r="V50" s="294"/>
      <c r="W50" s="294"/>
      <c r="X50" s="294"/>
      <c r="Y50" s="409"/>
      <c r="Z50" s="409"/>
      <c r="AA50" s="409"/>
      <c r="AB50" s="409"/>
      <c r="AC50" s="409"/>
      <c r="AD50" s="409"/>
      <c r="AE50" s="409"/>
      <c r="AF50" s="409"/>
      <c r="AG50" s="409"/>
      <c r="AH50" s="409"/>
      <c r="AI50" s="409"/>
      <c r="AJ50" s="409"/>
      <c r="AK50" s="409"/>
      <c r="AL50" s="409"/>
      <c r="AM50" s="295">
        <f>SUM(Y50:AL50)</f>
        <v>0</v>
      </c>
    </row>
    <row r="51" spans="1:39" outlineLevel="1">
      <c r="B51" s="293" t="s">
        <v>267</v>
      </c>
      <c r="C51" s="290" t="s">
        <v>163</v>
      </c>
      <c r="D51" s="294"/>
      <c r="E51" s="294"/>
      <c r="F51" s="294"/>
      <c r="G51" s="294"/>
      <c r="H51" s="294"/>
      <c r="I51" s="294"/>
      <c r="J51" s="294"/>
      <c r="K51" s="294"/>
      <c r="L51" s="294"/>
      <c r="M51" s="294"/>
      <c r="N51" s="466"/>
      <c r="O51" s="294"/>
      <c r="P51" s="294"/>
      <c r="Q51" s="294"/>
      <c r="R51" s="294"/>
      <c r="S51" s="294"/>
      <c r="T51" s="294"/>
      <c r="U51" s="294"/>
      <c r="V51" s="294"/>
      <c r="W51" s="294"/>
      <c r="X51" s="294"/>
      <c r="Y51" s="410">
        <f>Y50</f>
        <v>0</v>
      </c>
      <c r="Z51" s="410">
        <f t="shared" ref="Z51" si="40">Z50</f>
        <v>0</v>
      </c>
      <c r="AA51" s="410">
        <f t="shared" ref="AA51" si="41">AA50</f>
        <v>0</v>
      </c>
      <c r="AB51" s="410">
        <f t="shared" ref="AB51" si="42">AB50</f>
        <v>0</v>
      </c>
      <c r="AC51" s="410">
        <f t="shared" ref="AC51" si="43">AC50</f>
        <v>0</v>
      </c>
      <c r="AD51" s="410">
        <f t="shared" ref="AD51" si="44">AD50</f>
        <v>0</v>
      </c>
      <c r="AE51" s="410">
        <f t="shared" ref="AE51" si="45">AE50</f>
        <v>0</v>
      </c>
      <c r="AF51" s="410">
        <f t="shared" ref="AF51" si="46">AF50</f>
        <v>0</v>
      </c>
      <c r="AG51" s="410">
        <f t="shared" ref="AG51" si="47">AG50</f>
        <v>0</v>
      </c>
      <c r="AH51" s="410">
        <f t="shared" ref="AH51" si="48">AH50</f>
        <v>0</v>
      </c>
      <c r="AI51" s="410">
        <f t="shared" ref="AI51" si="49">AI50</f>
        <v>0</v>
      </c>
      <c r="AJ51" s="410">
        <f t="shared" ref="AJ51" si="50">AJ50</f>
        <v>0</v>
      </c>
      <c r="AK51" s="410">
        <f t="shared" ref="AK51" si="51">AK50</f>
        <v>0</v>
      </c>
      <c r="AL51" s="410">
        <f t="shared" ref="AL51" si="52">AL50</f>
        <v>0</v>
      </c>
      <c r="AM51" s="296"/>
    </row>
    <row r="52" spans="1:39" outlineLevel="1">
      <c r="B52" s="293"/>
      <c r="C52" s="290"/>
      <c r="D52" s="290"/>
      <c r="E52" s="290"/>
      <c r="F52" s="290"/>
      <c r="G52" s="290"/>
      <c r="H52" s="290"/>
      <c r="I52" s="290"/>
      <c r="J52" s="290"/>
      <c r="K52" s="290"/>
      <c r="L52" s="290"/>
      <c r="M52" s="290"/>
      <c r="N52" s="290"/>
      <c r="O52" s="290"/>
      <c r="P52" s="290"/>
      <c r="Q52" s="290"/>
      <c r="R52" s="290"/>
      <c r="S52" s="290"/>
      <c r="T52" s="290"/>
      <c r="U52" s="290"/>
      <c r="V52" s="290"/>
      <c r="W52" s="290"/>
      <c r="X52" s="290"/>
      <c r="Y52" s="421"/>
      <c r="Z52" s="422"/>
      <c r="AA52" s="422"/>
      <c r="AB52" s="422"/>
      <c r="AC52" s="422"/>
      <c r="AD52" s="422"/>
      <c r="AE52" s="422"/>
      <c r="AF52" s="422"/>
      <c r="AG52" s="422"/>
      <c r="AH52" s="422"/>
      <c r="AI52" s="422"/>
      <c r="AJ52" s="422"/>
      <c r="AK52" s="422"/>
      <c r="AL52" s="422"/>
      <c r="AM52" s="296"/>
    </row>
    <row r="53" spans="1:39" ht="16.5" customHeight="1" outlineLevel="1">
      <c r="B53" s="318" t="s">
        <v>498</v>
      </c>
      <c r="C53" s="288"/>
      <c r="D53" s="288"/>
      <c r="E53" s="288"/>
      <c r="F53" s="288"/>
      <c r="G53" s="288"/>
      <c r="H53" s="288"/>
      <c r="I53" s="288"/>
      <c r="J53" s="288"/>
      <c r="K53" s="288"/>
      <c r="L53" s="288"/>
      <c r="M53" s="288"/>
      <c r="N53" s="289"/>
      <c r="O53" s="288"/>
      <c r="P53" s="288"/>
      <c r="Q53" s="288"/>
      <c r="R53" s="288"/>
      <c r="S53" s="288"/>
      <c r="T53" s="288"/>
      <c r="U53" s="288"/>
      <c r="V53" s="288"/>
      <c r="W53" s="288"/>
      <c r="X53" s="288"/>
      <c r="Y53" s="413"/>
      <c r="Z53" s="413"/>
      <c r="AA53" s="413"/>
      <c r="AB53" s="413"/>
      <c r="AC53" s="413"/>
      <c r="AD53" s="413"/>
      <c r="AE53" s="413"/>
      <c r="AF53" s="413"/>
      <c r="AG53" s="413"/>
      <c r="AH53" s="413"/>
      <c r="AI53" s="413"/>
      <c r="AJ53" s="413"/>
      <c r="AK53" s="413"/>
      <c r="AL53" s="413"/>
      <c r="AM53" s="291"/>
    </row>
    <row r="54" spans="1:39" outlineLevel="1">
      <c r="A54" s="520">
        <v>6</v>
      </c>
      <c r="B54" s="518" t="s">
        <v>99</v>
      </c>
      <c r="C54" s="290" t="s">
        <v>25</v>
      </c>
      <c r="D54" s="294"/>
      <c r="E54" s="294"/>
      <c r="F54" s="294"/>
      <c r="G54" s="294"/>
      <c r="H54" s="294"/>
      <c r="I54" s="294"/>
      <c r="J54" s="294"/>
      <c r="K54" s="294"/>
      <c r="L54" s="294"/>
      <c r="M54" s="294"/>
      <c r="N54" s="294">
        <v>12</v>
      </c>
      <c r="O54" s="294"/>
      <c r="P54" s="294"/>
      <c r="Q54" s="294"/>
      <c r="R54" s="294"/>
      <c r="S54" s="294"/>
      <c r="T54" s="294"/>
      <c r="U54" s="294"/>
      <c r="V54" s="294"/>
      <c r="W54" s="294"/>
      <c r="X54" s="294"/>
      <c r="Y54" s="414"/>
      <c r="Z54" s="409"/>
      <c r="AA54" s="409"/>
      <c r="AB54" s="409"/>
      <c r="AC54" s="409"/>
      <c r="AD54" s="409"/>
      <c r="AE54" s="409"/>
      <c r="AF54" s="414"/>
      <c r="AG54" s="414"/>
      <c r="AH54" s="414"/>
      <c r="AI54" s="414"/>
      <c r="AJ54" s="414"/>
      <c r="AK54" s="414"/>
      <c r="AL54" s="414"/>
      <c r="AM54" s="295">
        <f>SUM(Y54:AL54)</f>
        <v>0</v>
      </c>
    </row>
    <row r="55" spans="1:39" outlineLevel="1">
      <c r="B55" s="293" t="s">
        <v>267</v>
      </c>
      <c r="C55" s="290" t="s">
        <v>163</v>
      </c>
      <c r="D55" s="294"/>
      <c r="E55" s="294"/>
      <c r="F55" s="294"/>
      <c r="G55" s="294"/>
      <c r="H55" s="294"/>
      <c r="I55" s="294"/>
      <c r="J55" s="294"/>
      <c r="K55" s="294"/>
      <c r="L55" s="294"/>
      <c r="M55" s="294"/>
      <c r="N55" s="294">
        <f>N54</f>
        <v>12</v>
      </c>
      <c r="O55" s="294"/>
      <c r="P55" s="294"/>
      <c r="Q55" s="294"/>
      <c r="R55" s="294"/>
      <c r="S55" s="294"/>
      <c r="T55" s="294"/>
      <c r="U55" s="294"/>
      <c r="V55" s="294"/>
      <c r="W55" s="294"/>
      <c r="X55" s="294"/>
      <c r="Y55" s="410">
        <f>Y54</f>
        <v>0</v>
      </c>
      <c r="Z55" s="410">
        <f t="shared" ref="Z55" si="53">Z54</f>
        <v>0</v>
      </c>
      <c r="AA55" s="410">
        <f t="shared" ref="AA55" si="54">AA54</f>
        <v>0</v>
      </c>
      <c r="AB55" s="410">
        <f t="shared" ref="AB55" si="55">AB54</f>
        <v>0</v>
      </c>
      <c r="AC55" s="410">
        <f t="shared" ref="AC55" si="56">AC54</f>
        <v>0</v>
      </c>
      <c r="AD55" s="410">
        <f t="shared" ref="AD55" si="57">AD54</f>
        <v>0</v>
      </c>
      <c r="AE55" s="410">
        <f t="shared" ref="AE55" si="58">AE54</f>
        <v>0</v>
      </c>
      <c r="AF55" s="410">
        <f t="shared" ref="AF55" si="59">AF54</f>
        <v>0</v>
      </c>
      <c r="AG55" s="410">
        <f t="shared" ref="AG55" si="60">AG54</f>
        <v>0</v>
      </c>
      <c r="AH55" s="410">
        <f t="shared" ref="AH55" si="61">AH54</f>
        <v>0</v>
      </c>
      <c r="AI55" s="410">
        <f t="shared" ref="AI55" si="62">AI54</f>
        <v>0</v>
      </c>
      <c r="AJ55" s="410">
        <f t="shared" ref="AJ55" si="63">AJ54</f>
        <v>0</v>
      </c>
      <c r="AK55" s="410">
        <f t="shared" ref="AK55" si="64">AK54</f>
        <v>0</v>
      </c>
      <c r="AL55" s="410">
        <f t="shared" ref="AL55" si="65">AL54</f>
        <v>0</v>
      </c>
      <c r="AM55" s="310"/>
    </row>
    <row r="56" spans="1:39" outlineLevel="1">
      <c r="B56" s="309"/>
      <c r="C56" s="311"/>
      <c r="D56" s="290"/>
      <c r="E56" s="290"/>
      <c r="F56" s="290"/>
      <c r="G56" s="290"/>
      <c r="H56" s="290"/>
      <c r="I56" s="290"/>
      <c r="J56" s="290"/>
      <c r="K56" s="290"/>
      <c r="L56" s="290"/>
      <c r="M56" s="290"/>
      <c r="N56" s="290"/>
      <c r="O56" s="290"/>
      <c r="P56" s="290"/>
      <c r="Q56" s="290"/>
      <c r="R56" s="290"/>
      <c r="S56" s="290"/>
      <c r="T56" s="290"/>
      <c r="U56" s="290"/>
      <c r="V56" s="290"/>
      <c r="W56" s="290"/>
      <c r="X56" s="290"/>
      <c r="Y56" s="415"/>
      <c r="Z56" s="415"/>
      <c r="AA56" s="415"/>
      <c r="AB56" s="415"/>
      <c r="AC56" s="415"/>
      <c r="AD56" s="415"/>
      <c r="AE56" s="415"/>
      <c r="AF56" s="415"/>
      <c r="AG56" s="415"/>
      <c r="AH56" s="415"/>
      <c r="AI56" s="415"/>
      <c r="AJ56" s="415"/>
      <c r="AK56" s="415"/>
      <c r="AL56" s="415"/>
      <c r="AM56" s="312"/>
    </row>
    <row r="57" spans="1:39" ht="28.5" customHeight="1" outlineLevel="1">
      <c r="A57" s="520">
        <v>7</v>
      </c>
      <c r="B57" s="518" t="s">
        <v>100</v>
      </c>
      <c r="C57" s="290" t="s">
        <v>25</v>
      </c>
      <c r="D57" s="294"/>
      <c r="E57" s="294"/>
      <c r="F57" s="294"/>
      <c r="G57" s="294"/>
      <c r="H57" s="294"/>
      <c r="I57" s="294"/>
      <c r="J57" s="294"/>
      <c r="K57" s="294"/>
      <c r="L57" s="294"/>
      <c r="M57" s="294"/>
      <c r="N57" s="294">
        <v>12</v>
      </c>
      <c r="O57" s="294"/>
      <c r="P57" s="294"/>
      <c r="Q57" s="294"/>
      <c r="R57" s="294"/>
      <c r="S57" s="294"/>
      <c r="T57" s="294"/>
      <c r="U57" s="294"/>
      <c r="V57" s="294"/>
      <c r="W57" s="294"/>
      <c r="X57" s="294"/>
      <c r="Y57" s="531"/>
      <c r="Z57" s="531"/>
      <c r="AA57" s="531"/>
      <c r="AB57" s="409"/>
      <c r="AC57" s="531"/>
      <c r="AD57" s="409"/>
      <c r="AE57" s="409"/>
      <c r="AF57" s="414"/>
      <c r="AG57" s="414"/>
      <c r="AH57" s="414"/>
      <c r="AI57" s="414"/>
      <c r="AJ57" s="414"/>
      <c r="AK57" s="414"/>
      <c r="AL57" s="414"/>
      <c r="AM57" s="295">
        <f>SUM(Y57:AL57)</f>
        <v>0</v>
      </c>
    </row>
    <row r="58" spans="1:39" outlineLevel="1">
      <c r="B58" s="293" t="s">
        <v>267</v>
      </c>
      <c r="C58" s="290" t="s">
        <v>163</v>
      </c>
      <c r="D58" s="294"/>
      <c r="E58" s="294"/>
      <c r="F58" s="294"/>
      <c r="G58" s="294"/>
      <c r="H58" s="294"/>
      <c r="I58" s="294"/>
      <c r="J58" s="294"/>
      <c r="K58" s="294"/>
      <c r="L58" s="294"/>
      <c r="M58" s="294"/>
      <c r="N58" s="294">
        <f>N57</f>
        <v>12</v>
      </c>
      <c r="O58" s="294"/>
      <c r="P58" s="294"/>
      <c r="Q58" s="294"/>
      <c r="R58" s="294"/>
      <c r="S58" s="294"/>
      <c r="T58" s="294"/>
      <c r="U58" s="294"/>
      <c r="V58" s="294"/>
      <c r="W58" s="294"/>
      <c r="X58" s="294"/>
      <c r="Y58" s="410">
        <f>Y57</f>
        <v>0</v>
      </c>
      <c r="Z58" s="410">
        <f>Z57</f>
        <v>0</v>
      </c>
      <c r="AA58" s="410">
        <f t="shared" ref="AA58" si="66">AA57</f>
        <v>0</v>
      </c>
      <c r="AB58" s="410">
        <f t="shared" ref="AB58" si="67">AB57</f>
        <v>0</v>
      </c>
      <c r="AC58" s="410">
        <f t="shared" ref="AC58" si="68">AC57</f>
        <v>0</v>
      </c>
      <c r="AD58" s="410">
        <f t="shared" ref="AD58" si="69">AD57</f>
        <v>0</v>
      </c>
      <c r="AE58" s="410">
        <f t="shared" ref="AE58" si="70">AE57</f>
        <v>0</v>
      </c>
      <c r="AF58" s="410">
        <f t="shared" ref="AF58" si="71">AF57</f>
        <v>0</v>
      </c>
      <c r="AG58" s="410">
        <f t="shared" ref="AG58" si="72">AG57</f>
        <v>0</v>
      </c>
      <c r="AH58" s="410">
        <f t="shared" ref="AH58" si="73">AH57</f>
        <v>0</v>
      </c>
      <c r="AI58" s="410">
        <f t="shared" ref="AI58" si="74">AI57</f>
        <v>0</v>
      </c>
      <c r="AJ58" s="410">
        <f t="shared" ref="AJ58" si="75">AJ57</f>
        <v>0</v>
      </c>
      <c r="AK58" s="410">
        <f t="shared" ref="AK58" si="76">AK57</f>
        <v>0</v>
      </c>
      <c r="AL58" s="410">
        <f t="shared" ref="AL58" si="77">AL57</f>
        <v>0</v>
      </c>
      <c r="AM58" s="310"/>
    </row>
    <row r="59" spans="1:39" outlineLevel="1">
      <c r="B59" s="313"/>
      <c r="C59" s="311"/>
      <c r="D59" s="290"/>
      <c r="E59" s="290"/>
      <c r="F59" s="290"/>
      <c r="G59" s="290"/>
      <c r="H59" s="290"/>
      <c r="I59" s="290"/>
      <c r="J59" s="290"/>
      <c r="K59" s="290"/>
      <c r="L59" s="290"/>
      <c r="M59" s="290"/>
      <c r="N59" s="290"/>
      <c r="O59" s="290"/>
      <c r="P59" s="290"/>
      <c r="Q59" s="290"/>
      <c r="R59" s="290"/>
      <c r="S59" s="290"/>
      <c r="T59" s="290"/>
      <c r="U59" s="290"/>
      <c r="V59" s="290"/>
      <c r="W59" s="290"/>
      <c r="X59" s="290"/>
      <c r="Y59" s="415"/>
      <c r="Z59" s="416"/>
      <c r="AA59" s="415"/>
      <c r="AB59" s="415"/>
      <c r="AC59" s="415"/>
      <c r="AD59" s="415"/>
      <c r="AE59" s="415"/>
      <c r="AF59" s="415"/>
      <c r="AG59" s="415"/>
      <c r="AH59" s="415"/>
      <c r="AI59" s="415"/>
      <c r="AJ59" s="415"/>
      <c r="AK59" s="415"/>
      <c r="AL59" s="415"/>
      <c r="AM59" s="312"/>
    </row>
    <row r="60" spans="1:39" ht="30" outlineLevel="1">
      <c r="A60" s="520">
        <v>8</v>
      </c>
      <c r="B60" s="518" t="s">
        <v>101</v>
      </c>
      <c r="C60" s="290" t="s">
        <v>25</v>
      </c>
      <c r="D60" s="294"/>
      <c r="E60" s="294"/>
      <c r="F60" s="294"/>
      <c r="G60" s="294"/>
      <c r="H60" s="294"/>
      <c r="I60" s="294"/>
      <c r="J60" s="294"/>
      <c r="K60" s="294"/>
      <c r="L60" s="294"/>
      <c r="M60" s="294"/>
      <c r="N60" s="294">
        <v>12</v>
      </c>
      <c r="O60" s="294"/>
      <c r="P60" s="294"/>
      <c r="Q60" s="294"/>
      <c r="R60" s="294"/>
      <c r="S60" s="294"/>
      <c r="T60" s="294"/>
      <c r="U60" s="294"/>
      <c r="V60" s="294"/>
      <c r="W60" s="294"/>
      <c r="X60" s="294"/>
      <c r="Y60" s="414"/>
      <c r="Z60" s="531"/>
      <c r="AA60" s="409"/>
      <c r="AB60" s="409"/>
      <c r="AC60" s="409"/>
      <c r="AD60" s="409"/>
      <c r="AE60" s="409"/>
      <c r="AF60" s="414"/>
      <c r="AG60" s="414"/>
      <c r="AH60" s="414"/>
      <c r="AI60" s="414"/>
      <c r="AJ60" s="414"/>
      <c r="AK60" s="414"/>
      <c r="AL60" s="414"/>
      <c r="AM60" s="295">
        <f>SUM(Y60:AL60)</f>
        <v>0</v>
      </c>
    </row>
    <row r="61" spans="1:39" outlineLevel="1">
      <c r="B61" s="293" t="s">
        <v>267</v>
      </c>
      <c r="C61" s="290" t="s">
        <v>163</v>
      </c>
      <c r="D61" s="294"/>
      <c r="E61" s="294"/>
      <c r="F61" s="294"/>
      <c r="G61" s="294"/>
      <c r="H61" s="294"/>
      <c r="I61" s="294"/>
      <c r="J61" s="294"/>
      <c r="K61" s="294"/>
      <c r="L61" s="294"/>
      <c r="M61" s="294"/>
      <c r="N61" s="294">
        <f>N60</f>
        <v>12</v>
      </c>
      <c r="O61" s="294"/>
      <c r="P61" s="294"/>
      <c r="Q61" s="294"/>
      <c r="R61" s="294"/>
      <c r="S61" s="294"/>
      <c r="T61" s="294"/>
      <c r="U61" s="294"/>
      <c r="V61" s="294"/>
      <c r="W61" s="294"/>
      <c r="X61" s="294"/>
      <c r="Y61" s="410">
        <f>Y60</f>
        <v>0</v>
      </c>
      <c r="Z61" s="410">
        <f t="shared" ref="Z61" si="78">Z60</f>
        <v>0</v>
      </c>
      <c r="AA61" s="410">
        <f t="shared" ref="AA61" si="79">AA60</f>
        <v>0</v>
      </c>
      <c r="AB61" s="410">
        <f t="shared" ref="AB61" si="80">AB60</f>
        <v>0</v>
      </c>
      <c r="AC61" s="410">
        <f t="shared" ref="AC61" si="81">AC60</f>
        <v>0</v>
      </c>
      <c r="AD61" s="410">
        <f t="shared" ref="AD61" si="82">AD60</f>
        <v>0</v>
      </c>
      <c r="AE61" s="410">
        <f t="shared" ref="AE61" si="83">AE60</f>
        <v>0</v>
      </c>
      <c r="AF61" s="410">
        <f t="shared" ref="AF61" si="84">AF60</f>
        <v>0</v>
      </c>
      <c r="AG61" s="410">
        <f t="shared" ref="AG61" si="85">AG60</f>
        <v>0</v>
      </c>
      <c r="AH61" s="410">
        <f t="shared" ref="AH61" si="86">AH60</f>
        <v>0</v>
      </c>
      <c r="AI61" s="410">
        <f t="shared" ref="AI61" si="87">AI60</f>
        <v>0</v>
      </c>
      <c r="AJ61" s="410">
        <f t="shared" ref="AJ61" si="88">AJ60</f>
        <v>0</v>
      </c>
      <c r="AK61" s="410">
        <f t="shared" ref="AK61" si="89">AK60</f>
        <v>0</v>
      </c>
      <c r="AL61" s="410">
        <f t="shared" ref="AL61" si="90">AL60</f>
        <v>0</v>
      </c>
      <c r="AM61" s="310"/>
    </row>
    <row r="62" spans="1:39" outlineLevel="1">
      <c r="B62" s="313"/>
      <c r="C62" s="311"/>
      <c r="D62" s="315"/>
      <c r="E62" s="315"/>
      <c r="F62" s="315"/>
      <c r="G62" s="315"/>
      <c r="H62" s="315"/>
      <c r="I62" s="315"/>
      <c r="J62" s="315"/>
      <c r="K62" s="315"/>
      <c r="L62" s="315"/>
      <c r="M62" s="315"/>
      <c r="N62" s="290"/>
      <c r="O62" s="315"/>
      <c r="P62" s="315"/>
      <c r="Q62" s="315"/>
      <c r="R62" s="315"/>
      <c r="S62" s="315"/>
      <c r="T62" s="315"/>
      <c r="U62" s="315"/>
      <c r="V62" s="315"/>
      <c r="W62" s="315"/>
      <c r="X62" s="315"/>
      <c r="Y62" s="415"/>
      <c r="Z62" s="416"/>
      <c r="AA62" s="415"/>
      <c r="AB62" s="415"/>
      <c r="AC62" s="415"/>
      <c r="AD62" s="415"/>
      <c r="AE62" s="415"/>
      <c r="AF62" s="415"/>
      <c r="AG62" s="415"/>
      <c r="AH62" s="415"/>
      <c r="AI62" s="415"/>
      <c r="AJ62" s="415"/>
      <c r="AK62" s="415"/>
      <c r="AL62" s="415"/>
      <c r="AM62" s="312"/>
    </row>
    <row r="63" spans="1:39" ht="30" outlineLevel="1">
      <c r="A63" s="520">
        <v>9</v>
      </c>
      <c r="B63" s="518" t="s">
        <v>102</v>
      </c>
      <c r="C63" s="290" t="s">
        <v>25</v>
      </c>
      <c r="D63" s="294"/>
      <c r="E63" s="294"/>
      <c r="F63" s="294"/>
      <c r="G63" s="294"/>
      <c r="H63" s="294"/>
      <c r="I63" s="294"/>
      <c r="J63" s="294"/>
      <c r="K63" s="294"/>
      <c r="L63" s="294"/>
      <c r="M63" s="294"/>
      <c r="N63" s="294">
        <v>12</v>
      </c>
      <c r="O63" s="294"/>
      <c r="P63" s="294"/>
      <c r="Q63" s="294"/>
      <c r="R63" s="294"/>
      <c r="S63" s="294"/>
      <c r="T63" s="294"/>
      <c r="U63" s="294"/>
      <c r="V63" s="294"/>
      <c r="W63" s="294"/>
      <c r="X63" s="294"/>
      <c r="Y63" s="414"/>
      <c r="Z63" s="409"/>
      <c r="AA63" s="409"/>
      <c r="AB63" s="409"/>
      <c r="AC63" s="409"/>
      <c r="AD63" s="409"/>
      <c r="AE63" s="409"/>
      <c r="AF63" s="414"/>
      <c r="AG63" s="414"/>
      <c r="AH63" s="414"/>
      <c r="AI63" s="414"/>
      <c r="AJ63" s="414"/>
      <c r="AK63" s="414"/>
      <c r="AL63" s="414"/>
      <c r="AM63" s="295">
        <f>SUM(Y63:AL63)</f>
        <v>0</v>
      </c>
    </row>
    <row r="64" spans="1:39" outlineLevel="1">
      <c r="B64" s="293" t="s">
        <v>267</v>
      </c>
      <c r="C64" s="290" t="s">
        <v>163</v>
      </c>
      <c r="D64" s="294"/>
      <c r="E64" s="294"/>
      <c r="F64" s="294"/>
      <c r="G64" s="294"/>
      <c r="H64" s="294"/>
      <c r="I64" s="294"/>
      <c r="J64" s="294"/>
      <c r="K64" s="294"/>
      <c r="L64" s="294"/>
      <c r="M64" s="294"/>
      <c r="N64" s="294">
        <f>N63</f>
        <v>12</v>
      </c>
      <c r="O64" s="294"/>
      <c r="P64" s="294"/>
      <c r="Q64" s="294"/>
      <c r="R64" s="294"/>
      <c r="S64" s="294"/>
      <c r="T64" s="294"/>
      <c r="U64" s="294"/>
      <c r="V64" s="294"/>
      <c r="W64" s="294"/>
      <c r="X64" s="294"/>
      <c r="Y64" s="410">
        <f>Y63</f>
        <v>0</v>
      </c>
      <c r="Z64" s="410">
        <f t="shared" ref="Z64" si="91">Z63</f>
        <v>0</v>
      </c>
      <c r="AA64" s="410">
        <f t="shared" ref="AA64" si="92">AA63</f>
        <v>0</v>
      </c>
      <c r="AB64" s="410">
        <f t="shared" ref="AB64" si="93">AB63</f>
        <v>0</v>
      </c>
      <c r="AC64" s="410">
        <f t="shared" ref="AC64" si="94">AC63</f>
        <v>0</v>
      </c>
      <c r="AD64" s="410">
        <f t="shared" ref="AD64" si="95">AD63</f>
        <v>0</v>
      </c>
      <c r="AE64" s="410">
        <f t="shared" ref="AE64" si="96">AE63</f>
        <v>0</v>
      </c>
      <c r="AF64" s="410">
        <f t="shared" ref="AF64" si="97">AF63</f>
        <v>0</v>
      </c>
      <c r="AG64" s="410">
        <f t="shared" ref="AG64" si="98">AG63</f>
        <v>0</v>
      </c>
      <c r="AH64" s="410">
        <f t="shared" ref="AH64" si="99">AH63</f>
        <v>0</v>
      </c>
      <c r="AI64" s="410">
        <f t="shared" ref="AI64" si="100">AI63</f>
        <v>0</v>
      </c>
      <c r="AJ64" s="410">
        <f t="shared" ref="AJ64" si="101">AJ63</f>
        <v>0</v>
      </c>
      <c r="AK64" s="410">
        <f t="shared" ref="AK64" si="102">AK63</f>
        <v>0</v>
      </c>
      <c r="AL64" s="410">
        <f t="shared" ref="AL64" si="103">AL63</f>
        <v>0</v>
      </c>
      <c r="AM64" s="310"/>
    </row>
    <row r="65" spans="1:39" outlineLevel="1">
      <c r="B65" s="313"/>
      <c r="C65" s="311"/>
      <c r="D65" s="315"/>
      <c r="E65" s="315"/>
      <c r="F65" s="315"/>
      <c r="G65" s="315"/>
      <c r="H65" s="315"/>
      <c r="I65" s="315"/>
      <c r="J65" s="315"/>
      <c r="K65" s="315"/>
      <c r="L65" s="315"/>
      <c r="M65" s="315"/>
      <c r="N65" s="290"/>
      <c r="O65" s="315"/>
      <c r="P65" s="315"/>
      <c r="Q65" s="315"/>
      <c r="R65" s="315"/>
      <c r="S65" s="315"/>
      <c r="T65" s="315"/>
      <c r="U65" s="315"/>
      <c r="V65" s="315"/>
      <c r="W65" s="315"/>
      <c r="X65" s="315"/>
      <c r="Y65" s="415"/>
      <c r="Z65" s="415"/>
      <c r="AA65" s="415"/>
      <c r="AB65" s="415"/>
      <c r="AC65" s="415"/>
      <c r="AD65" s="415"/>
      <c r="AE65" s="415"/>
      <c r="AF65" s="415"/>
      <c r="AG65" s="415"/>
      <c r="AH65" s="415"/>
      <c r="AI65" s="415"/>
      <c r="AJ65" s="415"/>
      <c r="AK65" s="415"/>
      <c r="AL65" s="415"/>
      <c r="AM65" s="312"/>
    </row>
    <row r="66" spans="1:39" ht="30" outlineLevel="1">
      <c r="A66" s="520">
        <v>10</v>
      </c>
      <c r="B66" s="518" t="s">
        <v>103</v>
      </c>
      <c r="C66" s="290" t="s">
        <v>25</v>
      </c>
      <c r="D66" s="294"/>
      <c r="E66" s="294"/>
      <c r="F66" s="294"/>
      <c r="G66" s="294"/>
      <c r="H66" s="294"/>
      <c r="I66" s="294"/>
      <c r="J66" s="294"/>
      <c r="K66" s="294"/>
      <c r="L66" s="294"/>
      <c r="M66" s="294"/>
      <c r="N66" s="294">
        <v>3</v>
      </c>
      <c r="O66" s="294"/>
      <c r="P66" s="294"/>
      <c r="Q66" s="294"/>
      <c r="R66" s="294"/>
      <c r="S66" s="294"/>
      <c r="T66" s="294"/>
      <c r="U66" s="294"/>
      <c r="V66" s="294"/>
      <c r="W66" s="294"/>
      <c r="X66" s="294"/>
      <c r="Y66" s="414"/>
      <c r="Z66" s="409"/>
      <c r="AA66" s="409"/>
      <c r="AB66" s="409"/>
      <c r="AC66" s="409"/>
      <c r="AD66" s="409"/>
      <c r="AE66" s="409"/>
      <c r="AF66" s="414"/>
      <c r="AG66" s="414"/>
      <c r="AH66" s="414"/>
      <c r="AI66" s="414"/>
      <c r="AJ66" s="414"/>
      <c r="AK66" s="414"/>
      <c r="AL66" s="414"/>
      <c r="AM66" s="295">
        <f>SUM(Y66:AL66)</f>
        <v>0</v>
      </c>
    </row>
    <row r="67" spans="1:39" outlineLevel="1">
      <c r="B67" s="293" t="s">
        <v>267</v>
      </c>
      <c r="C67" s="290" t="s">
        <v>163</v>
      </c>
      <c r="D67" s="294"/>
      <c r="E67" s="294"/>
      <c r="F67" s="294"/>
      <c r="G67" s="294"/>
      <c r="H67" s="294"/>
      <c r="I67" s="294"/>
      <c r="J67" s="294"/>
      <c r="K67" s="294"/>
      <c r="L67" s="294"/>
      <c r="M67" s="294"/>
      <c r="N67" s="294">
        <f>N66</f>
        <v>3</v>
      </c>
      <c r="O67" s="294"/>
      <c r="P67" s="294"/>
      <c r="Q67" s="294"/>
      <c r="R67" s="294"/>
      <c r="S67" s="294"/>
      <c r="T67" s="294"/>
      <c r="U67" s="294"/>
      <c r="V67" s="294"/>
      <c r="W67" s="294"/>
      <c r="X67" s="294"/>
      <c r="Y67" s="410">
        <f>Y66</f>
        <v>0</v>
      </c>
      <c r="Z67" s="410">
        <f t="shared" ref="Z67" si="104">Z66</f>
        <v>0</v>
      </c>
      <c r="AA67" s="410">
        <f t="shared" ref="AA67" si="105">AA66</f>
        <v>0</v>
      </c>
      <c r="AB67" s="410">
        <f t="shared" ref="AB67" si="106">AB66</f>
        <v>0</v>
      </c>
      <c r="AC67" s="410">
        <f t="shared" ref="AC67" si="107">AC66</f>
        <v>0</v>
      </c>
      <c r="AD67" s="410">
        <f t="shared" ref="AD67" si="108">AD66</f>
        <v>0</v>
      </c>
      <c r="AE67" s="410">
        <f t="shared" ref="AE67" si="109">AE66</f>
        <v>0</v>
      </c>
      <c r="AF67" s="410">
        <f t="shared" ref="AF67" si="110">AF66</f>
        <v>0</v>
      </c>
      <c r="AG67" s="410">
        <f t="shared" ref="AG67" si="111">AG66</f>
        <v>0</v>
      </c>
      <c r="AH67" s="410">
        <f t="shared" ref="AH67" si="112">AH66</f>
        <v>0</v>
      </c>
      <c r="AI67" s="410">
        <f t="shared" ref="AI67" si="113">AI66</f>
        <v>0</v>
      </c>
      <c r="AJ67" s="410">
        <f t="shared" ref="AJ67" si="114">AJ66</f>
        <v>0</v>
      </c>
      <c r="AK67" s="410">
        <f t="shared" ref="AK67" si="115">AK66</f>
        <v>0</v>
      </c>
      <c r="AL67" s="410">
        <f t="shared" ref="AL67" si="116">AL66</f>
        <v>0</v>
      </c>
      <c r="AM67" s="310"/>
    </row>
    <row r="68" spans="1:39" outlineLevel="1">
      <c r="B68" s="313"/>
      <c r="C68" s="311"/>
      <c r="D68" s="315"/>
      <c r="E68" s="315"/>
      <c r="F68" s="315"/>
      <c r="G68" s="315"/>
      <c r="H68" s="315"/>
      <c r="I68" s="315"/>
      <c r="J68" s="315"/>
      <c r="K68" s="315"/>
      <c r="L68" s="315"/>
      <c r="M68" s="315"/>
      <c r="N68" s="290"/>
      <c r="O68" s="315"/>
      <c r="P68" s="315"/>
      <c r="Q68" s="315"/>
      <c r="R68" s="315"/>
      <c r="S68" s="315"/>
      <c r="T68" s="315"/>
      <c r="U68" s="315"/>
      <c r="V68" s="315"/>
      <c r="W68" s="315"/>
      <c r="X68" s="315"/>
      <c r="Y68" s="415"/>
      <c r="Z68" s="416"/>
      <c r="AA68" s="415"/>
      <c r="AB68" s="415"/>
      <c r="AC68" s="415"/>
      <c r="AD68" s="415"/>
      <c r="AE68" s="415"/>
      <c r="AF68" s="415"/>
      <c r="AG68" s="415"/>
      <c r="AH68" s="415"/>
      <c r="AI68" s="415"/>
      <c r="AJ68" s="415"/>
      <c r="AK68" s="415"/>
      <c r="AL68" s="415"/>
      <c r="AM68" s="312"/>
    </row>
    <row r="69" spans="1:39" ht="15.75" outlineLevel="1">
      <c r="B69" s="287" t="s">
        <v>10</v>
      </c>
      <c r="C69" s="288"/>
      <c r="D69" s="288"/>
      <c r="E69" s="288"/>
      <c r="F69" s="288"/>
      <c r="G69" s="288"/>
      <c r="H69" s="288"/>
      <c r="I69" s="288"/>
      <c r="J69" s="288"/>
      <c r="K69" s="288"/>
      <c r="L69" s="288"/>
      <c r="M69" s="288"/>
      <c r="N69" s="289"/>
      <c r="O69" s="288"/>
      <c r="P69" s="288"/>
      <c r="Q69" s="288"/>
      <c r="R69" s="288"/>
      <c r="S69" s="288"/>
      <c r="T69" s="288"/>
      <c r="U69" s="288"/>
      <c r="V69" s="288"/>
      <c r="W69" s="288"/>
      <c r="X69" s="288"/>
      <c r="Y69" s="413"/>
      <c r="Z69" s="413"/>
      <c r="AA69" s="413"/>
      <c r="AB69" s="413"/>
      <c r="AC69" s="413"/>
      <c r="AD69" s="413"/>
      <c r="AE69" s="413"/>
      <c r="AF69" s="413"/>
      <c r="AG69" s="413"/>
      <c r="AH69" s="413"/>
      <c r="AI69" s="413"/>
      <c r="AJ69" s="413"/>
      <c r="AK69" s="413"/>
      <c r="AL69" s="413"/>
      <c r="AM69" s="291"/>
    </row>
    <row r="70" spans="1:39" ht="30" outlineLevel="1">
      <c r="A70" s="520">
        <v>11</v>
      </c>
      <c r="B70" s="518" t="s">
        <v>104</v>
      </c>
      <c r="C70" s="290" t="s">
        <v>25</v>
      </c>
      <c r="D70" s="294"/>
      <c r="E70" s="294"/>
      <c r="F70" s="294"/>
      <c r="G70" s="294"/>
      <c r="H70" s="294"/>
      <c r="I70" s="294"/>
      <c r="J70" s="294"/>
      <c r="K70" s="294"/>
      <c r="L70" s="294"/>
      <c r="M70" s="294"/>
      <c r="N70" s="294">
        <v>12</v>
      </c>
      <c r="O70" s="294"/>
      <c r="P70" s="294"/>
      <c r="Q70" s="294"/>
      <c r="R70" s="294"/>
      <c r="S70" s="294"/>
      <c r="T70" s="294"/>
      <c r="U70" s="294"/>
      <c r="V70" s="294"/>
      <c r="W70" s="294"/>
      <c r="X70" s="294"/>
      <c r="Y70" s="425"/>
      <c r="Z70" s="409"/>
      <c r="AA70" s="409"/>
      <c r="AB70" s="409"/>
      <c r="AC70" s="409"/>
      <c r="AD70" s="409"/>
      <c r="AE70" s="409"/>
      <c r="AF70" s="414"/>
      <c r="AG70" s="414"/>
      <c r="AH70" s="414"/>
      <c r="AI70" s="414"/>
      <c r="AJ70" s="414"/>
      <c r="AK70" s="414"/>
      <c r="AL70" s="414"/>
      <c r="AM70" s="295">
        <f>SUM(Y70:AL70)</f>
        <v>0</v>
      </c>
    </row>
    <row r="71" spans="1:39" outlineLevel="1">
      <c r="B71" s="293" t="s">
        <v>267</v>
      </c>
      <c r="C71" s="290" t="s">
        <v>163</v>
      </c>
      <c r="D71" s="294"/>
      <c r="E71" s="294"/>
      <c r="F71" s="294"/>
      <c r="G71" s="294"/>
      <c r="H71" s="294"/>
      <c r="I71" s="294"/>
      <c r="J71" s="294"/>
      <c r="K71" s="294"/>
      <c r="L71" s="294"/>
      <c r="M71" s="294"/>
      <c r="N71" s="294">
        <f>N70</f>
        <v>12</v>
      </c>
      <c r="O71" s="294"/>
      <c r="P71" s="294"/>
      <c r="Q71" s="294"/>
      <c r="R71" s="294"/>
      <c r="S71" s="294"/>
      <c r="T71" s="294"/>
      <c r="U71" s="294"/>
      <c r="V71" s="294"/>
      <c r="W71" s="294"/>
      <c r="X71" s="294"/>
      <c r="Y71" s="410">
        <f>Y70</f>
        <v>0</v>
      </c>
      <c r="Z71" s="410">
        <f t="shared" ref="Z71" si="117">Z70</f>
        <v>0</v>
      </c>
      <c r="AA71" s="410">
        <f t="shared" ref="AA71" si="118">AA70</f>
        <v>0</v>
      </c>
      <c r="AB71" s="410">
        <f t="shared" ref="AB71" si="119">AB70</f>
        <v>0</v>
      </c>
      <c r="AC71" s="410">
        <f t="shared" ref="AC71" si="120">AC70</f>
        <v>0</v>
      </c>
      <c r="AD71" s="410">
        <f t="shared" ref="AD71" si="121">AD70</f>
        <v>0</v>
      </c>
      <c r="AE71" s="410">
        <f t="shared" ref="AE71" si="122">AE70</f>
        <v>0</v>
      </c>
      <c r="AF71" s="410">
        <f t="shared" ref="AF71" si="123">AF70</f>
        <v>0</v>
      </c>
      <c r="AG71" s="410">
        <f t="shared" ref="AG71" si="124">AG70</f>
        <v>0</v>
      </c>
      <c r="AH71" s="410">
        <f t="shared" ref="AH71" si="125">AH70</f>
        <v>0</v>
      </c>
      <c r="AI71" s="410">
        <f t="shared" ref="AI71" si="126">AI70</f>
        <v>0</v>
      </c>
      <c r="AJ71" s="410">
        <f t="shared" ref="AJ71" si="127">AJ70</f>
        <v>0</v>
      </c>
      <c r="AK71" s="410">
        <f t="shared" ref="AK71" si="128">AK70</f>
        <v>0</v>
      </c>
      <c r="AL71" s="410">
        <f t="shared" ref="AL71" si="129">AL70</f>
        <v>0</v>
      </c>
      <c r="AM71" s="296"/>
    </row>
    <row r="72" spans="1:39" outlineLevel="1">
      <c r="B72" s="314"/>
      <c r="C72" s="304"/>
      <c r="D72" s="290"/>
      <c r="E72" s="290"/>
      <c r="F72" s="290"/>
      <c r="G72" s="290"/>
      <c r="H72" s="290"/>
      <c r="I72" s="290"/>
      <c r="J72" s="290"/>
      <c r="K72" s="290"/>
      <c r="L72" s="290"/>
      <c r="M72" s="290"/>
      <c r="N72" s="290"/>
      <c r="O72" s="290"/>
      <c r="P72" s="290"/>
      <c r="Q72" s="290"/>
      <c r="R72" s="290"/>
      <c r="S72" s="290"/>
      <c r="T72" s="290"/>
      <c r="U72" s="290"/>
      <c r="V72" s="290"/>
      <c r="W72" s="290"/>
      <c r="X72" s="290"/>
      <c r="Y72" s="411"/>
      <c r="Z72" s="420"/>
      <c r="AA72" s="420"/>
      <c r="AB72" s="420"/>
      <c r="AC72" s="420"/>
      <c r="AD72" s="420"/>
      <c r="AE72" s="420"/>
      <c r="AF72" s="420"/>
      <c r="AG72" s="420"/>
      <c r="AH72" s="420"/>
      <c r="AI72" s="420"/>
      <c r="AJ72" s="420"/>
      <c r="AK72" s="420"/>
      <c r="AL72" s="420"/>
      <c r="AM72" s="305"/>
    </row>
    <row r="73" spans="1:39" ht="45" outlineLevel="1">
      <c r="A73" s="520">
        <v>12</v>
      </c>
      <c r="B73" s="518" t="s">
        <v>105</v>
      </c>
      <c r="C73" s="290" t="s">
        <v>25</v>
      </c>
      <c r="D73" s="294"/>
      <c r="E73" s="294"/>
      <c r="F73" s="294"/>
      <c r="G73" s="294"/>
      <c r="H73" s="294"/>
      <c r="I73" s="294"/>
      <c r="J73" s="294"/>
      <c r="K73" s="294"/>
      <c r="L73" s="294"/>
      <c r="M73" s="294"/>
      <c r="N73" s="294">
        <v>12</v>
      </c>
      <c r="O73" s="294"/>
      <c r="P73" s="294"/>
      <c r="Q73" s="294"/>
      <c r="R73" s="294"/>
      <c r="S73" s="294"/>
      <c r="T73" s="294"/>
      <c r="U73" s="294"/>
      <c r="V73" s="294"/>
      <c r="W73" s="294"/>
      <c r="X73" s="294"/>
      <c r="Y73" s="409"/>
      <c r="Z73" s="409"/>
      <c r="AA73" s="409"/>
      <c r="AB73" s="409"/>
      <c r="AC73" s="409"/>
      <c r="AD73" s="409"/>
      <c r="AE73" s="409"/>
      <c r="AF73" s="414"/>
      <c r="AG73" s="414"/>
      <c r="AH73" s="414"/>
      <c r="AI73" s="414"/>
      <c r="AJ73" s="414"/>
      <c r="AK73" s="414"/>
      <c r="AL73" s="414"/>
      <c r="AM73" s="295">
        <f>SUM(Y73:AL73)</f>
        <v>0</v>
      </c>
    </row>
    <row r="74" spans="1:39" outlineLevel="1">
      <c r="B74" s="518" t="s">
        <v>267</v>
      </c>
      <c r="C74" s="290" t="s">
        <v>163</v>
      </c>
      <c r="D74" s="294"/>
      <c r="E74" s="294"/>
      <c r="F74" s="294"/>
      <c r="G74" s="294"/>
      <c r="H74" s="294"/>
      <c r="I74" s="294"/>
      <c r="J74" s="294"/>
      <c r="K74" s="294"/>
      <c r="L74" s="294"/>
      <c r="M74" s="294"/>
      <c r="N74" s="294">
        <f>N73</f>
        <v>12</v>
      </c>
      <c r="O74" s="294"/>
      <c r="P74" s="294"/>
      <c r="Q74" s="294"/>
      <c r="R74" s="294"/>
      <c r="S74" s="294"/>
      <c r="T74" s="294"/>
      <c r="U74" s="294"/>
      <c r="V74" s="294"/>
      <c r="W74" s="294"/>
      <c r="X74" s="294"/>
      <c r="Y74" s="410">
        <f>Y73</f>
        <v>0</v>
      </c>
      <c r="Z74" s="410">
        <f t="shared" ref="Z74" si="130">Z73</f>
        <v>0</v>
      </c>
      <c r="AA74" s="410">
        <f t="shared" ref="AA74" si="131">AA73</f>
        <v>0</v>
      </c>
      <c r="AB74" s="410">
        <f t="shared" ref="AB74" si="132">AB73</f>
        <v>0</v>
      </c>
      <c r="AC74" s="410">
        <f t="shared" ref="AC74" si="133">AC73</f>
        <v>0</v>
      </c>
      <c r="AD74" s="410">
        <f t="shared" ref="AD74" si="134">AD73</f>
        <v>0</v>
      </c>
      <c r="AE74" s="410">
        <f t="shared" ref="AE74" si="135">AE73</f>
        <v>0</v>
      </c>
      <c r="AF74" s="410">
        <f t="shared" ref="AF74" si="136">AF73</f>
        <v>0</v>
      </c>
      <c r="AG74" s="410">
        <f t="shared" ref="AG74" si="137">AG73</f>
        <v>0</v>
      </c>
      <c r="AH74" s="410">
        <f t="shared" ref="AH74" si="138">AH73</f>
        <v>0</v>
      </c>
      <c r="AI74" s="410">
        <f t="shared" ref="AI74" si="139">AI73</f>
        <v>0</v>
      </c>
      <c r="AJ74" s="410">
        <f t="shared" ref="AJ74" si="140">AJ73</f>
        <v>0</v>
      </c>
      <c r="AK74" s="410">
        <f t="shared" ref="AK74" si="141">AK73</f>
        <v>0</v>
      </c>
      <c r="AL74" s="410">
        <f t="shared" ref="AL74" si="142">AL73</f>
        <v>0</v>
      </c>
      <c r="AM74" s="296"/>
    </row>
    <row r="75" spans="1:39" outlineLevel="1">
      <c r="B75" s="518"/>
      <c r="C75" s="304"/>
      <c r="D75" s="290"/>
      <c r="E75" s="290"/>
      <c r="F75" s="290"/>
      <c r="G75" s="290"/>
      <c r="H75" s="290"/>
      <c r="I75" s="290"/>
      <c r="J75" s="290"/>
      <c r="K75" s="290"/>
      <c r="L75" s="290"/>
      <c r="M75" s="290"/>
      <c r="N75" s="290"/>
      <c r="O75" s="290"/>
      <c r="P75" s="290"/>
      <c r="Q75" s="290"/>
      <c r="R75" s="290"/>
      <c r="S75" s="290"/>
      <c r="T75" s="290"/>
      <c r="U75" s="290"/>
      <c r="V75" s="290"/>
      <c r="W75" s="290"/>
      <c r="X75" s="290"/>
      <c r="Y75" s="421"/>
      <c r="Z75" s="421"/>
      <c r="AA75" s="411"/>
      <c r="AB75" s="411"/>
      <c r="AC75" s="411"/>
      <c r="AD75" s="411"/>
      <c r="AE75" s="411"/>
      <c r="AF75" s="411"/>
      <c r="AG75" s="411"/>
      <c r="AH75" s="411"/>
      <c r="AI75" s="411"/>
      <c r="AJ75" s="411"/>
      <c r="AK75" s="411"/>
      <c r="AL75" s="411"/>
      <c r="AM75" s="305"/>
    </row>
    <row r="76" spans="1:39" ht="30" outlineLevel="1">
      <c r="A76" s="520">
        <v>13</v>
      </c>
      <c r="B76" s="518" t="s">
        <v>106</v>
      </c>
      <c r="C76" s="290" t="s">
        <v>25</v>
      </c>
      <c r="D76" s="294"/>
      <c r="E76" s="294"/>
      <c r="F76" s="294"/>
      <c r="G76" s="294"/>
      <c r="H76" s="294"/>
      <c r="I76" s="294"/>
      <c r="J76" s="294"/>
      <c r="K76" s="294"/>
      <c r="L76" s="294"/>
      <c r="M76" s="294"/>
      <c r="N76" s="294">
        <v>12</v>
      </c>
      <c r="O76" s="294"/>
      <c r="P76" s="294"/>
      <c r="Q76" s="294"/>
      <c r="R76" s="294"/>
      <c r="S76" s="294"/>
      <c r="T76" s="294"/>
      <c r="U76" s="294"/>
      <c r="V76" s="294"/>
      <c r="W76" s="294"/>
      <c r="X76" s="294"/>
      <c r="Y76" s="409"/>
      <c r="Z76" s="409"/>
      <c r="AA76" s="409"/>
      <c r="AB76" s="409"/>
      <c r="AC76" s="409"/>
      <c r="AD76" s="409"/>
      <c r="AE76" s="409"/>
      <c r="AF76" s="414"/>
      <c r="AG76" s="414"/>
      <c r="AH76" s="414"/>
      <c r="AI76" s="414"/>
      <c r="AJ76" s="414"/>
      <c r="AK76" s="414"/>
      <c r="AL76" s="414"/>
      <c r="AM76" s="295">
        <f>SUM(Y76:AL76)</f>
        <v>0</v>
      </c>
    </row>
    <row r="77" spans="1:39" outlineLevel="1">
      <c r="B77" s="518" t="s">
        <v>267</v>
      </c>
      <c r="C77" s="290" t="s">
        <v>163</v>
      </c>
      <c r="D77" s="294"/>
      <c r="E77" s="294"/>
      <c r="F77" s="294"/>
      <c r="G77" s="294"/>
      <c r="H77" s="294"/>
      <c r="I77" s="294"/>
      <c r="J77" s="294"/>
      <c r="K77" s="294"/>
      <c r="L77" s="294"/>
      <c r="M77" s="294"/>
      <c r="N77" s="294">
        <f>N76</f>
        <v>12</v>
      </c>
      <c r="O77" s="294"/>
      <c r="P77" s="294"/>
      <c r="Q77" s="294"/>
      <c r="R77" s="294"/>
      <c r="S77" s="294"/>
      <c r="T77" s="294"/>
      <c r="U77" s="294"/>
      <c r="V77" s="294"/>
      <c r="W77" s="294"/>
      <c r="X77" s="294"/>
      <c r="Y77" s="410">
        <f>Y76</f>
        <v>0</v>
      </c>
      <c r="Z77" s="410">
        <f t="shared" ref="Z77:AL77" si="143">Z76</f>
        <v>0</v>
      </c>
      <c r="AA77" s="410">
        <f t="shared" si="143"/>
        <v>0</v>
      </c>
      <c r="AB77" s="410">
        <f t="shared" si="143"/>
        <v>0</v>
      </c>
      <c r="AC77" s="410">
        <f t="shared" si="143"/>
        <v>0</v>
      </c>
      <c r="AD77" s="410">
        <f t="shared" si="143"/>
        <v>0</v>
      </c>
      <c r="AE77" s="410">
        <f t="shared" si="143"/>
        <v>0</v>
      </c>
      <c r="AF77" s="410">
        <f t="shared" si="143"/>
        <v>0</v>
      </c>
      <c r="AG77" s="410">
        <f t="shared" si="143"/>
        <v>0</v>
      </c>
      <c r="AH77" s="410">
        <f t="shared" si="143"/>
        <v>0</v>
      </c>
      <c r="AI77" s="410">
        <f t="shared" si="143"/>
        <v>0</v>
      </c>
      <c r="AJ77" s="410">
        <f t="shared" si="143"/>
        <v>0</v>
      </c>
      <c r="AK77" s="410">
        <f t="shared" si="143"/>
        <v>0</v>
      </c>
      <c r="AL77" s="410">
        <f t="shared" si="143"/>
        <v>0</v>
      </c>
      <c r="AM77" s="305"/>
    </row>
    <row r="78" spans="1:39" outlineLevel="1">
      <c r="B78" s="518"/>
      <c r="C78" s="304"/>
      <c r="D78" s="290"/>
      <c r="E78" s="290"/>
      <c r="F78" s="290"/>
      <c r="G78" s="290"/>
      <c r="H78" s="290"/>
      <c r="I78" s="290"/>
      <c r="J78" s="290"/>
      <c r="K78" s="290"/>
      <c r="L78" s="290"/>
      <c r="M78" s="290"/>
      <c r="N78" s="290"/>
      <c r="O78" s="290"/>
      <c r="P78" s="290"/>
      <c r="Q78" s="290"/>
      <c r="R78" s="290"/>
      <c r="S78" s="290"/>
      <c r="T78" s="290"/>
      <c r="U78" s="290"/>
      <c r="V78" s="290"/>
      <c r="W78" s="290"/>
      <c r="X78" s="290"/>
      <c r="Y78" s="411"/>
      <c r="Z78" s="411"/>
      <c r="AA78" s="411"/>
      <c r="AB78" s="411"/>
      <c r="AC78" s="411"/>
      <c r="AD78" s="411"/>
      <c r="AE78" s="411"/>
      <c r="AF78" s="411"/>
      <c r="AG78" s="411"/>
      <c r="AH78" s="411"/>
      <c r="AI78" s="411"/>
      <c r="AJ78" s="411"/>
      <c r="AK78" s="411"/>
      <c r="AL78" s="411"/>
      <c r="AM78" s="305"/>
    </row>
    <row r="79" spans="1:39" ht="15.75" outlineLevel="1">
      <c r="B79" s="287" t="s">
        <v>107</v>
      </c>
      <c r="C79" s="288"/>
      <c r="D79" s="289"/>
      <c r="E79" s="289"/>
      <c r="F79" s="289"/>
      <c r="G79" s="289"/>
      <c r="H79" s="289"/>
      <c r="I79" s="289"/>
      <c r="J79" s="289"/>
      <c r="K79" s="289"/>
      <c r="L79" s="289"/>
      <c r="M79" s="289"/>
      <c r="N79" s="289"/>
      <c r="O79" s="289"/>
      <c r="P79" s="288"/>
      <c r="Q79" s="288"/>
      <c r="R79" s="288"/>
      <c r="S79" s="288"/>
      <c r="T79" s="288"/>
      <c r="U79" s="288"/>
      <c r="V79" s="288"/>
      <c r="W79" s="288"/>
      <c r="X79" s="288"/>
      <c r="Y79" s="413"/>
      <c r="Z79" s="413"/>
      <c r="AA79" s="413"/>
      <c r="AB79" s="413"/>
      <c r="AC79" s="413"/>
      <c r="AD79" s="413"/>
      <c r="AE79" s="413"/>
      <c r="AF79" s="413"/>
      <c r="AG79" s="413"/>
      <c r="AH79" s="413"/>
      <c r="AI79" s="413"/>
      <c r="AJ79" s="413"/>
      <c r="AK79" s="413"/>
      <c r="AL79" s="413"/>
      <c r="AM79" s="291"/>
    </row>
    <row r="80" spans="1:39" outlineLevel="1">
      <c r="A80" s="520">
        <v>14</v>
      </c>
      <c r="B80" s="314" t="s">
        <v>108</v>
      </c>
      <c r="C80" s="290" t="s">
        <v>25</v>
      </c>
      <c r="D80" s="294"/>
      <c r="E80" s="294"/>
      <c r="F80" s="294"/>
      <c r="G80" s="294"/>
      <c r="H80" s="294"/>
      <c r="I80" s="294"/>
      <c r="J80" s="294"/>
      <c r="K80" s="294"/>
      <c r="L80" s="294"/>
      <c r="M80" s="294"/>
      <c r="N80" s="294">
        <v>12</v>
      </c>
      <c r="O80" s="294"/>
      <c r="P80" s="294"/>
      <c r="Q80" s="294"/>
      <c r="R80" s="294"/>
      <c r="S80" s="294"/>
      <c r="T80" s="294"/>
      <c r="U80" s="294"/>
      <c r="V80" s="294"/>
      <c r="W80" s="294"/>
      <c r="X80" s="294"/>
      <c r="Y80" s="531"/>
      <c r="Z80" s="409"/>
      <c r="AA80" s="409"/>
      <c r="AB80" s="409"/>
      <c r="AC80" s="409"/>
      <c r="AD80" s="409"/>
      <c r="AE80" s="409"/>
      <c r="AF80" s="409"/>
      <c r="AG80" s="409"/>
      <c r="AH80" s="409"/>
      <c r="AI80" s="409"/>
      <c r="AJ80" s="409"/>
      <c r="AK80" s="409"/>
      <c r="AL80" s="409"/>
      <c r="AM80" s="295">
        <f>SUM(Y80:AL80)</f>
        <v>0</v>
      </c>
    </row>
    <row r="81" spans="1:40" outlineLevel="1">
      <c r="B81" s="293" t="s">
        <v>267</v>
      </c>
      <c r="C81" s="290" t="s">
        <v>163</v>
      </c>
      <c r="D81" s="294"/>
      <c r="E81" s="294"/>
      <c r="F81" s="294"/>
      <c r="G81" s="294"/>
      <c r="H81" s="294"/>
      <c r="I81" s="294"/>
      <c r="J81" s="294"/>
      <c r="K81" s="294"/>
      <c r="L81" s="294"/>
      <c r="M81" s="294"/>
      <c r="N81" s="294">
        <f>N80</f>
        <v>12</v>
      </c>
      <c r="O81" s="294"/>
      <c r="P81" s="294"/>
      <c r="Q81" s="294"/>
      <c r="R81" s="294"/>
      <c r="S81" s="294"/>
      <c r="T81" s="294"/>
      <c r="U81" s="294"/>
      <c r="V81" s="294"/>
      <c r="W81" s="294"/>
      <c r="X81" s="294"/>
      <c r="Y81" s="410">
        <f>Y80</f>
        <v>0</v>
      </c>
      <c r="Z81" s="410">
        <f t="shared" ref="Z81" si="144">Z80</f>
        <v>0</v>
      </c>
      <c r="AA81" s="410">
        <f t="shared" ref="AA81" si="145">AA80</f>
        <v>0</v>
      </c>
      <c r="AB81" s="410">
        <f t="shared" ref="AB81" si="146">AB80</f>
        <v>0</v>
      </c>
      <c r="AC81" s="410">
        <f t="shared" ref="AC81" si="147">AC80</f>
        <v>0</v>
      </c>
      <c r="AD81" s="410">
        <f>AD80</f>
        <v>0</v>
      </c>
      <c r="AE81" s="410">
        <f t="shared" ref="AE81" si="148">AE80</f>
        <v>0</v>
      </c>
      <c r="AF81" s="410">
        <f t="shared" ref="AF81" si="149">AF80</f>
        <v>0</v>
      </c>
      <c r="AG81" s="410">
        <f t="shared" ref="AG81" si="150">AG80</f>
        <v>0</v>
      </c>
      <c r="AH81" s="410">
        <f t="shared" ref="AH81" si="151">AH80</f>
        <v>0</v>
      </c>
      <c r="AI81" s="410">
        <f t="shared" ref="AI81" si="152">AI80</f>
        <v>0</v>
      </c>
      <c r="AJ81" s="410">
        <f t="shared" ref="AJ81" si="153">AJ80</f>
        <v>0</v>
      </c>
      <c r="AK81" s="410">
        <f t="shared" ref="AK81" si="154">AK80</f>
        <v>0</v>
      </c>
      <c r="AL81" s="410">
        <f t="shared" ref="AL81" si="155">AL80</f>
        <v>0</v>
      </c>
      <c r="AM81" s="296"/>
    </row>
    <row r="82" spans="1:40" s="513" customFormat="1" outlineLevel="1">
      <c r="A82" s="521"/>
      <c r="B82" s="293"/>
      <c r="C82" s="290"/>
      <c r="D82" s="290"/>
      <c r="E82" s="290"/>
      <c r="F82" s="290"/>
      <c r="G82" s="290"/>
      <c r="H82" s="290"/>
      <c r="I82" s="290"/>
      <c r="J82" s="290"/>
      <c r="K82" s="290"/>
      <c r="L82" s="290"/>
      <c r="M82" s="290"/>
      <c r="N82" s="466"/>
      <c r="O82" s="290"/>
      <c r="P82" s="290"/>
      <c r="Q82" s="290"/>
      <c r="R82" s="290"/>
      <c r="S82" s="290"/>
      <c r="T82" s="290"/>
      <c r="U82" s="290"/>
      <c r="V82" s="290"/>
      <c r="W82" s="290"/>
      <c r="X82" s="290"/>
      <c r="Y82" s="410"/>
      <c r="Z82" s="410"/>
      <c r="AA82" s="410"/>
      <c r="AB82" s="410"/>
      <c r="AC82" s="410"/>
      <c r="AD82" s="410"/>
      <c r="AE82" s="410"/>
      <c r="AF82" s="410"/>
      <c r="AG82" s="410"/>
      <c r="AH82" s="410"/>
      <c r="AI82" s="410"/>
      <c r="AJ82" s="410"/>
      <c r="AK82" s="410"/>
      <c r="AL82" s="410"/>
      <c r="AM82" s="514"/>
      <c r="AN82" s="628"/>
    </row>
    <row r="83" spans="1:40" s="308" customFormat="1" ht="15.75" outlineLevel="1">
      <c r="A83" s="521"/>
      <c r="B83" s="287" t="s">
        <v>490</v>
      </c>
      <c r="C83" s="290"/>
      <c r="D83" s="290"/>
      <c r="E83" s="290"/>
      <c r="F83" s="290"/>
      <c r="G83" s="290"/>
      <c r="H83" s="290"/>
      <c r="I83" s="290"/>
      <c r="J83" s="290"/>
      <c r="K83" s="290"/>
      <c r="L83" s="290"/>
      <c r="M83" s="290"/>
      <c r="N83" s="290"/>
      <c r="O83" s="290"/>
      <c r="P83" s="290"/>
      <c r="Q83" s="290"/>
      <c r="R83" s="290"/>
      <c r="S83" s="290"/>
      <c r="T83" s="290"/>
      <c r="U83" s="290"/>
      <c r="V83" s="290"/>
      <c r="W83" s="290"/>
      <c r="X83" s="290"/>
      <c r="Y83" s="411"/>
      <c r="Z83" s="411"/>
      <c r="AA83" s="411"/>
      <c r="AB83" s="411"/>
      <c r="AC83" s="411"/>
      <c r="AD83" s="411"/>
      <c r="AE83" s="415"/>
      <c r="AF83" s="415"/>
      <c r="AG83" s="415"/>
      <c r="AH83" s="415"/>
      <c r="AI83" s="415"/>
      <c r="AJ83" s="415"/>
      <c r="AK83" s="415"/>
      <c r="AL83" s="415"/>
      <c r="AM83" s="515"/>
      <c r="AN83" s="629"/>
    </row>
    <row r="84" spans="1:40" outlineLevel="1">
      <c r="A84" s="520">
        <v>15</v>
      </c>
      <c r="B84" s="293" t="s">
        <v>495</v>
      </c>
      <c r="C84" s="290" t="s">
        <v>25</v>
      </c>
      <c r="D84" s="294"/>
      <c r="E84" s="294"/>
      <c r="F84" s="294"/>
      <c r="G84" s="294"/>
      <c r="H84" s="294"/>
      <c r="I84" s="294"/>
      <c r="J84" s="294"/>
      <c r="K84" s="294"/>
      <c r="L84" s="294"/>
      <c r="M84" s="294"/>
      <c r="N84" s="294">
        <v>0</v>
      </c>
      <c r="O84" s="294"/>
      <c r="P84" s="294"/>
      <c r="Q84" s="294"/>
      <c r="R84" s="294"/>
      <c r="S84" s="294"/>
      <c r="T84" s="294"/>
      <c r="U84" s="294"/>
      <c r="V84" s="294"/>
      <c r="W84" s="294"/>
      <c r="X84" s="294"/>
      <c r="Y84" s="409"/>
      <c r="Z84" s="409"/>
      <c r="AA84" s="409"/>
      <c r="AB84" s="409"/>
      <c r="AC84" s="409"/>
      <c r="AD84" s="409"/>
      <c r="AE84" s="409"/>
      <c r="AF84" s="409"/>
      <c r="AG84" s="409"/>
      <c r="AH84" s="409"/>
      <c r="AI84" s="409"/>
      <c r="AJ84" s="409"/>
      <c r="AK84" s="409"/>
      <c r="AL84" s="409"/>
      <c r="AM84" s="295">
        <f>SUM(Y84:AL84)</f>
        <v>0</v>
      </c>
    </row>
    <row r="85" spans="1:40" outlineLevel="1">
      <c r="B85" s="293" t="s">
        <v>267</v>
      </c>
      <c r="C85" s="290" t="s">
        <v>163</v>
      </c>
      <c r="D85" s="294"/>
      <c r="E85" s="294"/>
      <c r="F85" s="294"/>
      <c r="G85" s="294"/>
      <c r="H85" s="294"/>
      <c r="I85" s="294"/>
      <c r="J85" s="294"/>
      <c r="K85" s="294"/>
      <c r="L85" s="294"/>
      <c r="M85" s="294"/>
      <c r="N85" s="294">
        <f>N84</f>
        <v>0</v>
      </c>
      <c r="O85" s="294"/>
      <c r="P85" s="294"/>
      <c r="Q85" s="294"/>
      <c r="R85" s="294"/>
      <c r="S85" s="294"/>
      <c r="T85" s="294"/>
      <c r="U85" s="294"/>
      <c r="V85" s="294"/>
      <c r="W85" s="294"/>
      <c r="X85" s="294"/>
      <c r="Y85" s="410">
        <f>Y84</f>
        <v>0</v>
      </c>
      <c r="Z85" s="410">
        <f t="shared" ref="Z85:AC85" si="156">Z84</f>
        <v>0</v>
      </c>
      <c r="AA85" s="410">
        <f t="shared" si="156"/>
        <v>0</v>
      </c>
      <c r="AB85" s="410">
        <f t="shared" si="156"/>
        <v>0</v>
      </c>
      <c r="AC85" s="410">
        <f t="shared" si="156"/>
        <v>0</v>
      </c>
      <c r="AD85" s="410">
        <f>AD84</f>
        <v>0</v>
      </c>
      <c r="AE85" s="410">
        <f t="shared" ref="AE85:AL85" si="157">AE84</f>
        <v>0</v>
      </c>
      <c r="AF85" s="410">
        <f t="shared" si="157"/>
        <v>0</v>
      </c>
      <c r="AG85" s="410">
        <f t="shared" si="157"/>
        <v>0</v>
      </c>
      <c r="AH85" s="410">
        <f t="shared" si="157"/>
        <v>0</v>
      </c>
      <c r="AI85" s="410">
        <f t="shared" si="157"/>
        <v>0</v>
      </c>
      <c r="AJ85" s="410">
        <f t="shared" si="157"/>
        <v>0</v>
      </c>
      <c r="AK85" s="410">
        <f t="shared" si="157"/>
        <v>0</v>
      </c>
      <c r="AL85" s="410">
        <f t="shared" si="157"/>
        <v>0</v>
      </c>
      <c r="AM85" s="296"/>
    </row>
    <row r="86" spans="1:40" outlineLevel="1">
      <c r="B86" s="314"/>
      <c r="C86" s="304"/>
      <c r="D86" s="290"/>
      <c r="E86" s="290"/>
      <c r="F86" s="290"/>
      <c r="G86" s="290"/>
      <c r="H86" s="290"/>
      <c r="I86" s="290"/>
      <c r="J86" s="290"/>
      <c r="K86" s="290"/>
      <c r="L86" s="290"/>
      <c r="M86" s="290"/>
      <c r="N86" s="290"/>
      <c r="O86" s="290"/>
      <c r="P86" s="290"/>
      <c r="Q86" s="290"/>
      <c r="R86" s="290"/>
      <c r="S86" s="290"/>
      <c r="T86" s="290"/>
      <c r="U86" s="290"/>
      <c r="V86" s="290"/>
      <c r="W86" s="290"/>
      <c r="X86" s="290"/>
      <c r="Y86" s="411"/>
      <c r="Z86" s="411"/>
      <c r="AA86" s="411"/>
      <c r="AB86" s="411"/>
      <c r="AC86" s="411"/>
      <c r="AD86" s="411"/>
      <c r="AE86" s="411"/>
      <c r="AF86" s="411"/>
      <c r="AG86" s="411"/>
      <c r="AH86" s="411"/>
      <c r="AI86" s="411"/>
      <c r="AJ86" s="411"/>
      <c r="AK86" s="411"/>
      <c r="AL86" s="411"/>
      <c r="AM86" s="305"/>
    </row>
    <row r="87" spans="1:40" s="282" customFormat="1" outlineLevel="1">
      <c r="A87" s="520">
        <v>16</v>
      </c>
      <c r="B87" s="323" t="s">
        <v>491</v>
      </c>
      <c r="C87" s="290" t="s">
        <v>25</v>
      </c>
      <c r="D87" s="294"/>
      <c r="E87" s="294"/>
      <c r="F87" s="294"/>
      <c r="G87" s="294"/>
      <c r="H87" s="294"/>
      <c r="I87" s="294"/>
      <c r="J87" s="294"/>
      <c r="K87" s="294"/>
      <c r="L87" s="294"/>
      <c r="M87" s="294"/>
      <c r="N87" s="294">
        <v>0</v>
      </c>
      <c r="O87" s="294"/>
      <c r="P87" s="294"/>
      <c r="Q87" s="294"/>
      <c r="R87" s="294"/>
      <c r="S87" s="294"/>
      <c r="T87" s="294"/>
      <c r="U87" s="294"/>
      <c r="V87" s="294"/>
      <c r="W87" s="294"/>
      <c r="X87" s="294"/>
      <c r="Y87" s="409"/>
      <c r="Z87" s="409"/>
      <c r="AA87" s="409"/>
      <c r="AB87" s="409"/>
      <c r="AC87" s="409"/>
      <c r="AD87" s="409"/>
      <c r="AE87" s="409"/>
      <c r="AF87" s="409"/>
      <c r="AG87" s="409"/>
      <c r="AH87" s="409"/>
      <c r="AI87" s="409"/>
      <c r="AJ87" s="409"/>
      <c r="AK87" s="409"/>
      <c r="AL87" s="409"/>
      <c r="AM87" s="295">
        <f>SUM(Y87:AL87)</f>
        <v>0</v>
      </c>
    </row>
    <row r="88" spans="1:40" s="282" customFormat="1" outlineLevel="1">
      <c r="A88" s="520"/>
      <c r="B88" s="323" t="s">
        <v>267</v>
      </c>
      <c r="C88" s="290" t="s">
        <v>163</v>
      </c>
      <c r="D88" s="294"/>
      <c r="E88" s="294"/>
      <c r="F88" s="294"/>
      <c r="G88" s="294"/>
      <c r="H88" s="294"/>
      <c r="I88" s="294"/>
      <c r="J88" s="294"/>
      <c r="K88" s="294"/>
      <c r="L88" s="294"/>
      <c r="M88" s="294"/>
      <c r="N88" s="294">
        <f>N87</f>
        <v>0</v>
      </c>
      <c r="O88" s="294"/>
      <c r="P88" s="294"/>
      <c r="Q88" s="294"/>
      <c r="R88" s="294"/>
      <c r="S88" s="294"/>
      <c r="T88" s="294"/>
      <c r="U88" s="294"/>
      <c r="V88" s="294"/>
      <c r="W88" s="294"/>
      <c r="X88" s="294"/>
      <c r="Y88" s="410">
        <f>Y87</f>
        <v>0</v>
      </c>
      <c r="Z88" s="410">
        <f t="shared" ref="Z88:AC88" si="158">Z87</f>
        <v>0</v>
      </c>
      <c r="AA88" s="410">
        <f t="shared" si="158"/>
        <v>0</v>
      </c>
      <c r="AB88" s="410">
        <f t="shared" si="158"/>
        <v>0</v>
      </c>
      <c r="AC88" s="410">
        <f t="shared" si="158"/>
        <v>0</v>
      </c>
      <c r="AD88" s="410">
        <f>AD87</f>
        <v>0</v>
      </c>
      <c r="AE88" s="410">
        <f t="shared" ref="AE88:AL88" si="159">AE87</f>
        <v>0</v>
      </c>
      <c r="AF88" s="410">
        <f t="shared" si="159"/>
        <v>0</v>
      </c>
      <c r="AG88" s="410">
        <f t="shared" si="159"/>
        <v>0</v>
      </c>
      <c r="AH88" s="410">
        <f t="shared" si="159"/>
        <v>0</v>
      </c>
      <c r="AI88" s="410">
        <f t="shared" si="159"/>
        <v>0</v>
      </c>
      <c r="AJ88" s="410">
        <f t="shared" si="159"/>
        <v>0</v>
      </c>
      <c r="AK88" s="410">
        <f t="shared" si="159"/>
        <v>0</v>
      </c>
      <c r="AL88" s="410">
        <f t="shared" si="159"/>
        <v>0</v>
      </c>
      <c r="AM88" s="296"/>
    </row>
    <row r="89" spans="1:40" s="282" customFormat="1" outlineLevel="1">
      <c r="A89" s="520"/>
      <c r="B89" s="323"/>
      <c r="C89" s="290"/>
      <c r="D89" s="290"/>
      <c r="E89" s="290"/>
      <c r="F89" s="290"/>
      <c r="G89" s="290"/>
      <c r="H89" s="290"/>
      <c r="I89" s="290"/>
      <c r="J89" s="290"/>
      <c r="K89" s="290"/>
      <c r="L89" s="290"/>
      <c r="M89" s="290"/>
      <c r="N89" s="290"/>
      <c r="O89" s="290"/>
      <c r="P89" s="290"/>
      <c r="Q89" s="290"/>
      <c r="R89" s="290"/>
      <c r="S89" s="290"/>
      <c r="T89" s="290"/>
      <c r="U89" s="290"/>
      <c r="V89" s="290"/>
      <c r="W89" s="290"/>
      <c r="X89" s="290"/>
      <c r="Y89" s="411"/>
      <c r="Z89" s="411"/>
      <c r="AA89" s="411"/>
      <c r="AB89" s="411"/>
      <c r="AC89" s="411"/>
      <c r="AD89" s="411"/>
      <c r="AE89" s="415"/>
      <c r="AF89" s="415"/>
      <c r="AG89" s="415"/>
      <c r="AH89" s="415"/>
      <c r="AI89" s="415"/>
      <c r="AJ89" s="415"/>
      <c r="AK89" s="415"/>
      <c r="AL89" s="415"/>
      <c r="AM89" s="312"/>
    </row>
    <row r="90" spans="1:40" ht="15.75" outlineLevel="1">
      <c r="B90" s="517" t="s">
        <v>496</v>
      </c>
      <c r="C90" s="319"/>
      <c r="D90" s="289"/>
      <c r="E90" s="288"/>
      <c r="F90" s="288"/>
      <c r="G90" s="288"/>
      <c r="H90" s="288"/>
      <c r="I90" s="288"/>
      <c r="J90" s="288"/>
      <c r="K90" s="288"/>
      <c r="L90" s="288"/>
      <c r="M90" s="288"/>
      <c r="N90" s="289"/>
      <c r="O90" s="288"/>
      <c r="P90" s="288"/>
      <c r="Q90" s="288"/>
      <c r="R90" s="288"/>
      <c r="S90" s="288"/>
      <c r="T90" s="288"/>
      <c r="U90" s="288"/>
      <c r="V90" s="288"/>
      <c r="W90" s="288"/>
      <c r="X90" s="288"/>
      <c r="Y90" s="413"/>
      <c r="Z90" s="413"/>
      <c r="AA90" s="413"/>
      <c r="AB90" s="413"/>
      <c r="AC90" s="413"/>
      <c r="AD90" s="413"/>
      <c r="AE90" s="413"/>
      <c r="AF90" s="413"/>
      <c r="AG90" s="413"/>
      <c r="AH90" s="413"/>
      <c r="AI90" s="413"/>
      <c r="AJ90" s="413"/>
      <c r="AK90" s="413"/>
      <c r="AL90" s="413"/>
      <c r="AM90" s="291"/>
    </row>
    <row r="91" spans="1:40" outlineLevel="1">
      <c r="A91" s="520">
        <v>17</v>
      </c>
      <c r="B91" s="518" t="s">
        <v>112</v>
      </c>
      <c r="C91" s="290" t="s">
        <v>25</v>
      </c>
      <c r="D91" s="294"/>
      <c r="E91" s="294"/>
      <c r="F91" s="294"/>
      <c r="G91" s="294"/>
      <c r="H91" s="294"/>
      <c r="I91" s="294"/>
      <c r="J91" s="294"/>
      <c r="K91" s="294"/>
      <c r="L91" s="294"/>
      <c r="M91" s="294"/>
      <c r="N91" s="294">
        <v>12</v>
      </c>
      <c r="O91" s="294"/>
      <c r="P91" s="294"/>
      <c r="Q91" s="294"/>
      <c r="R91" s="294"/>
      <c r="S91" s="294"/>
      <c r="T91" s="294"/>
      <c r="U91" s="294"/>
      <c r="V91" s="294"/>
      <c r="W91" s="294"/>
      <c r="X91" s="294"/>
      <c r="Y91" s="425"/>
      <c r="Z91" s="409"/>
      <c r="AA91" s="409"/>
      <c r="AB91" s="409"/>
      <c r="AC91" s="409"/>
      <c r="AD91" s="409"/>
      <c r="AE91" s="409"/>
      <c r="AF91" s="414"/>
      <c r="AG91" s="414"/>
      <c r="AH91" s="414"/>
      <c r="AI91" s="414"/>
      <c r="AJ91" s="414"/>
      <c r="AK91" s="414"/>
      <c r="AL91" s="414"/>
      <c r="AM91" s="295">
        <f>SUM(Y91:AL91)</f>
        <v>0</v>
      </c>
    </row>
    <row r="92" spans="1:40" outlineLevel="1">
      <c r="B92" s="293" t="s">
        <v>267</v>
      </c>
      <c r="C92" s="290" t="s">
        <v>163</v>
      </c>
      <c r="D92" s="294"/>
      <c r="E92" s="294"/>
      <c r="F92" s="294"/>
      <c r="G92" s="294"/>
      <c r="H92" s="294"/>
      <c r="I92" s="294"/>
      <c r="J92" s="294"/>
      <c r="K92" s="294"/>
      <c r="L92" s="294"/>
      <c r="M92" s="294"/>
      <c r="N92" s="294">
        <f>N91</f>
        <v>12</v>
      </c>
      <c r="O92" s="294"/>
      <c r="P92" s="294"/>
      <c r="Q92" s="294"/>
      <c r="R92" s="294"/>
      <c r="S92" s="294"/>
      <c r="T92" s="294"/>
      <c r="U92" s="294"/>
      <c r="V92" s="294"/>
      <c r="W92" s="294"/>
      <c r="X92" s="294"/>
      <c r="Y92" s="410">
        <f>Y91</f>
        <v>0</v>
      </c>
      <c r="Z92" s="410">
        <f t="shared" ref="Z92:AL92" si="160">Z91</f>
        <v>0</v>
      </c>
      <c r="AA92" s="410">
        <f t="shared" si="160"/>
        <v>0</v>
      </c>
      <c r="AB92" s="410">
        <f t="shared" si="160"/>
        <v>0</v>
      </c>
      <c r="AC92" s="410">
        <f t="shared" si="160"/>
        <v>0</v>
      </c>
      <c r="AD92" s="410">
        <f t="shared" si="160"/>
        <v>0</v>
      </c>
      <c r="AE92" s="410">
        <f t="shared" si="160"/>
        <v>0</v>
      </c>
      <c r="AF92" s="410">
        <f t="shared" si="160"/>
        <v>0</v>
      </c>
      <c r="AG92" s="410">
        <f t="shared" si="160"/>
        <v>0</v>
      </c>
      <c r="AH92" s="410">
        <f t="shared" si="160"/>
        <v>0</v>
      </c>
      <c r="AI92" s="410">
        <f t="shared" si="160"/>
        <v>0</v>
      </c>
      <c r="AJ92" s="410">
        <f t="shared" si="160"/>
        <v>0</v>
      </c>
      <c r="AK92" s="410">
        <f t="shared" si="160"/>
        <v>0</v>
      </c>
      <c r="AL92" s="410">
        <f t="shared" si="160"/>
        <v>0</v>
      </c>
      <c r="AM92" s="305"/>
    </row>
    <row r="93" spans="1:40" outlineLevel="1">
      <c r="B93" s="293"/>
      <c r="C93" s="290"/>
      <c r="D93" s="290"/>
      <c r="E93" s="290"/>
      <c r="F93" s="290"/>
      <c r="G93" s="290"/>
      <c r="H93" s="290"/>
      <c r="I93" s="290"/>
      <c r="J93" s="290"/>
      <c r="K93" s="290"/>
      <c r="L93" s="290"/>
      <c r="M93" s="290"/>
      <c r="N93" s="290"/>
      <c r="O93" s="290"/>
      <c r="P93" s="290"/>
      <c r="Q93" s="290"/>
      <c r="R93" s="290"/>
      <c r="S93" s="290"/>
      <c r="T93" s="290"/>
      <c r="U93" s="290"/>
      <c r="V93" s="290"/>
      <c r="W93" s="290"/>
      <c r="X93" s="290"/>
      <c r="Y93" s="421"/>
      <c r="Z93" s="424"/>
      <c r="AA93" s="424"/>
      <c r="AB93" s="424"/>
      <c r="AC93" s="424"/>
      <c r="AD93" s="424"/>
      <c r="AE93" s="424"/>
      <c r="AF93" s="424"/>
      <c r="AG93" s="424"/>
      <c r="AH93" s="424"/>
      <c r="AI93" s="424"/>
      <c r="AJ93" s="424"/>
      <c r="AK93" s="424"/>
      <c r="AL93" s="424"/>
      <c r="AM93" s="305"/>
    </row>
    <row r="94" spans="1:40" outlineLevel="1">
      <c r="A94" s="520">
        <v>18</v>
      </c>
      <c r="B94" s="518" t="s">
        <v>109</v>
      </c>
      <c r="C94" s="290" t="s">
        <v>25</v>
      </c>
      <c r="D94" s="294"/>
      <c r="E94" s="294"/>
      <c r="F94" s="294"/>
      <c r="G94" s="294"/>
      <c r="H94" s="294"/>
      <c r="I94" s="294"/>
      <c r="J94" s="294"/>
      <c r="K94" s="294"/>
      <c r="L94" s="294"/>
      <c r="M94" s="294"/>
      <c r="N94" s="294">
        <v>12</v>
      </c>
      <c r="O94" s="294"/>
      <c r="P94" s="294"/>
      <c r="Q94" s="294"/>
      <c r="R94" s="294"/>
      <c r="S94" s="294"/>
      <c r="T94" s="294"/>
      <c r="U94" s="294"/>
      <c r="V94" s="294"/>
      <c r="W94" s="294"/>
      <c r="X94" s="294"/>
      <c r="Y94" s="425"/>
      <c r="Z94" s="409"/>
      <c r="AA94" s="409"/>
      <c r="AB94" s="409"/>
      <c r="AC94" s="409"/>
      <c r="AD94" s="409"/>
      <c r="AE94" s="409"/>
      <c r="AF94" s="414"/>
      <c r="AG94" s="414"/>
      <c r="AH94" s="414"/>
      <c r="AI94" s="414"/>
      <c r="AJ94" s="414"/>
      <c r="AK94" s="414"/>
      <c r="AL94" s="414"/>
      <c r="AM94" s="295">
        <f>SUM(Y94:AL94)</f>
        <v>0</v>
      </c>
    </row>
    <row r="95" spans="1:40" outlineLevel="1">
      <c r="B95" s="293" t="s">
        <v>267</v>
      </c>
      <c r="C95" s="290" t="s">
        <v>163</v>
      </c>
      <c r="D95" s="294"/>
      <c r="E95" s="294"/>
      <c r="F95" s="294"/>
      <c r="G95" s="294"/>
      <c r="H95" s="294"/>
      <c r="I95" s="294"/>
      <c r="J95" s="294"/>
      <c r="K95" s="294"/>
      <c r="L95" s="294"/>
      <c r="M95" s="294"/>
      <c r="N95" s="294">
        <f>N94</f>
        <v>12</v>
      </c>
      <c r="O95" s="294"/>
      <c r="P95" s="294"/>
      <c r="Q95" s="294"/>
      <c r="R95" s="294"/>
      <c r="S95" s="294"/>
      <c r="T95" s="294"/>
      <c r="U95" s="294"/>
      <c r="V95" s="294"/>
      <c r="W95" s="294"/>
      <c r="X95" s="294"/>
      <c r="Y95" s="410">
        <f>Y94</f>
        <v>0</v>
      </c>
      <c r="Z95" s="410">
        <f t="shared" ref="Z95" si="161">Z94</f>
        <v>0</v>
      </c>
      <c r="AA95" s="410">
        <f t="shared" ref="AA95" si="162">AA94</f>
        <v>0</v>
      </c>
      <c r="AB95" s="410">
        <f t="shared" ref="AB95" si="163">AB94</f>
        <v>0</v>
      </c>
      <c r="AC95" s="410">
        <f t="shared" ref="AC95" si="164">AC94</f>
        <v>0</v>
      </c>
      <c r="AD95" s="410">
        <f t="shared" ref="AD95" si="165">AD94</f>
        <v>0</v>
      </c>
      <c r="AE95" s="410">
        <f t="shared" ref="AE95" si="166">AE94</f>
        <v>0</v>
      </c>
      <c r="AF95" s="410">
        <f t="shared" ref="AF95" si="167">AF94</f>
        <v>0</v>
      </c>
      <c r="AG95" s="410">
        <f t="shared" ref="AG95" si="168">AG94</f>
        <v>0</v>
      </c>
      <c r="AH95" s="410">
        <f t="shared" ref="AH95" si="169">AH94</f>
        <v>0</v>
      </c>
      <c r="AI95" s="410">
        <f t="shared" ref="AI95" si="170">AI94</f>
        <v>0</v>
      </c>
      <c r="AJ95" s="410">
        <f t="shared" ref="AJ95" si="171">AJ94</f>
        <v>0</v>
      </c>
      <c r="AK95" s="410">
        <f t="shared" ref="AK95" si="172">AK94</f>
        <v>0</v>
      </c>
      <c r="AL95" s="410">
        <f t="shared" ref="AL95" si="173">AL94</f>
        <v>0</v>
      </c>
      <c r="AM95" s="305"/>
    </row>
    <row r="96" spans="1:40" outlineLevel="1">
      <c r="B96" s="321"/>
      <c r="C96" s="290"/>
      <c r="D96" s="290"/>
      <c r="E96" s="290"/>
      <c r="F96" s="290"/>
      <c r="G96" s="290"/>
      <c r="H96" s="290"/>
      <c r="I96" s="290"/>
      <c r="J96" s="290"/>
      <c r="K96" s="290"/>
      <c r="L96" s="290"/>
      <c r="M96" s="290"/>
      <c r="N96" s="290"/>
      <c r="O96" s="290"/>
      <c r="P96" s="290"/>
      <c r="Q96" s="290"/>
      <c r="R96" s="290"/>
      <c r="S96" s="290"/>
      <c r="T96" s="290"/>
      <c r="U96" s="290"/>
      <c r="V96" s="290"/>
      <c r="W96" s="290"/>
      <c r="X96" s="290"/>
      <c r="Y96" s="422"/>
      <c r="Z96" s="423"/>
      <c r="AA96" s="423"/>
      <c r="AB96" s="423"/>
      <c r="AC96" s="423"/>
      <c r="AD96" s="423"/>
      <c r="AE96" s="423"/>
      <c r="AF96" s="423"/>
      <c r="AG96" s="423"/>
      <c r="AH96" s="423"/>
      <c r="AI96" s="423"/>
      <c r="AJ96" s="423"/>
      <c r="AK96" s="423"/>
      <c r="AL96" s="423"/>
      <c r="AM96" s="296"/>
    </row>
    <row r="97" spans="1:39" outlineLevel="1">
      <c r="A97" s="520">
        <v>19</v>
      </c>
      <c r="B97" s="518" t="s">
        <v>111</v>
      </c>
      <c r="C97" s="290" t="s">
        <v>25</v>
      </c>
      <c r="D97" s="294"/>
      <c r="E97" s="294"/>
      <c r="F97" s="294"/>
      <c r="G97" s="294"/>
      <c r="H97" s="294"/>
      <c r="I97" s="294"/>
      <c r="J97" s="294"/>
      <c r="K97" s="294"/>
      <c r="L97" s="294"/>
      <c r="M97" s="294"/>
      <c r="N97" s="294">
        <v>12</v>
      </c>
      <c r="O97" s="294"/>
      <c r="P97" s="294"/>
      <c r="Q97" s="294"/>
      <c r="R97" s="294"/>
      <c r="S97" s="294"/>
      <c r="T97" s="294"/>
      <c r="U97" s="294"/>
      <c r="V97" s="294"/>
      <c r="W97" s="294"/>
      <c r="X97" s="294"/>
      <c r="Y97" s="425"/>
      <c r="Z97" s="409"/>
      <c r="AA97" s="409"/>
      <c r="AB97" s="409"/>
      <c r="AC97" s="409"/>
      <c r="AD97" s="409"/>
      <c r="AE97" s="409"/>
      <c r="AF97" s="414"/>
      <c r="AG97" s="414"/>
      <c r="AH97" s="414"/>
      <c r="AI97" s="414"/>
      <c r="AJ97" s="414"/>
      <c r="AK97" s="414"/>
      <c r="AL97" s="414"/>
      <c r="AM97" s="295">
        <f>SUM(Y97:AL97)</f>
        <v>0</v>
      </c>
    </row>
    <row r="98" spans="1:39" outlineLevel="1">
      <c r="B98" s="293" t="s">
        <v>267</v>
      </c>
      <c r="C98" s="290" t="s">
        <v>163</v>
      </c>
      <c r="D98" s="294"/>
      <c r="E98" s="294"/>
      <c r="F98" s="294"/>
      <c r="G98" s="294"/>
      <c r="H98" s="294"/>
      <c r="I98" s="294"/>
      <c r="J98" s="294"/>
      <c r="K98" s="294"/>
      <c r="L98" s="294"/>
      <c r="M98" s="294"/>
      <c r="N98" s="294">
        <f>N97</f>
        <v>12</v>
      </c>
      <c r="O98" s="294"/>
      <c r="P98" s="294"/>
      <c r="Q98" s="294"/>
      <c r="R98" s="294"/>
      <c r="S98" s="294"/>
      <c r="T98" s="294"/>
      <c r="U98" s="294"/>
      <c r="V98" s="294"/>
      <c r="W98" s="294"/>
      <c r="X98" s="294"/>
      <c r="Y98" s="410">
        <f>Y97</f>
        <v>0</v>
      </c>
      <c r="Z98" s="410">
        <f t="shared" ref="Z98:AL98" si="174">Z97</f>
        <v>0</v>
      </c>
      <c r="AA98" s="410">
        <f t="shared" si="174"/>
        <v>0</v>
      </c>
      <c r="AB98" s="410">
        <f t="shared" si="174"/>
        <v>0</v>
      </c>
      <c r="AC98" s="410">
        <f t="shared" si="174"/>
        <v>0</v>
      </c>
      <c r="AD98" s="410">
        <f t="shared" si="174"/>
        <v>0</v>
      </c>
      <c r="AE98" s="410">
        <f t="shared" si="174"/>
        <v>0</v>
      </c>
      <c r="AF98" s="410">
        <f t="shared" si="174"/>
        <v>0</v>
      </c>
      <c r="AG98" s="410">
        <f t="shared" si="174"/>
        <v>0</v>
      </c>
      <c r="AH98" s="410">
        <f t="shared" si="174"/>
        <v>0</v>
      </c>
      <c r="AI98" s="410">
        <f t="shared" si="174"/>
        <v>0</v>
      </c>
      <c r="AJ98" s="410">
        <f t="shared" si="174"/>
        <v>0</v>
      </c>
      <c r="AK98" s="410">
        <f t="shared" si="174"/>
        <v>0</v>
      </c>
      <c r="AL98" s="410">
        <f t="shared" si="174"/>
        <v>0</v>
      </c>
      <c r="AM98" s="296"/>
    </row>
    <row r="99" spans="1:39" outlineLevel="1">
      <c r="B99" s="321"/>
      <c r="C99" s="290"/>
      <c r="D99" s="290"/>
      <c r="E99" s="290"/>
      <c r="F99" s="290"/>
      <c r="G99" s="290"/>
      <c r="H99" s="290"/>
      <c r="I99" s="290"/>
      <c r="J99" s="290"/>
      <c r="K99" s="290"/>
      <c r="L99" s="290"/>
      <c r="M99" s="290"/>
      <c r="N99" s="290"/>
      <c r="O99" s="290"/>
      <c r="P99" s="290"/>
      <c r="Q99" s="290"/>
      <c r="R99" s="290"/>
      <c r="S99" s="290"/>
      <c r="T99" s="290"/>
      <c r="U99" s="290"/>
      <c r="V99" s="290"/>
      <c r="W99" s="290"/>
      <c r="X99" s="290"/>
      <c r="Y99" s="411"/>
      <c r="Z99" s="411"/>
      <c r="AA99" s="411"/>
      <c r="AB99" s="411"/>
      <c r="AC99" s="411"/>
      <c r="AD99" s="411"/>
      <c r="AE99" s="411"/>
      <c r="AF99" s="411"/>
      <c r="AG99" s="411"/>
      <c r="AH99" s="411"/>
      <c r="AI99" s="411"/>
      <c r="AJ99" s="411"/>
      <c r="AK99" s="411"/>
      <c r="AL99" s="411"/>
      <c r="AM99" s="305"/>
    </row>
    <row r="100" spans="1:39" outlineLevel="1">
      <c r="A100" s="520">
        <v>20</v>
      </c>
      <c r="B100" s="518" t="s">
        <v>110</v>
      </c>
      <c r="C100" s="290" t="s">
        <v>25</v>
      </c>
      <c r="D100" s="294"/>
      <c r="E100" s="294"/>
      <c r="F100" s="294"/>
      <c r="G100" s="294"/>
      <c r="H100" s="294"/>
      <c r="I100" s="294"/>
      <c r="J100" s="294"/>
      <c r="K100" s="294"/>
      <c r="L100" s="294"/>
      <c r="M100" s="294"/>
      <c r="N100" s="294">
        <v>12</v>
      </c>
      <c r="O100" s="294"/>
      <c r="P100" s="294"/>
      <c r="Q100" s="294"/>
      <c r="R100" s="294"/>
      <c r="S100" s="294"/>
      <c r="T100" s="294"/>
      <c r="U100" s="294"/>
      <c r="V100" s="294"/>
      <c r="W100" s="294"/>
      <c r="X100" s="294"/>
      <c r="Y100" s="425"/>
      <c r="Z100" s="409"/>
      <c r="AA100" s="409"/>
      <c r="AB100" s="409"/>
      <c r="AC100" s="409"/>
      <c r="AD100" s="409"/>
      <c r="AE100" s="409"/>
      <c r="AF100" s="414"/>
      <c r="AG100" s="414"/>
      <c r="AH100" s="414"/>
      <c r="AI100" s="414"/>
      <c r="AJ100" s="414"/>
      <c r="AK100" s="414"/>
      <c r="AL100" s="414"/>
      <c r="AM100" s="295">
        <f>SUM(Y100:AL100)</f>
        <v>0</v>
      </c>
    </row>
    <row r="101" spans="1:39" outlineLevel="1">
      <c r="B101" s="293" t="s">
        <v>267</v>
      </c>
      <c r="C101" s="290" t="s">
        <v>163</v>
      </c>
      <c r="D101" s="294"/>
      <c r="E101" s="294"/>
      <c r="F101" s="294"/>
      <c r="G101" s="294"/>
      <c r="H101" s="294"/>
      <c r="I101" s="294"/>
      <c r="J101" s="294"/>
      <c r="K101" s="294"/>
      <c r="L101" s="294"/>
      <c r="M101" s="294"/>
      <c r="N101" s="294">
        <f>N100</f>
        <v>12</v>
      </c>
      <c r="O101" s="294"/>
      <c r="P101" s="294"/>
      <c r="Q101" s="294"/>
      <c r="R101" s="294"/>
      <c r="S101" s="294"/>
      <c r="T101" s="294"/>
      <c r="U101" s="294"/>
      <c r="V101" s="294"/>
      <c r="W101" s="294"/>
      <c r="X101" s="294"/>
      <c r="Y101" s="410">
        <f t="shared" ref="Y101:AL101" si="175">Y100</f>
        <v>0</v>
      </c>
      <c r="Z101" s="410">
        <f t="shared" si="175"/>
        <v>0</v>
      </c>
      <c r="AA101" s="410">
        <f t="shared" si="175"/>
        <v>0</v>
      </c>
      <c r="AB101" s="410">
        <f t="shared" si="175"/>
        <v>0</v>
      </c>
      <c r="AC101" s="410">
        <f t="shared" si="175"/>
        <v>0</v>
      </c>
      <c r="AD101" s="410">
        <f t="shared" si="175"/>
        <v>0</v>
      </c>
      <c r="AE101" s="410">
        <f t="shared" si="175"/>
        <v>0</v>
      </c>
      <c r="AF101" s="410">
        <f t="shared" si="175"/>
        <v>0</v>
      </c>
      <c r="AG101" s="410">
        <f t="shared" si="175"/>
        <v>0</v>
      </c>
      <c r="AH101" s="410">
        <f t="shared" si="175"/>
        <v>0</v>
      </c>
      <c r="AI101" s="410">
        <f t="shared" si="175"/>
        <v>0</v>
      </c>
      <c r="AJ101" s="410">
        <f t="shared" si="175"/>
        <v>0</v>
      </c>
      <c r="AK101" s="410">
        <f t="shared" si="175"/>
        <v>0</v>
      </c>
      <c r="AL101" s="410">
        <f t="shared" si="175"/>
        <v>0</v>
      </c>
      <c r="AM101" s="305"/>
    </row>
    <row r="102" spans="1:39" ht="15.75" outlineLevel="1">
      <c r="B102" s="322"/>
      <c r="C102" s="299"/>
      <c r="D102" s="290"/>
      <c r="E102" s="290"/>
      <c r="F102" s="290"/>
      <c r="G102" s="290"/>
      <c r="H102" s="290"/>
      <c r="I102" s="290"/>
      <c r="J102" s="290"/>
      <c r="K102" s="290"/>
      <c r="L102" s="290"/>
      <c r="M102" s="290"/>
      <c r="N102" s="299"/>
      <c r="O102" s="290"/>
      <c r="P102" s="290"/>
      <c r="Q102" s="290"/>
      <c r="R102" s="290"/>
      <c r="S102" s="290"/>
      <c r="T102" s="290"/>
      <c r="U102" s="290"/>
      <c r="V102" s="290"/>
      <c r="W102" s="290"/>
      <c r="X102" s="290"/>
      <c r="Y102" s="411"/>
      <c r="Z102" s="411"/>
      <c r="AA102" s="411"/>
      <c r="AB102" s="411"/>
      <c r="AC102" s="411"/>
      <c r="AD102" s="411"/>
      <c r="AE102" s="411"/>
      <c r="AF102" s="411"/>
      <c r="AG102" s="411"/>
      <c r="AH102" s="411"/>
      <c r="AI102" s="411"/>
      <c r="AJ102" s="411"/>
      <c r="AK102" s="411"/>
      <c r="AL102" s="411"/>
      <c r="AM102" s="305"/>
    </row>
    <row r="103" spans="1:39" ht="15.75" outlineLevel="1">
      <c r="B103" s="516" t="s">
        <v>503</v>
      </c>
      <c r="C103" s="290"/>
      <c r="D103" s="290"/>
      <c r="E103" s="290"/>
      <c r="F103" s="290"/>
      <c r="G103" s="290"/>
      <c r="H103" s="290"/>
      <c r="I103" s="290"/>
      <c r="J103" s="290"/>
      <c r="K103" s="290"/>
      <c r="L103" s="290"/>
      <c r="M103" s="290"/>
      <c r="N103" s="290"/>
      <c r="O103" s="290"/>
      <c r="P103" s="290"/>
      <c r="Q103" s="290"/>
      <c r="R103" s="290"/>
      <c r="S103" s="290"/>
      <c r="T103" s="290"/>
      <c r="U103" s="290"/>
      <c r="V103" s="290"/>
      <c r="W103" s="290"/>
      <c r="X103" s="290"/>
      <c r="Y103" s="421"/>
      <c r="Z103" s="424"/>
      <c r="AA103" s="424"/>
      <c r="AB103" s="424"/>
      <c r="AC103" s="424"/>
      <c r="AD103" s="424"/>
      <c r="AE103" s="424"/>
      <c r="AF103" s="424"/>
      <c r="AG103" s="424"/>
      <c r="AH103" s="424"/>
      <c r="AI103" s="424"/>
      <c r="AJ103" s="424"/>
      <c r="AK103" s="424"/>
      <c r="AL103" s="424"/>
      <c r="AM103" s="305"/>
    </row>
    <row r="104" spans="1:39" ht="15.75" outlineLevel="1">
      <c r="B104" s="287" t="s">
        <v>499</v>
      </c>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421"/>
      <c r="Z104" s="424"/>
      <c r="AA104" s="424"/>
      <c r="AB104" s="424"/>
      <c r="AC104" s="424"/>
      <c r="AD104" s="424"/>
      <c r="AE104" s="424"/>
      <c r="AF104" s="424"/>
      <c r="AG104" s="424"/>
      <c r="AH104" s="424"/>
      <c r="AI104" s="424"/>
      <c r="AJ104" s="424"/>
      <c r="AK104" s="424"/>
      <c r="AL104" s="424"/>
      <c r="AM104" s="305"/>
    </row>
    <row r="105" spans="1:39" outlineLevel="1">
      <c r="A105" s="520">
        <v>21</v>
      </c>
      <c r="B105" s="518" t="s">
        <v>113</v>
      </c>
      <c r="C105" s="290" t="s">
        <v>25</v>
      </c>
      <c r="D105" s="294"/>
      <c r="E105" s="294"/>
      <c r="F105" s="294"/>
      <c r="G105" s="294"/>
      <c r="H105" s="294"/>
      <c r="I105" s="294"/>
      <c r="J105" s="294"/>
      <c r="K105" s="294"/>
      <c r="L105" s="294"/>
      <c r="M105" s="294"/>
      <c r="N105" s="290"/>
      <c r="O105" s="294"/>
      <c r="P105" s="294"/>
      <c r="Q105" s="294"/>
      <c r="R105" s="294"/>
      <c r="S105" s="294"/>
      <c r="T105" s="294"/>
      <c r="U105" s="294"/>
      <c r="V105" s="294"/>
      <c r="W105" s="294"/>
      <c r="X105" s="294"/>
      <c r="Y105" s="531"/>
      <c r="Z105" s="409"/>
      <c r="AA105" s="409"/>
      <c r="AB105" s="409"/>
      <c r="AC105" s="409"/>
      <c r="AD105" s="409"/>
      <c r="AE105" s="409"/>
      <c r="AF105" s="409"/>
      <c r="AG105" s="409"/>
      <c r="AH105" s="409"/>
      <c r="AI105" s="409"/>
      <c r="AJ105" s="409"/>
      <c r="AK105" s="409"/>
      <c r="AL105" s="409"/>
      <c r="AM105" s="295">
        <f>SUM(Y105:AL105)</f>
        <v>0</v>
      </c>
    </row>
    <row r="106" spans="1:39" outlineLevel="1">
      <c r="B106" s="293" t="s">
        <v>267</v>
      </c>
      <c r="C106" s="290" t="s">
        <v>163</v>
      </c>
      <c r="D106" s="294"/>
      <c r="E106" s="294"/>
      <c r="F106" s="294"/>
      <c r="G106" s="294"/>
      <c r="H106" s="294"/>
      <c r="I106" s="294"/>
      <c r="J106" s="294"/>
      <c r="K106" s="294"/>
      <c r="L106" s="294"/>
      <c r="M106" s="294"/>
      <c r="N106" s="290"/>
      <c r="O106" s="294"/>
      <c r="P106" s="294"/>
      <c r="Q106" s="294"/>
      <c r="R106" s="294"/>
      <c r="S106" s="294"/>
      <c r="T106" s="294"/>
      <c r="U106" s="294"/>
      <c r="V106" s="294"/>
      <c r="W106" s="294"/>
      <c r="X106" s="294"/>
      <c r="Y106" s="410">
        <f>Y105</f>
        <v>0</v>
      </c>
      <c r="Z106" s="410">
        <f t="shared" ref="Z106" si="176">Z105</f>
        <v>0</v>
      </c>
      <c r="AA106" s="410">
        <f t="shared" ref="AA106" si="177">AA105</f>
        <v>0</v>
      </c>
      <c r="AB106" s="410">
        <f t="shared" ref="AB106" si="178">AB105</f>
        <v>0</v>
      </c>
      <c r="AC106" s="410">
        <f t="shared" ref="AC106" si="179">AC105</f>
        <v>0</v>
      </c>
      <c r="AD106" s="410">
        <f t="shared" ref="AD106" si="180">AD105</f>
        <v>0</v>
      </c>
      <c r="AE106" s="410">
        <f t="shared" ref="AE106" si="181">AE105</f>
        <v>0</v>
      </c>
      <c r="AF106" s="410">
        <f t="shared" ref="AF106" si="182">AF105</f>
        <v>0</v>
      </c>
      <c r="AG106" s="410">
        <f t="shared" ref="AG106" si="183">AG105</f>
        <v>0</v>
      </c>
      <c r="AH106" s="410">
        <f t="shared" ref="AH106" si="184">AH105</f>
        <v>0</v>
      </c>
      <c r="AI106" s="410">
        <f t="shared" ref="AI106" si="185">AI105</f>
        <v>0</v>
      </c>
      <c r="AJ106" s="410">
        <f t="shared" ref="AJ106" si="186">AJ105</f>
        <v>0</v>
      </c>
      <c r="AK106" s="410">
        <f t="shared" ref="AK106" si="187">AK105</f>
        <v>0</v>
      </c>
      <c r="AL106" s="410">
        <f t="shared" ref="AL106" si="188">AL105</f>
        <v>0</v>
      </c>
      <c r="AM106" s="305"/>
    </row>
    <row r="107" spans="1:39" outlineLevel="1">
      <c r="B107" s="293"/>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290"/>
      <c r="Y107" s="421"/>
      <c r="Z107" s="424"/>
      <c r="AA107" s="424"/>
      <c r="AB107" s="424"/>
      <c r="AC107" s="424"/>
      <c r="AD107" s="424"/>
      <c r="AE107" s="424"/>
      <c r="AF107" s="424"/>
      <c r="AG107" s="424"/>
      <c r="AH107" s="424"/>
      <c r="AI107" s="424"/>
      <c r="AJ107" s="424"/>
      <c r="AK107" s="424"/>
      <c r="AL107" s="424"/>
      <c r="AM107" s="305"/>
    </row>
    <row r="108" spans="1:39" ht="30" outlineLevel="1">
      <c r="A108" s="520">
        <v>22</v>
      </c>
      <c r="B108" s="518" t="s">
        <v>114</v>
      </c>
      <c r="C108" s="290" t="s">
        <v>25</v>
      </c>
      <c r="D108" s="294"/>
      <c r="E108" s="294"/>
      <c r="F108" s="294"/>
      <c r="G108" s="294"/>
      <c r="H108" s="294"/>
      <c r="I108" s="294"/>
      <c r="J108" s="294"/>
      <c r="K108" s="294"/>
      <c r="L108" s="294"/>
      <c r="M108" s="294"/>
      <c r="N108" s="290"/>
      <c r="O108" s="294"/>
      <c r="P108" s="294"/>
      <c r="Q108" s="294"/>
      <c r="R108" s="294"/>
      <c r="S108" s="294"/>
      <c r="T108" s="294"/>
      <c r="U108" s="294"/>
      <c r="V108" s="294"/>
      <c r="W108" s="294"/>
      <c r="X108" s="294"/>
      <c r="Y108" s="531"/>
      <c r="Z108" s="409"/>
      <c r="AA108" s="409"/>
      <c r="AB108" s="409"/>
      <c r="AC108" s="409"/>
      <c r="AD108" s="409"/>
      <c r="AE108" s="409"/>
      <c r="AF108" s="409"/>
      <c r="AG108" s="409"/>
      <c r="AH108" s="409"/>
      <c r="AI108" s="409"/>
      <c r="AJ108" s="409"/>
      <c r="AK108" s="409"/>
      <c r="AL108" s="409"/>
      <c r="AM108" s="295">
        <f>SUM(Y108:AL108)</f>
        <v>0</v>
      </c>
    </row>
    <row r="109" spans="1:39" outlineLevel="1">
      <c r="B109" s="293" t="s">
        <v>267</v>
      </c>
      <c r="C109" s="290" t="s">
        <v>163</v>
      </c>
      <c r="D109" s="294"/>
      <c r="E109" s="294"/>
      <c r="F109" s="294"/>
      <c r="G109" s="294"/>
      <c r="H109" s="294"/>
      <c r="I109" s="294"/>
      <c r="J109" s="294"/>
      <c r="K109" s="294"/>
      <c r="L109" s="294"/>
      <c r="M109" s="294"/>
      <c r="N109" s="290"/>
      <c r="O109" s="294"/>
      <c r="P109" s="294"/>
      <c r="Q109" s="294"/>
      <c r="R109" s="294"/>
      <c r="S109" s="294"/>
      <c r="T109" s="294"/>
      <c r="U109" s="294"/>
      <c r="V109" s="294"/>
      <c r="W109" s="294"/>
      <c r="X109" s="294"/>
      <c r="Y109" s="410">
        <f>Y108</f>
        <v>0</v>
      </c>
      <c r="Z109" s="410">
        <f t="shared" ref="Z109" si="189">Z108</f>
        <v>0</v>
      </c>
      <c r="AA109" s="410">
        <f t="shared" ref="AA109" si="190">AA108</f>
        <v>0</v>
      </c>
      <c r="AB109" s="410">
        <f t="shared" ref="AB109" si="191">AB108</f>
        <v>0</v>
      </c>
      <c r="AC109" s="410">
        <f t="shared" ref="AC109" si="192">AC108</f>
        <v>0</v>
      </c>
      <c r="AD109" s="410">
        <f t="shared" ref="AD109" si="193">AD108</f>
        <v>0</v>
      </c>
      <c r="AE109" s="410">
        <f t="shared" ref="AE109" si="194">AE108</f>
        <v>0</v>
      </c>
      <c r="AF109" s="410">
        <f t="shared" ref="AF109" si="195">AF108</f>
        <v>0</v>
      </c>
      <c r="AG109" s="410">
        <f t="shared" ref="AG109" si="196">AG108</f>
        <v>0</v>
      </c>
      <c r="AH109" s="410">
        <f t="shared" ref="AH109" si="197">AH108</f>
        <v>0</v>
      </c>
      <c r="AI109" s="410">
        <f t="shared" ref="AI109" si="198">AI108</f>
        <v>0</v>
      </c>
      <c r="AJ109" s="410">
        <f t="shared" ref="AJ109" si="199">AJ108</f>
        <v>0</v>
      </c>
      <c r="AK109" s="410">
        <f t="shared" ref="AK109" si="200">AK108</f>
        <v>0</v>
      </c>
      <c r="AL109" s="410">
        <f t="shared" ref="AL109" si="201">AL108</f>
        <v>0</v>
      </c>
      <c r="AM109" s="305"/>
    </row>
    <row r="110" spans="1:39" outlineLevel="1">
      <c r="B110" s="293"/>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421"/>
      <c r="Z110" s="424"/>
      <c r="AA110" s="424"/>
      <c r="AB110" s="424"/>
      <c r="AC110" s="424"/>
      <c r="AD110" s="424"/>
      <c r="AE110" s="424"/>
      <c r="AF110" s="424"/>
      <c r="AG110" s="424"/>
      <c r="AH110" s="424"/>
      <c r="AI110" s="424"/>
      <c r="AJ110" s="424"/>
      <c r="AK110" s="424"/>
      <c r="AL110" s="424"/>
      <c r="AM110" s="305"/>
    </row>
    <row r="111" spans="1:39" ht="30" outlineLevel="1">
      <c r="A111" s="520">
        <v>23</v>
      </c>
      <c r="B111" s="518" t="s">
        <v>115</v>
      </c>
      <c r="C111" s="290" t="s">
        <v>25</v>
      </c>
      <c r="D111" s="294"/>
      <c r="E111" s="294"/>
      <c r="F111" s="294"/>
      <c r="G111" s="294"/>
      <c r="H111" s="294"/>
      <c r="I111" s="294"/>
      <c r="J111" s="294"/>
      <c r="K111" s="294"/>
      <c r="L111" s="294"/>
      <c r="M111" s="294"/>
      <c r="N111" s="290"/>
      <c r="O111" s="294"/>
      <c r="P111" s="294"/>
      <c r="Q111" s="294"/>
      <c r="R111" s="294"/>
      <c r="S111" s="294"/>
      <c r="T111" s="294"/>
      <c r="U111" s="294"/>
      <c r="V111" s="294"/>
      <c r="W111" s="294"/>
      <c r="X111" s="294"/>
      <c r="Y111" s="409"/>
      <c r="Z111" s="409"/>
      <c r="AA111" s="409"/>
      <c r="AB111" s="409"/>
      <c r="AC111" s="409"/>
      <c r="AD111" s="409"/>
      <c r="AE111" s="409"/>
      <c r="AF111" s="409"/>
      <c r="AG111" s="409"/>
      <c r="AH111" s="409"/>
      <c r="AI111" s="409"/>
      <c r="AJ111" s="409"/>
      <c r="AK111" s="409"/>
      <c r="AL111" s="409"/>
      <c r="AM111" s="295">
        <f>SUM(Y111:AL111)</f>
        <v>0</v>
      </c>
    </row>
    <row r="112" spans="1:39" outlineLevel="1">
      <c r="B112" s="293" t="s">
        <v>267</v>
      </c>
      <c r="C112" s="290" t="s">
        <v>163</v>
      </c>
      <c r="D112" s="294"/>
      <c r="E112" s="294"/>
      <c r="F112" s="294"/>
      <c r="G112" s="294"/>
      <c r="H112" s="294"/>
      <c r="I112" s="294"/>
      <c r="J112" s="294"/>
      <c r="K112" s="294"/>
      <c r="L112" s="294"/>
      <c r="M112" s="294"/>
      <c r="N112" s="290"/>
      <c r="O112" s="294"/>
      <c r="P112" s="294"/>
      <c r="Q112" s="294"/>
      <c r="R112" s="294"/>
      <c r="S112" s="294"/>
      <c r="T112" s="294"/>
      <c r="U112" s="294"/>
      <c r="V112" s="294"/>
      <c r="W112" s="294"/>
      <c r="X112" s="294"/>
      <c r="Y112" s="410">
        <f>Y111</f>
        <v>0</v>
      </c>
      <c r="Z112" s="410">
        <f t="shared" ref="Z112" si="202">Z111</f>
        <v>0</v>
      </c>
      <c r="AA112" s="410">
        <f t="shared" ref="AA112" si="203">AA111</f>
        <v>0</v>
      </c>
      <c r="AB112" s="410">
        <f t="shared" ref="AB112" si="204">AB111</f>
        <v>0</v>
      </c>
      <c r="AC112" s="410">
        <f t="shared" ref="AC112" si="205">AC111</f>
        <v>0</v>
      </c>
      <c r="AD112" s="410">
        <f t="shared" ref="AD112" si="206">AD111</f>
        <v>0</v>
      </c>
      <c r="AE112" s="410">
        <f t="shared" ref="AE112" si="207">AE111</f>
        <v>0</v>
      </c>
      <c r="AF112" s="410">
        <f t="shared" ref="AF112" si="208">AF111</f>
        <v>0</v>
      </c>
      <c r="AG112" s="410">
        <f t="shared" ref="AG112" si="209">AG111</f>
        <v>0</v>
      </c>
      <c r="AH112" s="410">
        <f t="shared" ref="AH112" si="210">AH111</f>
        <v>0</v>
      </c>
      <c r="AI112" s="410">
        <f t="shared" ref="AI112" si="211">AI111</f>
        <v>0</v>
      </c>
      <c r="AJ112" s="410">
        <f t="shared" ref="AJ112" si="212">AJ111</f>
        <v>0</v>
      </c>
      <c r="AK112" s="410">
        <f t="shared" ref="AK112" si="213">AK111</f>
        <v>0</v>
      </c>
      <c r="AL112" s="410">
        <f t="shared" ref="AL112" si="214">AL111</f>
        <v>0</v>
      </c>
      <c r="AM112" s="305"/>
    </row>
    <row r="113" spans="1:39" outlineLevel="1">
      <c r="B113" s="321"/>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421"/>
      <c r="Z113" s="424"/>
      <c r="AA113" s="424"/>
      <c r="AB113" s="424"/>
      <c r="AC113" s="424"/>
      <c r="AD113" s="424"/>
      <c r="AE113" s="424"/>
      <c r="AF113" s="424"/>
      <c r="AG113" s="424"/>
      <c r="AH113" s="424"/>
      <c r="AI113" s="424"/>
      <c r="AJ113" s="424"/>
      <c r="AK113" s="424"/>
      <c r="AL113" s="424"/>
      <c r="AM113" s="305"/>
    </row>
    <row r="114" spans="1:39" ht="30" outlineLevel="1">
      <c r="A114" s="520">
        <v>24</v>
      </c>
      <c r="B114" s="518" t="s">
        <v>116</v>
      </c>
      <c r="C114" s="290" t="s">
        <v>25</v>
      </c>
      <c r="D114" s="294"/>
      <c r="E114" s="294"/>
      <c r="F114" s="294"/>
      <c r="G114" s="294"/>
      <c r="H114" s="294"/>
      <c r="I114" s="294"/>
      <c r="J114" s="294"/>
      <c r="K114" s="294"/>
      <c r="L114" s="294"/>
      <c r="M114" s="294"/>
      <c r="N114" s="290"/>
      <c r="O114" s="294"/>
      <c r="P114" s="294"/>
      <c r="Q114" s="294"/>
      <c r="R114" s="294"/>
      <c r="S114" s="294"/>
      <c r="T114" s="294"/>
      <c r="U114" s="294"/>
      <c r="V114" s="294"/>
      <c r="W114" s="294"/>
      <c r="X114" s="294"/>
      <c r="Y114" s="409"/>
      <c r="Z114" s="409"/>
      <c r="AA114" s="409"/>
      <c r="AB114" s="409"/>
      <c r="AC114" s="409"/>
      <c r="AD114" s="409"/>
      <c r="AE114" s="409"/>
      <c r="AF114" s="409"/>
      <c r="AG114" s="409"/>
      <c r="AH114" s="409"/>
      <c r="AI114" s="409"/>
      <c r="AJ114" s="409"/>
      <c r="AK114" s="409"/>
      <c r="AL114" s="409"/>
      <c r="AM114" s="295">
        <f>SUM(Y114:AL114)</f>
        <v>0</v>
      </c>
    </row>
    <row r="115" spans="1:39" outlineLevel="1">
      <c r="B115" s="293" t="s">
        <v>267</v>
      </c>
      <c r="C115" s="290" t="s">
        <v>163</v>
      </c>
      <c r="D115" s="294"/>
      <c r="E115" s="294"/>
      <c r="F115" s="294"/>
      <c r="G115" s="294"/>
      <c r="H115" s="294"/>
      <c r="I115" s="294"/>
      <c r="J115" s="294"/>
      <c r="K115" s="294"/>
      <c r="L115" s="294"/>
      <c r="M115" s="294"/>
      <c r="N115" s="290"/>
      <c r="O115" s="294"/>
      <c r="P115" s="294"/>
      <c r="Q115" s="294"/>
      <c r="R115" s="294"/>
      <c r="S115" s="294"/>
      <c r="T115" s="294"/>
      <c r="U115" s="294"/>
      <c r="V115" s="294"/>
      <c r="W115" s="294"/>
      <c r="X115" s="294"/>
      <c r="Y115" s="410">
        <f>Y114</f>
        <v>0</v>
      </c>
      <c r="Z115" s="410">
        <f t="shared" ref="Z115" si="215">Z114</f>
        <v>0</v>
      </c>
      <c r="AA115" s="410">
        <f t="shared" ref="AA115" si="216">AA114</f>
        <v>0</v>
      </c>
      <c r="AB115" s="410">
        <f t="shared" ref="AB115" si="217">AB114</f>
        <v>0</v>
      </c>
      <c r="AC115" s="410">
        <f t="shared" ref="AC115" si="218">AC114</f>
        <v>0</v>
      </c>
      <c r="AD115" s="410">
        <f t="shared" ref="AD115" si="219">AD114</f>
        <v>0</v>
      </c>
      <c r="AE115" s="410">
        <f t="shared" ref="AE115" si="220">AE114</f>
        <v>0</v>
      </c>
      <c r="AF115" s="410">
        <f t="shared" ref="AF115" si="221">AF114</f>
        <v>0</v>
      </c>
      <c r="AG115" s="410">
        <f t="shared" ref="AG115" si="222">AG114</f>
        <v>0</v>
      </c>
      <c r="AH115" s="410">
        <f t="shared" ref="AH115" si="223">AH114</f>
        <v>0</v>
      </c>
      <c r="AI115" s="410">
        <f t="shared" ref="AI115" si="224">AI114</f>
        <v>0</v>
      </c>
      <c r="AJ115" s="410">
        <f t="shared" ref="AJ115" si="225">AJ114</f>
        <v>0</v>
      </c>
      <c r="AK115" s="410">
        <f t="shared" ref="AK115" si="226">AK114</f>
        <v>0</v>
      </c>
      <c r="AL115" s="410">
        <f t="shared" ref="AL115" si="227">AL114</f>
        <v>0</v>
      </c>
      <c r="AM115" s="305"/>
    </row>
    <row r="116" spans="1:39" outlineLevel="1">
      <c r="B116" s="293"/>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411"/>
      <c r="Z116" s="424"/>
      <c r="AA116" s="424"/>
      <c r="AB116" s="424"/>
      <c r="AC116" s="424"/>
      <c r="AD116" s="424"/>
      <c r="AE116" s="424"/>
      <c r="AF116" s="424"/>
      <c r="AG116" s="424"/>
      <c r="AH116" s="424"/>
      <c r="AI116" s="424"/>
      <c r="AJ116" s="424"/>
      <c r="AK116" s="424"/>
      <c r="AL116" s="424"/>
      <c r="AM116" s="305"/>
    </row>
    <row r="117" spans="1:39" ht="15.75" outlineLevel="1">
      <c r="B117" s="287" t="s">
        <v>500</v>
      </c>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411"/>
      <c r="Z117" s="424"/>
      <c r="AA117" s="424"/>
      <c r="AB117" s="424"/>
      <c r="AC117" s="424"/>
      <c r="AD117" s="424"/>
      <c r="AE117" s="424"/>
      <c r="AF117" s="424"/>
      <c r="AG117" s="424"/>
      <c r="AH117" s="424"/>
      <c r="AI117" s="424"/>
      <c r="AJ117" s="424"/>
      <c r="AK117" s="424"/>
      <c r="AL117" s="424"/>
      <c r="AM117" s="305"/>
    </row>
    <row r="118" spans="1:39" outlineLevel="1">
      <c r="A118" s="520">
        <v>25</v>
      </c>
      <c r="B118" s="518" t="s">
        <v>117</v>
      </c>
      <c r="C118" s="290" t="s">
        <v>25</v>
      </c>
      <c r="D118" s="294"/>
      <c r="E118" s="294"/>
      <c r="F118" s="294"/>
      <c r="G118" s="294"/>
      <c r="H118" s="294"/>
      <c r="I118" s="294"/>
      <c r="J118" s="294"/>
      <c r="K118" s="294"/>
      <c r="L118" s="294"/>
      <c r="M118" s="294"/>
      <c r="N118" s="294">
        <v>12</v>
      </c>
      <c r="O118" s="294"/>
      <c r="P118" s="294"/>
      <c r="Q118" s="294"/>
      <c r="R118" s="294"/>
      <c r="S118" s="294"/>
      <c r="T118" s="294"/>
      <c r="U118" s="294"/>
      <c r="V118" s="294"/>
      <c r="W118" s="294"/>
      <c r="X118" s="294"/>
      <c r="Y118" s="425"/>
      <c r="Z118" s="409"/>
      <c r="AA118" s="409"/>
      <c r="AB118" s="409"/>
      <c r="AC118" s="409"/>
      <c r="AD118" s="409"/>
      <c r="AE118" s="409"/>
      <c r="AF118" s="414"/>
      <c r="AG118" s="414"/>
      <c r="AH118" s="414"/>
      <c r="AI118" s="414"/>
      <c r="AJ118" s="414"/>
      <c r="AK118" s="414"/>
      <c r="AL118" s="414"/>
      <c r="AM118" s="295">
        <f>SUM(Y118:AL118)</f>
        <v>0</v>
      </c>
    </row>
    <row r="119" spans="1:39" outlineLevel="1">
      <c r="B119" s="293" t="s">
        <v>267</v>
      </c>
      <c r="C119" s="290" t="s">
        <v>163</v>
      </c>
      <c r="D119" s="294"/>
      <c r="E119" s="294"/>
      <c r="F119" s="294"/>
      <c r="G119" s="294"/>
      <c r="H119" s="294"/>
      <c r="I119" s="294"/>
      <c r="J119" s="294"/>
      <c r="K119" s="294"/>
      <c r="L119" s="294"/>
      <c r="M119" s="294"/>
      <c r="N119" s="294">
        <f>N118</f>
        <v>12</v>
      </c>
      <c r="O119" s="294"/>
      <c r="P119" s="294"/>
      <c r="Q119" s="294"/>
      <c r="R119" s="294"/>
      <c r="S119" s="294"/>
      <c r="T119" s="294"/>
      <c r="U119" s="294"/>
      <c r="V119" s="294"/>
      <c r="W119" s="294"/>
      <c r="X119" s="294"/>
      <c r="Y119" s="410">
        <f>Y118</f>
        <v>0</v>
      </c>
      <c r="Z119" s="410">
        <f t="shared" ref="Z119" si="228">Z118</f>
        <v>0</v>
      </c>
      <c r="AA119" s="410">
        <f t="shared" ref="AA119" si="229">AA118</f>
        <v>0</v>
      </c>
      <c r="AB119" s="410">
        <f t="shared" ref="AB119" si="230">AB118</f>
        <v>0</v>
      </c>
      <c r="AC119" s="410">
        <f t="shared" ref="AC119" si="231">AC118</f>
        <v>0</v>
      </c>
      <c r="AD119" s="410">
        <f t="shared" ref="AD119" si="232">AD118</f>
        <v>0</v>
      </c>
      <c r="AE119" s="410">
        <f t="shared" ref="AE119" si="233">AE118</f>
        <v>0</v>
      </c>
      <c r="AF119" s="410">
        <f t="shared" ref="AF119" si="234">AF118</f>
        <v>0</v>
      </c>
      <c r="AG119" s="410">
        <f t="shared" ref="AG119" si="235">AG118</f>
        <v>0</v>
      </c>
      <c r="AH119" s="410">
        <f t="shared" ref="AH119" si="236">AH118</f>
        <v>0</v>
      </c>
      <c r="AI119" s="410">
        <f t="shared" ref="AI119" si="237">AI118</f>
        <v>0</v>
      </c>
      <c r="AJ119" s="410">
        <f t="shared" ref="AJ119" si="238">AJ118</f>
        <v>0</v>
      </c>
      <c r="AK119" s="410">
        <f t="shared" ref="AK119" si="239">AK118</f>
        <v>0</v>
      </c>
      <c r="AL119" s="410">
        <f t="shared" ref="AL119" si="240">AL118</f>
        <v>0</v>
      </c>
      <c r="AM119" s="305"/>
    </row>
    <row r="120" spans="1:39" outlineLevel="1">
      <c r="B120" s="293"/>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411"/>
      <c r="Z120" s="424"/>
      <c r="AA120" s="424"/>
      <c r="AB120" s="424"/>
      <c r="AC120" s="424"/>
      <c r="AD120" s="424"/>
      <c r="AE120" s="424"/>
      <c r="AF120" s="424"/>
      <c r="AG120" s="424"/>
      <c r="AH120" s="424"/>
      <c r="AI120" s="424"/>
      <c r="AJ120" s="424"/>
      <c r="AK120" s="424"/>
      <c r="AL120" s="424"/>
      <c r="AM120" s="305"/>
    </row>
    <row r="121" spans="1:39" outlineLevel="1">
      <c r="A121" s="520">
        <v>26</v>
      </c>
      <c r="B121" s="518" t="s">
        <v>118</v>
      </c>
      <c r="C121" s="290" t="s">
        <v>25</v>
      </c>
      <c r="D121" s="294"/>
      <c r="E121" s="294"/>
      <c r="F121" s="294"/>
      <c r="G121" s="294"/>
      <c r="H121" s="294"/>
      <c r="I121" s="294"/>
      <c r="J121" s="294"/>
      <c r="K121" s="294"/>
      <c r="L121" s="294"/>
      <c r="M121" s="294"/>
      <c r="N121" s="294">
        <v>12</v>
      </c>
      <c r="O121" s="294"/>
      <c r="P121" s="294"/>
      <c r="Q121" s="294"/>
      <c r="R121" s="294"/>
      <c r="S121" s="294"/>
      <c r="T121" s="294"/>
      <c r="U121" s="294"/>
      <c r="V121" s="294"/>
      <c r="W121" s="294"/>
      <c r="X121" s="294"/>
      <c r="Y121" s="425"/>
      <c r="Z121" s="531"/>
      <c r="AA121" s="531"/>
      <c r="AB121" s="409"/>
      <c r="AC121" s="531"/>
      <c r="AD121" s="409"/>
      <c r="AE121" s="409"/>
      <c r="AF121" s="414"/>
      <c r="AG121" s="414"/>
      <c r="AH121" s="414"/>
      <c r="AI121" s="414"/>
      <c r="AJ121" s="414"/>
      <c r="AK121" s="414"/>
      <c r="AL121" s="414"/>
      <c r="AM121" s="295">
        <f>SUM(Y121:AL121)</f>
        <v>0</v>
      </c>
    </row>
    <row r="122" spans="1:39" outlineLevel="1">
      <c r="B122" s="293" t="s">
        <v>267</v>
      </c>
      <c r="C122" s="290" t="s">
        <v>163</v>
      </c>
      <c r="D122" s="294"/>
      <c r="E122" s="294"/>
      <c r="F122" s="294"/>
      <c r="G122" s="294"/>
      <c r="H122" s="294"/>
      <c r="I122" s="294"/>
      <c r="J122" s="294"/>
      <c r="K122" s="294"/>
      <c r="L122" s="294"/>
      <c r="M122" s="294"/>
      <c r="N122" s="294">
        <f>N121</f>
        <v>12</v>
      </c>
      <c r="O122" s="294"/>
      <c r="P122" s="294"/>
      <c r="Q122" s="294"/>
      <c r="R122" s="294"/>
      <c r="S122" s="294"/>
      <c r="T122" s="294"/>
      <c r="U122" s="294"/>
      <c r="V122" s="294"/>
      <c r="W122" s="294"/>
      <c r="X122" s="294"/>
      <c r="Y122" s="410">
        <f>Y121</f>
        <v>0</v>
      </c>
      <c r="Z122" s="410">
        <f t="shared" ref="Z122" si="241">Z121</f>
        <v>0</v>
      </c>
      <c r="AA122" s="410">
        <f t="shared" ref="AA122" si="242">AA121</f>
        <v>0</v>
      </c>
      <c r="AB122" s="410">
        <f t="shared" ref="AB122" si="243">AB121</f>
        <v>0</v>
      </c>
      <c r="AC122" s="410">
        <f t="shared" ref="AC122" si="244">AC121</f>
        <v>0</v>
      </c>
      <c r="AD122" s="410">
        <f t="shared" ref="AD122" si="245">AD121</f>
        <v>0</v>
      </c>
      <c r="AE122" s="410">
        <f t="shared" ref="AE122" si="246">AE121</f>
        <v>0</v>
      </c>
      <c r="AF122" s="410">
        <f t="shared" ref="AF122" si="247">AF121</f>
        <v>0</v>
      </c>
      <c r="AG122" s="410">
        <f t="shared" ref="AG122" si="248">AG121</f>
        <v>0</v>
      </c>
      <c r="AH122" s="410">
        <f t="shared" ref="AH122" si="249">AH121</f>
        <v>0</v>
      </c>
      <c r="AI122" s="410">
        <f t="shared" ref="AI122" si="250">AI121</f>
        <v>0</v>
      </c>
      <c r="AJ122" s="410">
        <f t="shared" ref="AJ122" si="251">AJ121</f>
        <v>0</v>
      </c>
      <c r="AK122" s="410">
        <f t="shared" ref="AK122" si="252">AK121</f>
        <v>0</v>
      </c>
      <c r="AL122" s="410">
        <f t="shared" ref="AL122" si="253">AL121</f>
        <v>0</v>
      </c>
      <c r="AM122" s="305"/>
    </row>
    <row r="123" spans="1:39" outlineLevel="1">
      <c r="B123" s="293"/>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411"/>
      <c r="Z123" s="424"/>
      <c r="AA123" s="424"/>
      <c r="AB123" s="424"/>
      <c r="AC123" s="424"/>
      <c r="AD123" s="424"/>
      <c r="AE123" s="424"/>
      <c r="AF123" s="424"/>
      <c r="AG123" s="424"/>
      <c r="AH123" s="424"/>
      <c r="AI123" s="424"/>
      <c r="AJ123" s="424"/>
      <c r="AK123" s="424"/>
      <c r="AL123" s="424"/>
      <c r="AM123" s="305"/>
    </row>
    <row r="124" spans="1:39" ht="30" outlineLevel="1">
      <c r="A124" s="520">
        <v>27</v>
      </c>
      <c r="B124" s="518" t="s">
        <v>119</v>
      </c>
      <c r="C124" s="290" t="s">
        <v>25</v>
      </c>
      <c r="D124" s="294"/>
      <c r="E124" s="294"/>
      <c r="F124" s="294"/>
      <c r="G124" s="294"/>
      <c r="H124" s="294"/>
      <c r="I124" s="294"/>
      <c r="J124" s="294"/>
      <c r="K124" s="294"/>
      <c r="L124" s="294"/>
      <c r="M124" s="294"/>
      <c r="N124" s="294">
        <v>12</v>
      </c>
      <c r="O124" s="294"/>
      <c r="P124" s="294"/>
      <c r="Q124" s="294"/>
      <c r="R124" s="294"/>
      <c r="S124" s="294"/>
      <c r="T124" s="294"/>
      <c r="U124" s="294"/>
      <c r="V124" s="294"/>
      <c r="W124" s="294"/>
      <c r="X124" s="294"/>
      <c r="Y124" s="425"/>
      <c r="Z124" s="409"/>
      <c r="AA124" s="409"/>
      <c r="AB124" s="409"/>
      <c r="AC124" s="409"/>
      <c r="AD124" s="409"/>
      <c r="AE124" s="409"/>
      <c r="AF124" s="414"/>
      <c r="AG124" s="414"/>
      <c r="AH124" s="414"/>
      <c r="AI124" s="414"/>
      <c r="AJ124" s="414"/>
      <c r="AK124" s="414"/>
      <c r="AL124" s="414"/>
      <c r="AM124" s="295">
        <f>SUM(Y124:AL124)</f>
        <v>0</v>
      </c>
    </row>
    <row r="125" spans="1:39" outlineLevel="1">
      <c r="B125" s="293" t="s">
        <v>267</v>
      </c>
      <c r="C125" s="290" t="s">
        <v>163</v>
      </c>
      <c r="D125" s="294"/>
      <c r="E125" s="294"/>
      <c r="F125" s="294"/>
      <c r="G125" s="294"/>
      <c r="H125" s="294"/>
      <c r="I125" s="294"/>
      <c r="J125" s="294"/>
      <c r="K125" s="294"/>
      <c r="L125" s="294"/>
      <c r="M125" s="294"/>
      <c r="N125" s="294">
        <f>N124</f>
        <v>12</v>
      </c>
      <c r="O125" s="294"/>
      <c r="P125" s="294"/>
      <c r="Q125" s="294"/>
      <c r="R125" s="294"/>
      <c r="S125" s="294"/>
      <c r="T125" s="294"/>
      <c r="U125" s="294"/>
      <c r="V125" s="294"/>
      <c r="W125" s="294"/>
      <c r="X125" s="294"/>
      <c r="Y125" s="410">
        <f>Y124</f>
        <v>0</v>
      </c>
      <c r="Z125" s="410">
        <f t="shared" ref="Z125" si="254">Z124</f>
        <v>0</v>
      </c>
      <c r="AA125" s="410">
        <f t="shared" ref="AA125" si="255">AA124</f>
        <v>0</v>
      </c>
      <c r="AB125" s="410">
        <f t="shared" ref="AB125" si="256">AB124</f>
        <v>0</v>
      </c>
      <c r="AC125" s="410">
        <f t="shared" ref="AC125" si="257">AC124</f>
        <v>0</v>
      </c>
      <c r="AD125" s="410">
        <f t="shared" ref="AD125" si="258">AD124</f>
        <v>0</v>
      </c>
      <c r="AE125" s="410">
        <f t="shared" ref="AE125" si="259">AE124</f>
        <v>0</v>
      </c>
      <c r="AF125" s="410">
        <f t="shared" ref="AF125" si="260">AF124</f>
        <v>0</v>
      </c>
      <c r="AG125" s="410">
        <f t="shared" ref="AG125" si="261">AG124</f>
        <v>0</v>
      </c>
      <c r="AH125" s="410">
        <f t="shared" ref="AH125" si="262">AH124</f>
        <v>0</v>
      </c>
      <c r="AI125" s="410">
        <f t="shared" ref="AI125" si="263">AI124</f>
        <v>0</v>
      </c>
      <c r="AJ125" s="410">
        <f t="shared" ref="AJ125" si="264">AJ124</f>
        <v>0</v>
      </c>
      <c r="AK125" s="410">
        <f t="shared" ref="AK125" si="265">AK124</f>
        <v>0</v>
      </c>
      <c r="AL125" s="410">
        <f t="shared" ref="AL125" si="266">AL124</f>
        <v>0</v>
      </c>
      <c r="AM125" s="305"/>
    </row>
    <row r="126" spans="1:39" outlineLevel="1">
      <c r="B126" s="293"/>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411"/>
      <c r="Z126" s="424"/>
      <c r="AA126" s="424"/>
      <c r="AB126" s="424"/>
      <c r="AC126" s="424"/>
      <c r="AD126" s="424"/>
      <c r="AE126" s="424"/>
      <c r="AF126" s="424"/>
      <c r="AG126" s="424"/>
      <c r="AH126" s="424"/>
      <c r="AI126" s="424"/>
      <c r="AJ126" s="424"/>
      <c r="AK126" s="424"/>
      <c r="AL126" s="424"/>
      <c r="AM126" s="305"/>
    </row>
    <row r="127" spans="1:39" ht="30" outlineLevel="1">
      <c r="A127" s="520">
        <v>28</v>
      </c>
      <c r="B127" s="518" t="s">
        <v>120</v>
      </c>
      <c r="C127" s="290" t="s">
        <v>25</v>
      </c>
      <c r="D127" s="294"/>
      <c r="E127" s="294"/>
      <c r="F127" s="294"/>
      <c r="G127" s="294"/>
      <c r="H127" s="294"/>
      <c r="I127" s="294"/>
      <c r="J127" s="294"/>
      <c r="K127" s="294"/>
      <c r="L127" s="294"/>
      <c r="M127" s="294"/>
      <c r="N127" s="294">
        <v>12</v>
      </c>
      <c r="O127" s="294"/>
      <c r="P127" s="294"/>
      <c r="Q127" s="294"/>
      <c r="R127" s="294"/>
      <c r="S127" s="294"/>
      <c r="T127" s="294"/>
      <c r="U127" s="294"/>
      <c r="V127" s="294"/>
      <c r="W127" s="294"/>
      <c r="X127" s="294"/>
      <c r="Y127" s="425"/>
      <c r="Z127" s="409"/>
      <c r="AA127" s="409"/>
      <c r="AB127" s="409"/>
      <c r="AC127" s="409"/>
      <c r="AD127" s="409"/>
      <c r="AE127" s="409"/>
      <c r="AF127" s="414"/>
      <c r="AG127" s="414"/>
      <c r="AH127" s="414"/>
      <c r="AI127" s="414"/>
      <c r="AJ127" s="414"/>
      <c r="AK127" s="414"/>
      <c r="AL127" s="414"/>
      <c r="AM127" s="295">
        <f>SUM(Y127:AL127)</f>
        <v>0</v>
      </c>
    </row>
    <row r="128" spans="1:39" outlineLevel="1">
      <c r="B128" s="293" t="s">
        <v>267</v>
      </c>
      <c r="C128" s="290" t="s">
        <v>163</v>
      </c>
      <c r="D128" s="294"/>
      <c r="E128" s="294"/>
      <c r="F128" s="294"/>
      <c r="G128" s="294"/>
      <c r="H128" s="294"/>
      <c r="I128" s="294"/>
      <c r="J128" s="294"/>
      <c r="K128" s="294"/>
      <c r="L128" s="294"/>
      <c r="M128" s="294"/>
      <c r="N128" s="294">
        <f>N127</f>
        <v>12</v>
      </c>
      <c r="O128" s="294"/>
      <c r="P128" s="294"/>
      <c r="Q128" s="294"/>
      <c r="R128" s="294"/>
      <c r="S128" s="294"/>
      <c r="T128" s="294"/>
      <c r="U128" s="294"/>
      <c r="V128" s="294"/>
      <c r="W128" s="294"/>
      <c r="X128" s="294"/>
      <c r="Y128" s="410">
        <f>Y127</f>
        <v>0</v>
      </c>
      <c r="Z128" s="410">
        <f t="shared" ref="Z128" si="267">Z127</f>
        <v>0</v>
      </c>
      <c r="AA128" s="410">
        <f t="shared" ref="AA128" si="268">AA127</f>
        <v>0</v>
      </c>
      <c r="AB128" s="410">
        <f t="shared" ref="AB128" si="269">AB127</f>
        <v>0</v>
      </c>
      <c r="AC128" s="410">
        <f t="shared" ref="AC128" si="270">AC127</f>
        <v>0</v>
      </c>
      <c r="AD128" s="410">
        <f t="shared" ref="AD128" si="271">AD127</f>
        <v>0</v>
      </c>
      <c r="AE128" s="410">
        <f t="shared" ref="AE128" si="272">AE127</f>
        <v>0</v>
      </c>
      <c r="AF128" s="410">
        <f t="shared" ref="AF128" si="273">AF127</f>
        <v>0</v>
      </c>
      <c r="AG128" s="410">
        <f t="shared" ref="AG128" si="274">AG127</f>
        <v>0</v>
      </c>
      <c r="AH128" s="410">
        <f t="shared" ref="AH128" si="275">AH127</f>
        <v>0</v>
      </c>
      <c r="AI128" s="410">
        <f t="shared" ref="AI128" si="276">AI127</f>
        <v>0</v>
      </c>
      <c r="AJ128" s="410">
        <f t="shared" ref="AJ128" si="277">AJ127</f>
        <v>0</v>
      </c>
      <c r="AK128" s="410">
        <f t="shared" ref="AK128" si="278">AK127</f>
        <v>0</v>
      </c>
      <c r="AL128" s="410">
        <f t="shared" ref="AL128" si="279">AL127</f>
        <v>0</v>
      </c>
      <c r="AM128" s="305"/>
    </row>
    <row r="129" spans="1:39" outlineLevel="1">
      <c r="B129" s="293"/>
      <c r="C129" s="290"/>
      <c r="D129" s="290"/>
      <c r="E129" s="290"/>
      <c r="F129" s="290"/>
      <c r="G129" s="290"/>
      <c r="H129" s="290"/>
      <c r="I129" s="290"/>
      <c r="J129" s="290"/>
      <c r="K129" s="290"/>
      <c r="L129" s="290"/>
      <c r="M129" s="290"/>
      <c r="N129" s="290"/>
      <c r="O129" s="290"/>
      <c r="P129" s="290"/>
      <c r="Q129" s="290"/>
      <c r="R129" s="290"/>
      <c r="S129" s="290"/>
      <c r="T129" s="290"/>
      <c r="U129" s="290"/>
      <c r="V129" s="290"/>
      <c r="W129" s="290"/>
      <c r="X129" s="290"/>
      <c r="Y129" s="411"/>
      <c r="Z129" s="424"/>
      <c r="AA129" s="424"/>
      <c r="AB129" s="424"/>
      <c r="AC129" s="424"/>
      <c r="AD129" s="424"/>
      <c r="AE129" s="424"/>
      <c r="AF129" s="424"/>
      <c r="AG129" s="424"/>
      <c r="AH129" s="424"/>
      <c r="AI129" s="424"/>
      <c r="AJ129" s="424"/>
      <c r="AK129" s="424"/>
      <c r="AL129" s="424"/>
      <c r="AM129" s="305"/>
    </row>
    <row r="130" spans="1:39" ht="30" outlineLevel="1">
      <c r="A130" s="520">
        <v>29</v>
      </c>
      <c r="B130" s="518" t="s">
        <v>121</v>
      </c>
      <c r="C130" s="290" t="s">
        <v>25</v>
      </c>
      <c r="D130" s="294"/>
      <c r="E130" s="294"/>
      <c r="F130" s="294"/>
      <c r="G130" s="294"/>
      <c r="H130" s="294"/>
      <c r="I130" s="294"/>
      <c r="J130" s="294"/>
      <c r="K130" s="294"/>
      <c r="L130" s="294"/>
      <c r="M130" s="294"/>
      <c r="N130" s="294">
        <v>3</v>
      </c>
      <c r="O130" s="294"/>
      <c r="P130" s="294"/>
      <c r="Q130" s="294"/>
      <c r="R130" s="294"/>
      <c r="S130" s="294"/>
      <c r="T130" s="294"/>
      <c r="U130" s="294"/>
      <c r="V130" s="294"/>
      <c r="W130" s="294"/>
      <c r="X130" s="294"/>
      <c r="Y130" s="425"/>
      <c r="Z130" s="409"/>
      <c r="AA130" s="409"/>
      <c r="AB130" s="409"/>
      <c r="AC130" s="409"/>
      <c r="AD130" s="409"/>
      <c r="AE130" s="409"/>
      <c r="AF130" s="414"/>
      <c r="AG130" s="414"/>
      <c r="AH130" s="414"/>
      <c r="AI130" s="414"/>
      <c r="AJ130" s="414"/>
      <c r="AK130" s="414"/>
      <c r="AL130" s="414"/>
      <c r="AM130" s="295">
        <f>SUM(Y130:AL130)</f>
        <v>0</v>
      </c>
    </row>
    <row r="131" spans="1:39" outlineLevel="1">
      <c r="B131" s="293" t="s">
        <v>267</v>
      </c>
      <c r="C131" s="290" t="s">
        <v>163</v>
      </c>
      <c r="D131" s="294"/>
      <c r="E131" s="294"/>
      <c r="F131" s="294"/>
      <c r="G131" s="294"/>
      <c r="H131" s="294"/>
      <c r="I131" s="294"/>
      <c r="J131" s="294"/>
      <c r="K131" s="294"/>
      <c r="L131" s="294"/>
      <c r="M131" s="294"/>
      <c r="N131" s="294">
        <f>N130</f>
        <v>3</v>
      </c>
      <c r="O131" s="294"/>
      <c r="P131" s="294"/>
      <c r="Q131" s="294"/>
      <c r="R131" s="294"/>
      <c r="S131" s="294"/>
      <c r="T131" s="294"/>
      <c r="U131" s="294"/>
      <c r="V131" s="294"/>
      <c r="W131" s="294"/>
      <c r="X131" s="294"/>
      <c r="Y131" s="410">
        <f>Y130</f>
        <v>0</v>
      </c>
      <c r="Z131" s="410">
        <f t="shared" ref="Z131" si="280">Z130</f>
        <v>0</v>
      </c>
      <c r="AA131" s="410">
        <f t="shared" ref="AA131" si="281">AA130</f>
        <v>0</v>
      </c>
      <c r="AB131" s="410">
        <f t="shared" ref="AB131" si="282">AB130</f>
        <v>0</v>
      </c>
      <c r="AC131" s="410">
        <f t="shared" ref="AC131" si="283">AC130</f>
        <v>0</v>
      </c>
      <c r="AD131" s="410">
        <f t="shared" ref="AD131" si="284">AD130</f>
        <v>0</v>
      </c>
      <c r="AE131" s="410">
        <f t="shared" ref="AE131" si="285">AE130</f>
        <v>0</v>
      </c>
      <c r="AF131" s="410">
        <f t="shared" ref="AF131" si="286">AF130</f>
        <v>0</v>
      </c>
      <c r="AG131" s="410">
        <f t="shared" ref="AG131" si="287">AG130</f>
        <v>0</v>
      </c>
      <c r="AH131" s="410">
        <f t="shared" ref="AH131" si="288">AH130</f>
        <v>0</v>
      </c>
      <c r="AI131" s="410">
        <f t="shared" ref="AI131" si="289">AI130</f>
        <v>0</v>
      </c>
      <c r="AJ131" s="410">
        <f t="shared" ref="AJ131" si="290">AJ130</f>
        <v>0</v>
      </c>
      <c r="AK131" s="410">
        <f t="shared" ref="AK131" si="291">AK130</f>
        <v>0</v>
      </c>
      <c r="AL131" s="410">
        <f t="shared" ref="AL131" si="292">AL130</f>
        <v>0</v>
      </c>
      <c r="AM131" s="305"/>
    </row>
    <row r="132" spans="1:39" outlineLevel="1">
      <c r="B132" s="293"/>
      <c r="C132" s="290"/>
      <c r="D132" s="290"/>
      <c r="E132" s="290"/>
      <c r="F132" s="290"/>
      <c r="G132" s="290"/>
      <c r="H132" s="290"/>
      <c r="I132" s="290"/>
      <c r="J132" s="290"/>
      <c r="K132" s="290"/>
      <c r="L132" s="290"/>
      <c r="M132" s="290"/>
      <c r="N132" s="290"/>
      <c r="O132" s="290"/>
      <c r="P132" s="290"/>
      <c r="Q132" s="290"/>
      <c r="R132" s="290"/>
      <c r="S132" s="290"/>
      <c r="T132" s="290"/>
      <c r="U132" s="290"/>
      <c r="V132" s="290"/>
      <c r="W132" s="290"/>
      <c r="X132" s="290"/>
      <c r="Y132" s="411"/>
      <c r="Z132" s="424"/>
      <c r="AA132" s="424"/>
      <c r="AB132" s="424"/>
      <c r="AC132" s="424"/>
      <c r="AD132" s="424"/>
      <c r="AE132" s="424"/>
      <c r="AF132" s="424"/>
      <c r="AG132" s="424"/>
      <c r="AH132" s="424"/>
      <c r="AI132" s="424"/>
      <c r="AJ132" s="424"/>
      <c r="AK132" s="424"/>
      <c r="AL132" s="424"/>
      <c r="AM132" s="305"/>
    </row>
    <row r="133" spans="1:39" ht="30" outlineLevel="1">
      <c r="A133" s="520">
        <v>30</v>
      </c>
      <c r="B133" s="518" t="s">
        <v>122</v>
      </c>
      <c r="C133" s="290" t="s">
        <v>25</v>
      </c>
      <c r="D133" s="294"/>
      <c r="E133" s="294"/>
      <c r="F133" s="294"/>
      <c r="G133" s="294"/>
      <c r="H133" s="294"/>
      <c r="I133" s="294"/>
      <c r="J133" s="294"/>
      <c r="K133" s="294"/>
      <c r="L133" s="294"/>
      <c r="M133" s="294"/>
      <c r="N133" s="294">
        <v>12</v>
      </c>
      <c r="O133" s="294"/>
      <c r="P133" s="294"/>
      <c r="Q133" s="294"/>
      <c r="R133" s="294"/>
      <c r="S133" s="294"/>
      <c r="T133" s="294"/>
      <c r="U133" s="294"/>
      <c r="V133" s="294"/>
      <c r="W133" s="294"/>
      <c r="X133" s="294"/>
      <c r="Y133" s="425"/>
      <c r="Z133" s="409"/>
      <c r="AA133" s="409"/>
      <c r="AB133" s="409"/>
      <c r="AC133" s="409"/>
      <c r="AD133" s="409"/>
      <c r="AE133" s="409"/>
      <c r="AF133" s="414"/>
      <c r="AG133" s="414"/>
      <c r="AH133" s="414"/>
      <c r="AI133" s="414"/>
      <c r="AJ133" s="414"/>
      <c r="AK133" s="414"/>
      <c r="AL133" s="414"/>
      <c r="AM133" s="295">
        <f>SUM(Y133:AL133)</f>
        <v>0</v>
      </c>
    </row>
    <row r="134" spans="1:39" outlineLevel="1">
      <c r="B134" s="293" t="s">
        <v>267</v>
      </c>
      <c r="C134" s="290" t="s">
        <v>163</v>
      </c>
      <c r="D134" s="294"/>
      <c r="E134" s="294"/>
      <c r="F134" s="294"/>
      <c r="G134" s="294"/>
      <c r="H134" s="294"/>
      <c r="I134" s="294"/>
      <c r="J134" s="294"/>
      <c r="K134" s="294"/>
      <c r="L134" s="294"/>
      <c r="M134" s="294"/>
      <c r="N134" s="294">
        <f>N133</f>
        <v>12</v>
      </c>
      <c r="O134" s="294"/>
      <c r="P134" s="294"/>
      <c r="Q134" s="294"/>
      <c r="R134" s="294"/>
      <c r="S134" s="294"/>
      <c r="T134" s="294"/>
      <c r="U134" s="294"/>
      <c r="V134" s="294"/>
      <c r="W134" s="294"/>
      <c r="X134" s="294"/>
      <c r="Y134" s="410">
        <f>Y133</f>
        <v>0</v>
      </c>
      <c r="Z134" s="410">
        <f t="shared" ref="Z134" si="293">Z133</f>
        <v>0</v>
      </c>
      <c r="AA134" s="410">
        <f t="shared" ref="AA134" si="294">AA133</f>
        <v>0</v>
      </c>
      <c r="AB134" s="410">
        <f t="shared" ref="AB134" si="295">AB133</f>
        <v>0</v>
      </c>
      <c r="AC134" s="410">
        <f t="shared" ref="AC134" si="296">AC133</f>
        <v>0</v>
      </c>
      <c r="AD134" s="410">
        <f t="shared" ref="AD134" si="297">AD133</f>
        <v>0</v>
      </c>
      <c r="AE134" s="410">
        <f t="shared" ref="AE134" si="298">AE133</f>
        <v>0</v>
      </c>
      <c r="AF134" s="410">
        <f t="shared" ref="AF134" si="299">AF133</f>
        <v>0</v>
      </c>
      <c r="AG134" s="410">
        <f t="shared" ref="AG134" si="300">AG133</f>
        <v>0</v>
      </c>
      <c r="AH134" s="410">
        <f t="shared" ref="AH134" si="301">AH133</f>
        <v>0</v>
      </c>
      <c r="AI134" s="410">
        <f t="shared" ref="AI134" si="302">AI133</f>
        <v>0</v>
      </c>
      <c r="AJ134" s="410">
        <f t="shared" ref="AJ134" si="303">AJ133</f>
        <v>0</v>
      </c>
      <c r="AK134" s="410">
        <f t="shared" ref="AK134" si="304">AK133</f>
        <v>0</v>
      </c>
      <c r="AL134" s="410">
        <f t="shared" ref="AL134" si="305">AL133</f>
        <v>0</v>
      </c>
      <c r="AM134" s="305"/>
    </row>
    <row r="135" spans="1:39" outlineLevel="1">
      <c r="B135" s="293"/>
      <c r="C135" s="290"/>
      <c r="D135" s="290"/>
      <c r="E135" s="290"/>
      <c r="F135" s="290"/>
      <c r="G135" s="290"/>
      <c r="H135" s="290"/>
      <c r="I135" s="290"/>
      <c r="J135" s="290"/>
      <c r="K135" s="290"/>
      <c r="L135" s="290"/>
      <c r="M135" s="290"/>
      <c r="N135" s="290"/>
      <c r="O135" s="290"/>
      <c r="P135" s="290"/>
      <c r="Q135" s="290"/>
      <c r="R135" s="290"/>
      <c r="S135" s="290"/>
      <c r="T135" s="290"/>
      <c r="U135" s="290"/>
      <c r="V135" s="290"/>
      <c r="W135" s="290"/>
      <c r="X135" s="290"/>
      <c r="Y135" s="411"/>
      <c r="Z135" s="424"/>
      <c r="AA135" s="424"/>
      <c r="AB135" s="424"/>
      <c r="AC135" s="424"/>
      <c r="AD135" s="424"/>
      <c r="AE135" s="424"/>
      <c r="AF135" s="424"/>
      <c r="AG135" s="424"/>
      <c r="AH135" s="424"/>
      <c r="AI135" s="424"/>
      <c r="AJ135" s="424"/>
      <c r="AK135" s="424"/>
      <c r="AL135" s="424"/>
      <c r="AM135" s="305"/>
    </row>
    <row r="136" spans="1:39" ht="30" outlineLevel="1">
      <c r="A136" s="520">
        <v>31</v>
      </c>
      <c r="B136" s="518" t="s">
        <v>123</v>
      </c>
      <c r="C136" s="290" t="s">
        <v>25</v>
      </c>
      <c r="D136" s="294"/>
      <c r="E136" s="294"/>
      <c r="F136" s="294"/>
      <c r="G136" s="294"/>
      <c r="H136" s="294"/>
      <c r="I136" s="294"/>
      <c r="J136" s="294"/>
      <c r="K136" s="294"/>
      <c r="L136" s="294"/>
      <c r="M136" s="294"/>
      <c r="N136" s="294">
        <v>12</v>
      </c>
      <c r="O136" s="294"/>
      <c r="P136" s="294"/>
      <c r="Q136" s="294"/>
      <c r="R136" s="294"/>
      <c r="S136" s="294"/>
      <c r="T136" s="294"/>
      <c r="U136" s="294"/>
      <c r="V136" s="294"/>
      <c r="W136" s="294"/>
      <c r="X136" s="294"/>
      <c r="Y136" s="425"/>
      <c r="Z136" s="409"/>
      <c r="AA136" s="409"/>
      <c r="AB136" s="409"/>
      <c r="AC136" s="409"/>
      <c r="AD136" s="409"/>
      <c r="AE136" s="409"/>
      <c r="AF136" s="414"/>
      <c r="AG136" s="414"/>
      <c r="AH136" s="414"/>
      <c r="AI136" s="414"/>
      <c r="AJ136" s="414"/>
      <c r="AK136" s="414"/>
      <c r="AL136" s="414"/>
      <c r="AM136" s="295">
        <f>SUM(Y136:AL136)</f>
        <v>0</v>
      </c>
    </row>
    <row r="137" spans="1:39" outlineLevel="1">
      <c r="B137" s="293" t="s">
        <v>267</v>
      </c>
      <c r="C137" s="290" t="s">
        <v>163</v>
      </c>
      <c r="D137" s="294"/>
      <c r="E137" s="294"/>
      <c r="F137" s="294"/>
      <c r="G137" s="294"/>
      <c r="H137" s="294"/>
      <c r="I137" s="294"/>
      <c r="J137" s="294"/>
      <c r="K137" s="294"/>
      <c r="L137" s="294"/>
      <c r="M137" s="294"/>
      <c r="N137" s="294">
        <f>N136</f>
        <v>12</v>
      </c>
      <c r="O137" s="294"/>
      <c r="P137" s="294"/>
      <c r="Q137" s="294"/>
      <c r="R137" s="294"/>
      <c r="S137" s="294"/>
      <c r="T137" s="294"/>
      <c r="U137" s="294"/>
      <c r="V137" s="294"/>
      <c r="W137" s="294"/>
      <c r="X137" s="294"/>
      <c r="Y137" s="410">
        <f>Y136</f>
        <v>0</v>
      </c>
      <c r="Z137" s="410">
        <f t="shared" ref="Z137" si="306">Z136</f>
        <v>0</v>
      </c>
      <c r="AA137" s="410">
        <f t="shared" ref="AA137" si="307">AA136</f>
        <v>0</v>
      </c>
      <c r="AB137" s="410">
        <f t="shared" ref="AB137" si="308">AB136</f>
        <v>0</v>
      </c>
      <c r="AC137" s="410">
        <f t="shared" ref="AC137" si="309">AC136</f>
        <v>0</v>
      </c>
      <c r="AD137" s="410">
        <f t="shared" ref="AD137" si="310">AD136</f>
        <v>0</v>
      </c>
      <c r="AE137" s="410">
        <f t="shared" ref="AE137" si="311">AE136</f>
        <v>0</v>
      </c>
      <c r="AF137" s="410">
        <f t="shared" ref="AF137" si="312">AF136</f>
        <v>0</v>
      </c>
      <c r="AG137" s="410">
        <f t="shared" ref="AG137" si="313">AG136</f>
        <v>0</v>
      </c>
      <c r="AH137" s="410">
        <f t="shared" ref="AH137" si="314">AH136</f>
        <v>0</v>
      </c>
      <c r="AI137" s="410">
        <f t="shared" ref="AI137" si="315">AI136</f>
        <v>0</v>
      </c>
      <c r="AJ137" s="410">
        <f t="shared" ref="AJ137" si="316">AJ136</f>
        <v>0</v>
      </c>
      <c r="AK137" s="410">
        <f t="shared" ref="AK137" si="317">AK136</f>
        <v>0</v>
      </c>
      <c r="AL137" s="410">
        <f t="shared" ref="AL137" si="318">AL136</f>
        <v>0</v>
      </c>
      <c r="AM137" s="305"/>
    </row>
    <row r="138" spans="1:39" outlineLevel="1">
      <c r="B138" s="518"/>
      <c r="C138" s="290"/>
      <c r="D138" s="290"/>
      <c r="E138" s="290"/>
      <c r="F138" s="290"/>
      <c r="G138" s="290"/>
      <c r="H138" s="290"/>
      <c r="I138" s="290"/>
      <c r="J138" s="290"/>
      <c r="K138" s="290"/>
      <c r="L138" s="290"/>
      <c r="M138" s="290"/>
      <c r="N138" s="290"/>
      <c r="O138" s="290"/>
      <c r="P138" s="290"/>
      <c r="Q138" s="290"/>
      <c r="R138" s="290"/>
      <c r="S138" s="290"/>
      <c r="T138" s="290"/>
      <c r="U138" s="290"/>
      <c r="V138" s="290"/>
      <c r="W138" s="290"/>
      <c r="X138" s="290"/>
      <c r="Y138" s="411"/>
      <c r="Z138" s="424"/>
      <c r="AA138" s="424"/>
      <c r="AB138" s="424"/>
      <c r="AC138" s="424"/>
      <c r="AD138" s="424"/>
      <c r="AE138" s="424"/>
      <c r="AF138" s="424"/>
      <c r="AG138" s="424"/>
      <c r="AH138" s="424"/>
      <c r="AI138" s="424"/>
      <c r="AJ138" s="424"/>
      <c r="AK138" s="424"/>
      <c r="AL138" s="424"/>
      <c r="AM138" s="305"/>
    </row>
    <row r="139" spans="1:39" ht="15.75" customHeight="1" outlineLevel="1">
      <c r="A139" s="520">
        <v>32</v>
      </c>
      <c r="B139" s="518" t="s">
        <v>124</v>
      </c>
      <c r="C139" s="290" t="s">
        <v>25</v>
      </c>
      <c r="D139" s="294"/>
      <c r="E139" s="294"/>
      <c r="F139" s="294"/>
      <c r="G139" s="294"/>
      <c r="H139" s="294"/>
      <c r="I139" s="294"/>
      <c r="J139" s="294"/>
      <c r="K139" s="294"/>
      <c r="L139" s="294"/>
      <c r="M139" s="294"/>
      <c r="N139" s="294">
        <v>12</v>
      </c>
      <c r="O139" s="294"/>
      <c r="P139" s="294"/>
      <c r="Q139" s="294"/>
      <c r="R139" s="294"/>
      <c r="S139" s="294"/>
      <c r="T139" s="294"/>
      <c r="U139" s="294"/>
      <c r="V139" s="294"/>
      <c r="W139" s="294"/>
      <c r="X139" s="294"/>
      <c r="Y139" s="425"/>
      <c r="Z139" s="409"/>
      <c r="AA139" s="409"/>
      <c r="AB139" s="409"/>
      <c r="AC139" s="409"/>
      <c r="AD139" s="409"/>
      <c r="AE139" s="409"/>
      <c r="AF139" s="414"/>
      <c r="AG139" s="414"/>
      <c r="AH139" s="414"/>
      <c r="AI139" s="414"/>
      <c r="AJ139" s="414"/>
      <c r="AK139" s="414"/>
      <c r="AL139" s="414"/>
      <c r="AM139" s="295">
        <f>SUM(Y139:AL139)</f>
        <v>0</v>
      </c>
    </row>
    <row r="140" spans="1:39" outlineLevel="1">
      <c r="B140" s="293" t="s">
        <v>267</v>
      </c>
      <c r="C140" s="290" t="s">
        <v>163</v>
      </c>
      <c r="D140" s="294"/>
      <c r="E140" s="294"/>
      <c r="F140" s="294"/>
      <c r="G140" s="294"/>
      <c r="H140" s="294"/>
      <c r="I140" s="294"/>
      <c r="J140" s="294"/>
      <c r="K140" s="294"/>
      <c r="L140" s="294"/>
      <c r="M140" s="294"/>
      <c r="N140" s="294">
        <f>N139</f>
        <v>12</v>
      </c>
      <c r="O140" s="294"/>
      <c r="P140" s="294"/>
      <c r="Q140" s="294"/>
      <c r="R140" s="294"/>
      <c r="S140" s="294"/>
      <c r="T140" s="294"/>
      <c r="U140" s="294"/>
      <c r="V140" s="294"/>
      <c r="W140" s="294"/>
      <c r="X140" s="294"/>
      <c r="Y140" s="410">
        <f>Y139</f>
        <v>0</v>
      </c>
      <c r="Z140" s="410">
        <f t="shared" ref="Z140" si="319">Z139</f>
        <v>0</v>
      </c>
      <c r="AA140" s="410">
        <f t="shared" ref="AA140" si="320">AA139</f>
        <v>0</v>
      </c>
      <c r="AB140" s="410">
        <f t="shared" ref="AB140" si="321">AB139</f>
        <v>0</v>
      </c>
      <c r="AC140" s="410">
        <f t="shared" ref="AC140" si="322">AC139</f>
        <v>0</v>
      </c>
      <c r="AD140" s="410">
        <f t="shared" ref="AD140" si="323">AD139</f>
        <v>0</v>
      </c>
      <c r="AE140" s="410">
        <f t="shared" ref="AE140" si="324">AE139</f>
        <v>0</v>
      </c>
      <c r="AF140" s="410">
        <f t="shared" ref="AF140" si="325">AF139</f>
        <v>0</v>
      </c>
      <c r="AG140" s="410">
        <f t="shared" ref="AG140" si="326">AG139</f>
        <v>0</v>
      </c>
      <c r="AH140" s="410">
        <f t="shared" ref="AH140" si="327">AH139</f>
        <v>0</v>
      </c>
      <c r="AI140" s="410">
        <f t="shared" ref="AI140" si="328">AI139</f>
        <v>0</v>
      </c>
      <c r="AJ140" s="410">
        <f t="shared" ref="AJ140" si="329">AJ139</f>
        <v>0</v>
      </c>
      <c r="AK140" s="410">
        <f t="shared" ref="AK140" si="330">AK139</f>
        <v>0</v>
      </c>
      <c r="AL140" s="410">
        <f t="shared" ref="AL140" si="331">AL139</f>
        <v>0</v>
      </c>
      <c r="AM140" s="305"/>
    </row>
    <row r="141" spans="1:39" outlineLevel="1">
      <c r="B141" s="518"/>
      <c r="C141" s="290"/>
      <c r="D141" s="290"/>
      <c r="E141" s="290"/>
      <c r="F141" s="290"/>
      <c r="G141" s="290"/>
      <c r="H141" s="290"/>
      <c r="I141" s="290"/>
      <c r="J141" s="290"/>
      <c r="K141" s="290"/>
      <c r="L141" s="290"/>
      <c r="M141" s="290"/>
      <c r="N141" s="290"/>
      <c r="O141" s="290"/>
      <c r="P141" s="290"/>
      <c r="Q141" s="290"/>
      <c r="R141" s="290"/>
      <c r="S141" s="290"/>
      <c r="T141" s="290"/>
      <c r="U141" s="290"/>
      <c r="V141" s="290"/>
      <c r="W141" s="290"/>
      <c r="X141" s="290"/>
      <c r="Y141" s="411"/>
      <c r="Z141" s="424"/>
      <c r="AA141" s="424"/>
      <c r="AB141" s="424"/>
      <c r="AC141" s="424"/>
      <c r="AD141" s="424"/>
      <c r="AE141" s="424"/>
      <c r="AF141" s="424"/>
      <c r="AG141" s="424"/>
      <c r="AH141" s="424"/>
      <c r="AI141" s="424"/>
      <c r="AJ141" s="424"/>
      <c r="AK141" s="424"/>
      <c r="AL141" s="424"/>
      <c r="AM141" s="305"/>
    </row>
    <row r="142" spans="1:39" ht="15.75" outlineLevel="1">
      <c r="B142" s="287" t="s">
        <v>501</v>
      </c>
      <c r="C142" s="290"/>
      <c r="D142" s="290"/>
      <c r="E142" s="290"/>
      <c r="F142" s="290"/>
      <c r="G142" s="290"/>
      <c r="H142" s="290"/>
      <c r="I142" s="290"/>
      <c r="J142" s="290"/>
      <c r="K142" s="290"/>
      <c r="L142" s="290"/>
      <c r="M142" s="290"/>
      <c r="N142" s="290"/>
      <c r="O142" s="290"/>
      <c r="P142" s="290"/>
      <c r="Q142" s="290"/>
      <c r="R142" s="290"/>
      <c r="S142" s="290"/>
      <c r="T142" s="290"/>
      <c r="U142" s="290"/>
      <c r="V142" s="290"/>
      <c r="W142" s="290"/>
      <c r="X142" s="290"/>
      <c r="Y142" s="411"/>
      <c r="Z142" s="424"/>
      <c r="AA142" s="424"/>
      <c r="AB142" s="424"/>
      <c r="AC142" s="424"/>
      <c r="AD142" s="424"/>
      <c r="AE142" s="424"/>
      <c r="AF142" s="424"/>
      <c r="AG142" s="424"/>
      <c r="AH142" s="424"/>
      <c r="AI142" s="424"/>
      <c r="AJ142" s="424"/>
      <c r="AK142" s="424"/>
      <c r="AL142" s="424"/>
      <c r="AM142" s="305"/>
    </row>
    <row r="143" spans="1:39" outlineLevel="1">
      <c r="A143" s="520">
        <v>33</v>
      </c>
      <c r="B143" s="518" t="s">
        <v>125</v>
      </c>
      <c r="C143" s="290" t="s">
        <v>25</v>
      </c>
      <c r="D143" s="294"/>
      <c r="E143" s="294"/>
      <c r="F143" s="294"/>
      <c r="G143" s="294"/>
      <c r="H143" s="294"/>
      <c r="I143" s="294"/>
      <c r="J143" s="294"/>
      <c r="K143" s="294"/>
      <c r="L143" s="294"/>
      <c r="M143" s="294"/>
      <c r="N143" s="294">
        <v>0</v>
      </c>
      <c r="O143" s="294"/>
      <c r="P143" s="294"/>
      <c r="Q143" s="294"/>
      <c r="R143" s="294"/>
      <c r="S143" s="294"/>
      <c r="T143" s="294"/>
      <c r="U143" s="294"/>
      <c r="V143" s="294"/>
      <c r="W143" s="294"/>
      <c r="X143" s="294"/>
      <c r="Y143" s="425"/>
      <c r="Z143" s="409"/>
      <c r="AA143" s="409"/>
      <c r="AB143" s="409"/>
      <c r="AC143" s="409"/>
      <c r="AD143" s="409"/>
      <c r="AE143" s="409"/>
      <c r="AF143" s="414"/>
      <c r="AG143" s="414"/>
      <c r="AH143" s="414"/>
      <c r="AI143" s="414"/>
      <c r="AJ143" s="414"/>
      <c r="AK143" s="414"/>
      <c r="AL143" s="414"/>
      <c r="AM143" s="295">
        <f>SUM(Y143:AL143)</f>
        <v>0</v>
      </c>
    </row>
    <row r="144" spans="1:39" outlineLevel="1">
      <c r="B144" s="293" t="s">
        <v>267</v>
      </c>
      <c r="C144" s="290" t="s">
        <v>163</v>
      </c>
      <c r="D144" s="294"/>
      <c r="E144" s="294"/>
      <c r="F144" s="294"/>
      <c r="G144" s="294"/>
      <c r="H144" s="294"/>
      <c r="I144" s="294"/>
      <c r="J144" s="294"/>
      <c r="K144" s="294"/>
      <c r="L144" s="294"/>
      <c r="M144" s="294"/>
      <c r="N144" s="294">
        <f>N143</f>
        <v>0</v>
      </c>
      <c r="O144" s="294"/>
      <c r="P144" s="294"/>
      <c r="Q144" s="294"/>
      <c r="R144" s="294"/>
      <c r="S144" s="294"/>
      <c r="T144" s="294"/>
      <c r="U144" s="294"/>
      <c r="V144" s="294"/>
      <c r="W144" s="294"/>
      <c r="X144" s="294"/>
      <c r="Y144" s="410">
        <f>Y143</f>
        <v>0</v>
      </c>
      <c r="Z144" s="410">
        <f t="shared" ref="Z144" si="332">Z143</f>
        <v>0</v>
      </c>
      <c r="AA144" s="410">
        <f t="shared" ref="AA144" si="333">AA143</f>
        <v>0</v>
      </c>
      <c r="AB144" s="410">
        <f t="shared" ref="AB144" si="334">AB143</f>
        <v>0</v>
      </c>
      <c r="AC144" s="410">
        <f t="shared" ref="AC144" si="335">AC143</f>
        <v>0</v>
      </c>
      <c r="AD144" s="410">
        <f t="shared" ref="AD144" si="336">AD143</f>
        <v>0</v>
      </c>
      <c r="AE144" s="410">
        <f t="shared" ref="AE144" si="337">AE143</f>
        <v>0</v>
      </c>
      <c r="AF144" s="410">
        <f t="shared" ref="AF144" si="338">AF143</f>
        <v>0</v>
      </c>
      <c r="AG144" s="410">
        <f t="shared" ref="AG144" si="339">AG143</f>
        <v>0</v>
      </c>
      <c r="AH144" s="410">
        <f t="shared" ref="AH144" si="340">AH143</f>
        <v>0</v>
      </c>
      <c r="AI144" s="410">
        <f t="shared" ref="AI144" si="341">AI143</f>
        <v>0</v>
      </c>
      <c r="AJ144" s="410">
        <f t="shared" ref="AJ144" si="342">AJ143</f>
        <v>0</v>
      </c>
      <c r="AK144" s="410">
        <f t="shared" ref="AK144" si="343">AK143</f>
        <v>0</v>
      </c>
      <c r="AL144" s="410">
        <f t="shared" ref="AL144" si="344">AL143</f>
        <v>0</v>
      </c>
      <c r="AM144" s="305"/>
    </row>
    <row r="145" spans="1:39" outlineLevel="1">
      <c r="B145" s="518"/>
      <c r="C145" s="290"/>
      <c r="D145" s="290"/>
      <c r="E145" s="290"/>
      <c r="F145" s="290"/>
      <c r="G145" s="290"/>
      <c r="H145" s="290"/>
      <c r="I145" s="290"/>
      <c r="J145" s="290"/>
      <c r="K145" s="290"/>
      <c r="L145" s="290"/>
      <c r="M145" s="290"/>
      <c r="N145" s="290"/>
      <c r="O145" s="290"/>
      <c r="P145" s="290"/>
      <c r="Q145" s="290"/>
      <c r="R145" s="290"/>
      <c r="S145" s="290"/>
      <c r="T145" s="290"/>
      <c r="U145" s="290"/>
      <c r="V145" s="290"/>
      <c r="W145" s="290"/>
      <c r="X145" s="290"/>
      <c r="Y145" s="411"/>
      <c r="Z145" s="424"/>
      <c r="AA145" s="424"/>
      <c r="AB145" s="424"/>
      <c r="AC145" s="424"/>
      <c r="AD145" s="424"/>
      <c r="AE145" s="424"/>
      <c r="AF145" s="424"/>
      <c r="AG145" s="424"/>
      <c r="AH145" s="424"/>
      <c r="AI145" s="424"/>
      <c r="AJ145" s="424"/>
      <c r="AK145" s="424"/>
      <c r="AL145" s="424"/>
      <c r="AM145" s="305"/>
    </row>
    <row r="146" spans="1:39" outlineLevel="1">
      <c r="A146" s="520">
        <v>34</v>
      </c>
      <c r="B146" s="518" t="s">
        <v>126</v>
      </c>
      <c r="C146" s="290" t="s">
        <v>25</v>
      </c>
      <c r="D146" s="294"/>
      <c r="E146" s="294"/>
      <c r="F146" s="294"/>
      <c r="G146" s="294"/>
      <c r="H146" s="294"/>
      <c r="I146" s="294"/>
      <c r="J146" s="294"/>
      <c r="K146" s="294"/>
      <c r="L146" s="294"/>
      <c r="M146" s="294"/>
      <c r="N146" s="294">
        <v>0</v>
      </c>
      <c r="O146" s="294"/>
      <c r="P146" s="294"/>
      <c r="Q146" s="294"/>
      <c r="R146" s="294"/>
      <c r="S146" s="294"/>
      <c r="T146" s="294"/>
      <c r="U146" s="294"/>
      <c r="V146" s="294"/>
      <c r="W146" s="294"/>
      <c r="X146" s="294"/>
      <c r="Y146" s="425"/>
      <c r="Z146" s="409"/>
      <c r="AA146" s="409"/>
      <c r="AB146" s="409"/>
      <c r="AC146" s="409"/>
      <c r="AD146" s="409"/>
      <c r="AE146" s="409"/>
      <c r="AF146" s="414"/>
      <c r="AG146" s="414"/>
      <c r="AH146" s="414"/>
      <c r="AI146" s="414"/>
      <c r="AJ146" s="414"/>
      <c r="AK146" s="414"/>
      <c r="AL146" s="414"/>
      <c r="AM146" s="295">
        <f>SUM(Y146:AL146)</f>
        <v>0</v>
      </c>
    </row>
    <row r="147" spans="1:39" outlineLevel="1">
      <c r="B147" s="293" t="s">
        <v>267</v>
      </c>
      <c r="C147" s="290" t="s">
        <v>163</v>
      </c>
      <c r="D147" s="294"/>
      <c r="E147" s="294"/>
      <c r="F147" s="294"/>
      <c r="G147" s="294"/>
      <c r="H147" s="294"/>
      <c r="I147" s="294"/>
      <c r="J147" s="294"/>
      <c r="K147" s="294"/>
      <c r="L147" s="294"/>
      <c r="M147" s="294"/>
      <c r="N147" s="294">
        <f>N146</f>
        <v>0</v>
      </c>
      <c r="O147" s="294"/>
      <c r="P147" s="294"/>
      <c r="Q147" s="294"/>
      <c r="R147" s="294"/>
      <c r="S147" s="294"/>
      <c r="T147" s="294"/>
      <c r="U147" s="294"/>
      <c r="V147" s="294"/>
      <c r="W147" s="294"/>
      <c r="X147" s="294"/>
      <c r="Y147" s="410">
        <f>Y146</f>
        <v>0</v>
      </c>
      <c r="Z147" s="410">
        <f t="shared" ref="Z147" si="345">Z146</f>
        <v>0</v>
      </c>
      <c r="AA147" s="410">
        <f t="shared" ref="AA147" si="346">AA146</f>
        <v>0</v>
      </c>
      <c r="AB147" s="410">
        <f t="shared" ref="AB147" si="347">AB146</f>
        <v>0</v>
      </c>
      <c r="AC147" s="410">
        <f t="shared" ref="AC147" si="348">AC146</f>
        <v>0</v>
      </c>
      <c r="AD147" s="410">
        <f t="shared" ref="AD147" si="349">AD146</f>
        <v>0</v>
      </c>
      <c r="AE147" s="410">
        <f t="shared" ref="AE147" si="350">AE146</f>
        <v>0</v>
      </c>
      <c r="AF147" s="410">
        <f t="shared" ref="AF147" si="351">AF146</f>
        <v>0</v>
      </c>
      <c r="AG147" s="410">
        <f t="shared" ref="AG147" si="352">AG146</f>
        <v>0</v>
      </c>
      <c r="AH147" s="410">
        <f t="shared" ref="AH147" si="353">AH146</f>
        <v>0</v>
      </c>
      <c r="AI147" s="410">
        <f t="shared" ref="AI147" si="354">AI146</f>
        <v>0</v>
      </c>
      <c r="AJ147" s="410">
        <f t="shared" ref="AJ147" si="355">AJ146</f>
        <v>0</v>
      </c>
      <c r="AK147" s="410">
        <f t="shared" ref="AK147" si="356">AK146</f>
        <v>0</v>
      </c>
      <c r="AL147" s="410">
        <f t="shared" ref="AL147" si="357">AL146</f>
        <v>0</v>
      </c>
      <c r="AM147" s="305"/>
    </row>
    <row r="148" spans="1:39" outlineLevel="1">
      <c r="B148" s="518"/>
      <c r="C148" s="290"/>
      <c r="D148" s="290"/>
      <c r="E148" s="290"/>
      <c r="F148" s="290"/>
      <c r="G148" s="290"/>
      <c r="H148" s="290"/>
      <c r="I148" s="290"/>
      <c r="J148" s="290"/>
      <c r="K148" s="290"/>
      <c r="L148" s="290"/>
      <c r="M148" s="290"/>
      <c r="N148" s="290"/>
      <c r="O148" s="290"/>
      <c r="P148" s="290"/>
      <c r="Q148" s="290"/>
      <c r="R148" s="290"/>
      <c r="S148" s="290"/>
      <c r="T148" s="290"/>
      <c r="U148" s="290"/>
      <c r="V148" s="290"/>
      <c r="W148" s="290"/>
      <c r="X148" s="290"/>
      <c r="Y148" s="411"/>
      <c r="Z148" s="424"/>
      <c r="AA148" s="424"/>
      <c r="AB148" s="424"/>
      <c r="AC148" s="424"/>
      <c r="AD148" s="424"/>
      <c r="AE148" s="424"/>
      <c r="AF148" s="424"/>
      <c r="AG148" s="424"/>
      <c r="AH148" s="424"/>
      <c r="AI148" s="424"/>
      <c r="AJ148" s="424"/>
      <c r="AK148" s="424"/>
      <c r="AL148" s="424"/>
      <c r="AM148" s="305"/>
    </row>
    <row r="149" spans="1:39" outlineLevel="1">
      <c r="A149" s="520">
        <v>35</v>
      </c>
      <c r="B149" s="518" t="s">
        <v>127</v>
      </c>
      <c r="C149" s="290" t="s">
        <v>25</v>
      </c>
      <c r="D149" s="294"/>
      <c r="E149" s="294"/>
      <c r="F149" s="294"/>
      <c r="G149" s="294"/>
      <c r="H149" s="294"/>
      <c r="I149" s="294"/>
      <c r="J149" s="294"/>
      <c r="K149" s="294"/>
      <c r="L149" s="294"/>
      <c r="M149" s="294"/>
      <c r="N149" s="294">
        <v>0</v>
      </c>
      <c r="O149" s="294"/>
      <c r="P149" s="294"/>
      <c r="Q149" s="294"/>
      <c r="R149" s="294"/>
      <c r="S149" s="294"/>
      <c r="T149" s="294"/>
      <c r="U149" s="294"/>
      <c r="V149" s="294"/>
      <c r="W149" s="294"/>
      <c r="X149" s="294"/>
      <c r="Y149" s="425"/>
      <c r="Z149" s="409"/>
      <c r="AA149" s="409"/>
      <c r="AB149" s="409"/>
      <c r="AC149" s="409"/>
      <c r="AD149" s="409"/>
      <c r="AE149" s="409"/>
      <c r="AF149" s="414"/>
      <c r="AG149" s="414"/>
      <c r="AH149" s="414"/>
      <c r="AI149" s="414"/>
      <c r="AJ149" s="414"/>
      <c r="AK149" s="414"/>
      <c r="AL149" s="414"/>
      <c r="AM149" s="295">
        <f>SUM(Y149:AL149)</f>
        <v>0</v>
      </c>
    </row>
    <row r="150" spans="1:39" outlineLevel="1">
      <c r="B150" s="293" t="s">
        <v>267</v>
      </c>
      <c r="C150" s="290" t="s">
        <v>163</v>
      </c>
      <c r="D150" s="294"/>
      <c r="E150" s="294"/>
      <c r="F150" s="294"/>
      <c r="G150" s="294"/>
      <c r="H150" s="294"/>
      <c r="I150" s="294"/>
      <c r="J150" s="294"/>
      <c r="K150" s="294"/>
      <c r="L150" s="294"/>
      <c r="M150" s="294"/>
      <c r="N150" s="294">
        <f>N149</f>
        <v>0</v>
      </c>
      <c r="O150" s="294"/>
      <c r="P150" s="294"/>
      <c r="Q150" s="294"/>
      <c r="R150" s="294"/>
      <c r="S150" s="294"/>
      <c r="T150" s="294"/>
      <c r="U150" s="294"/>
      <c r="V150" s="294"/>
      <c r="W150" s="294"/>
      <c r="X150" s="294"/>
      <c r="Y150" s="410">
        <f>Y149</f>
        <v>0</v>
      </c>
      <c r="Z150" s="410">
        <f t="shared" ref="Z150" si="358">Z149</f>
        <v>0</v>
      </c>
      <c r="AA150" s="410">
        <f t="shared" ref="AA150" si="359">AA149</f>
        <v>0</v>
      </c>
      <c r="AB150" s="410">
        <f t="shared" ref="AB150" si="360">AB149</f>
        <v>0</v>
      </c>
      <c r="AC150" s="410">
        <f t="shared" ref="AC150" si="361">AC149</f>
        <v>0</v>
      </c>
      <c r="AD150" s="410">
        <f t="shared" ref="AD150" si="362">AD149</f>
        <v>0</v>
      </c>
      <c r="AE150" s="410">
        <f t="shared" ref="AE150" si="363">AE149</f>
        <v>0</v>
      </c>
      <c r="AF150" s="410">
        <f t="shared" ref="AF150" si="364">AF149</f>
        <v>0</v>
      </c>
      <c r="AG150" s="410">
        <f t="shared" ref="AG150" si="365">AG149</f>
        <v>0</v>
      </c>
      <c r="AH150" s="410">
        <f t="shared" ref="AH150" si="366">AH149</f>
        <v>0</v>
      </c>
      <c r="AI150" s="410">
        <f t="shared" ref="AI150" si="367">AI149</f>
        <v>0</v>
      </c>
      <c r="AJ150" s="410">
        <f t="shared" ref="AJ150" si="368">AJ149</f>
        <v>0</v>
      </c>
      <c r="AK150" s="410">
        <f t="shared" ref="AK150" si="369">AK149</f>
        <v>0</v>
      </c>
      <c r="AL150" s="410">
        <f t="shared" ref="AL150" si="370">AL149</f>
        <v>0</v>
      </c>
      <c r="AM150" s="305"/>
    </row>
    <row r="151" spans="1:39" outlineLevel="1">
      <c r="B151" s="293"/>
      <c r="C151" s="290"/>
      <c r="D151" s="290"/>
      <c r="E151" s="290"/>
      <c r="F151" s="290"/>
      <c r="G151" s="290"/>
      <c r="H151" s="290"/>
      <c r="I151" s="290"/>
      <c r="J151" s="290"/>
      <c r="K151" s="290"/>
      <c r="L151" s="290"/>
      <c r="M151" s="290"/>
      <c r="N151" s="290"/>
      <c r="O151" s="290"/>
      <c r="P151" s="290"/>
      <c r="Q151" s="290"/>
      <c r="R151" s="290"/>
      <c r="S151" s="290"/>
      <c r="T151" s="290"/>
      <c r="U151" s="290"/>
      <c r="V151" s="290"/>
      <c r="W151" s="290"/>
      <c r="X151" s="290"/>
      <c r="Y151" s="411"/>
      <c r="Z151" s="424"/>
      <c r="AA151" s="424"/>
      <c r="AB151" s="424"/>
      <c r="AC151" s="424"/>
      <c r="AD151" s="424"/>
      <c r="AE151" s="424"/>
      <c r="AF151" s="424"/>
      <c r="AG151" s="424"/>
      <c r="AH151" s="424"/>
      <c r="AI151" s="424"/>
      <c r="AJ151" s="424"/>
      <c r="AK151" s="424"/>
      <c r="AL151" s="424"/>
      <c r="AM151" s="305"/>
    </row>
    <row r="152" spans="1:39" ht="15.75" outlineLevel="1">
      <c r="B152" s="287" t="s">
        <v>502</v>
      </c>
      <c r="C152" s="290"/>
      <c r="D152" s="290"/>
      <c r="E152" s="290"/>
      <c r="F152" s="290"/>
      <c r="G152" s="290"/>
      <c r="H152" s="290"/>
      <c r="I152" s="290"/>
      <c r="J152" s="290"/>
      <c r="K152" s="290"/>
      <c r="L152" s="290"/>
      <c r="M152" s="290"/>
      <c r="N152" s="290"/>
      <c r="O152" s="290"/>
      <c r="P152" s="290"/>
      <c r="Q152" s="290"/>
      <c r="R152" s="290"/>
      <c r="S152" s="290"/>
      <c r="T152" s="290"/>
      <c r="U152" s="290"/>
      <c r="V152" s="290"/>
      <c r="W152" s="290"/>
      <c r="X152" s="290"/>
      <c r="Y152" s="411"/>
      <c r="Z152" s="424"/>
      <c r="AA152" s="424"/>
      <c r="AB152" s="424"/>
      <c r="AC152" s="424"/>
      <c r="AD152" s="424"/>
      <c r="AE152" s="424"/>
      <c r="AF152" s="424"/>
      <c r="AG152" s="424"/>
      <c r="AH152" s="424"/>
      <c r="AI152" s="424"/>
      <c r="AJ152" s="424"/>
      <c r="AK152" s="424"/>
      <c r="AL152" s="424"/>
      <c r="AM152" s="305"/>
    </row>
    <row r="153" spans="1:39" ht="45" outlineLevel="1">
      <c r="A153" s="520">
        <v>36</v>
      </c>
      <c r="B153" s="518" t="s">
        <v>128</v>
      </c>
      <c r="C153" s="290" t="s">
        <v>25</v>
      </c>
      <c r="D153" s="294"/>
      <c r="E153" s="294"/>
      <c r="F153" s="294"/>
      <c r="G153" s="294"/>
      <c r="H153" s="294"/>
      <c r="I153" s="294"/>
      <c r="J153" s="294"/>
      <c r="K153" s="294"/>
      <c r="L153" s="294"/>
      <c r="M153" s="294"/>
      <c r="N153" s="294">
        <v>12</v>
      </c>
      <c r="O153" s="294"/>
      <c r="P153" s="294"/>
      <c r="Q153" s="294"/>
      <c r="R153" s="294"/>
      <c r="S153" s="294"/>
      <c r="T153" s="294"/>
      <c r="U153" s="294"/>
      <c r="V153" s="294"/>
      <c r="W153" s="294"/>
      <c r="X153" s="294"/>
      <c r="Y153" s="425"/>
      <c r="Z153" s="409"/>
      <c r="AA153" s="409"/>
      <c r="AB153" s="409"/>
      <c r="AC153" s="409"/>
      <c r="AD153" s="409"/>
      <c r="AE153" s="409"/>
      <c r="AF153" s="414"/>
      <c r="AG153" s="414"/>
      <c r="AH153" s="414"/>
      <c r="AI153" s="414"/>
      <c r="AJ153" s="414"/>
      <c r="AK153" s="414"/>
      <c r="AL153" s="414"/>
      <c r="AM153" s="295">
        <f>SUM(Y153:AL153)</f>
        <v>0</v>
      </c>
    </row>
    <row r="154" spans="1:39" outlineLevel="1">
      <c r="B154" s="293" t="s">
        <v>267</v>
      </c>
      <c r="C154" s="290" t="s">
        <v>163</v>
      </c>
      <c r="D154" s="294"/>
      <c r="E154" s="294"/>
      <c r="F154" s="294"/>
      <c r="G154" s="294"/>
      <c r="H154" s="294"/>
      <c r="I154" s="294"/>
      <c r="J154" s="294"/>
      <c r="K154" s="294"/>
      <c r="L154" s="294"/>
      <c r="M154" s="294"/>
      <c r="N154" s="294">
        <f>N153</f>
        <v>12</v>
      </c>
      <c r="O154" s="294"/>
      <c r="P154" s="294"/>
      <c r="Q154" s="294"/>
      <c r="R154" s="294"/>
      <c r="S154" s="294"/>
      <c r="T154" s="294"/>
      <c r="U154" s="294"/>
      <c r="V154" s="294"/>
      <c r="W154" s="294"/>
      <c r="X154" s="294"/>
      <c r="Y154" s="410">
        <f>Y153</f>
        <v>0</v>
      </c>
      <c r="Z154" s="410">
        <f t="shared" ref="Z154" si="371">Z153</f>
        <v>0</v>
      </c>
      <c r="AA154" s="410">
        <f t="shared" ref="AA154" si="372">AA153</f>
        <v>0</v>
      </c>
      <c r="AB154" s="410">
        <f t="shared" ref="AB154" si="373">AB153</f>
        <v>0</v>
      </c>
      <c r="AC154" s="410">
        <f t="shared" ref="AC154" si="374">AC153</f>
        <v>0</v>
      </c>
      <c r="AD154" s="410">
        <f t="shared" ref="AD154" si="375">AD153</f>
        <v>0</v>
      </c>
      <c r="AE154" s="410">
        <f t="shared" ref="AE154" si="376">AE153</f>
        <v>0</v>
      </c>
      <c r="AF154" s="410">
        <f t="shared" ref="AF154" si="377">AF153</f>
        <v>0</v>
      </c>
      <c r="AG154" s="410">
        <f t="shared" ref="AG154" si="378">AG153</f>
        <v>0</v>
      </c>
      <c r="AH154" s="410">
        <f t="shared" ref="AH154" si="379">AH153</f>
        <v>0</v>
      </c>
      <c r="AI154" s="410">
        <f t="shared" ref="AI154" si="380">AI153</f>
        <v>0</v>
      </c>
      <c r="AJ154" s="410">
        <f t="shared" ref="AJ154" si="381">AJ153</f>
        <v>0</v>
      </c>
      <c r="AK154" s="410">
        <f t="shared" ref="AK154" si="382">AK153</f>
        <v>0</v>
      </c>
      <c r="AL154" s="410">
        <f t="shared" ref="AL154" si="383">AL153</f>
        <v>0</v>
      </c>
      <c r="AM154" s="305"/>
    </row>
    <row r="155" spans="1:39" outlineLevel="1">
      <c r="B155" s="518"/>
      <c r="C155" s="290"/>
      <c r="D155" s="290"/>
      <c r="E155" s="290"/>
      <c r="F155" s="290"/>
      <c r="G155" s="290"/>
      <c r="H155" s="290"/>
      <c r="I155" s="290"/>
      <c r="J155" s="290"/>
      <c r="K155" s="290"/>
      <c r="L155" s="290"/>
      <c r="M155" s="290"/>
      <c r="N155" s="290"/>
      <c r="O155" s="290"/>
      <c r="P155" s="290"/>
      <c r="Q155" s="290"/>
      <c r="R155" s="290"/>
      <c r="S155" s="290"/>
      <c r="T155" s="290"/>
      <c r="U155" s="290"/>
      <c r="V155" s="290"/>
      <c r="W155" s="290"/>
      <c r="X155" s="290"/>
      <c r="Y155" s="411"/>
      <c r="Z155" s="424"/>
      <c r="AA155" s="424"/>
      <c r="AB155" s="424"/>
      <c r="AC155" s="424"/>
      <c r="AD155" s="424"/>
      <c r="AE155" s="424"/>
      <c r="AF155" s="424"/>
      <c r="AG155" s="424"/>
      <c r="AH155" s="424"/>
      <c r="AI155" s="424"/>
      <c r="AJ155" s="424"/>
      <c r="AK155" s="424"/>
      <c r="AL155" s="424"/>
      <c r="AM155" s="305"/>
    </row>
    <row r="156" spans="1:39" ht="30" outlineLevel="1">
      <c r="A156" s="520">
        <v>37</v>
      </c>
      <c r="B156" s="518" t="s">
        <v>129</v>
      </c>
      <c r="C156" s="290" t="s">
        <v>25</v>
      </c>
      <c r="D156" s="294"/>
      <c r="E156" s="294"/>
      <c r="F156" s="294"/>
      <c r="G156" s="294"/>
      <c r="H156" s="294"/>
      <c r="I156" s="294"/>
      <c r="J156" s="294"/>
      <c r="K156" s="294"/>
      <c r="L156" s="294"/>
      <c r="M156" s="294"/>
      <c r="N156" s="294">
        <v>12</v>
      </c>
      <c r="O156" s="294"/>
      <c r="P156" s="294"/>
      <c r="Q156" s="294"/>
      <c r="R156" s="294"/>
      <c r="S156" s="294"/>
      <c r="T156" s="294"/>
      <c r="U156" s="294"/>
      <c r="V156" s="294"/>
      <c r="W156" s="294"/>
      <c r="X156" s="294"/>
      <c r="Y156" s="425"/>
      <c r="Z156" s="409"/>
      <c r="AA156" s="409"/>
      <c r="AB156" s="409"/>
      <c r="AC156" s="409"/>
      <c r="AD156" s="409"/>
      <c r="AE156" s="409"/>
      <c r="AF156" s="414"/>
      <c r="AG156" s="414"/>
      <c r="AH156" s="414"/>
      <c r="AI156" s="414"/>
      <c r="AJ156" s="414"/>
      <c r="AK156" s="414"/>
      <c r="AL156" s="414"/>
      <c r="AM156" s="295">
        <f>SUM(Y156:AL156)</f>
        <v>0</v>
      </c>
    </row>
    <row r="157" spans="1:39" outlineLevel="1">
      <c r="B157" s="293" t="s">
        <v>267</v>
      </c>
      <c r="C157" s="290" t="s">
        <v>163</v>
      </c>
      <c r="D157" s="294"/>
      <c r="E157" s="294"/>
      <c r="F157" s="294"/>
      <c r="G157" s="294"/>
      <c r="H157" s="294"/>
      <c r="I157" s="294"/>
      <c r="J157" s="294"/>
      <c r="K157" s="294"/>
      <c r="L157" s="294"/>
      <c r="M157" s="294"/>
      <c r="N157" s="294">
        <f>N156</f>
        <v>12</v>
      </c>
      <c r="O157" s="294"/>
      <c r="P157" s="294"/>
      <c r="Q157" s="294"/>
      <c r="R157" s="294"/>
      <c r="S157" s="294"/>
      <c r="T157" s="294"/>
      <c r="U157" s="294"/>
      <c r="V157" s="294"/>
      <c r="W157" s="294"/>
      <c r="X157" s="294"/>
      <c r="Y157" s="410">
        <f>Y156</f>
        <v>0</v>
      </c>
      <c r="Z157" s="410">
        <f t="shared" ref="Z157" si="384">Z156</f>
        <v>0</v>
      </c>
      <c r="AA157" s="410">
        <f t="shared" ref="AA157" si="385">AA156</f>
        <v>0</v>
      </c>
      <c r="AB157" s="410">
        <f t="shared" ref="AB157" si="386">AB156</f>
        <v>0</v>
      </c>
      <c r="AC157" s="410">
        <f t="shared" ref="AC157" si="387">AC156</f>
        <v>0</v>
      </c>
      <c r="AD157" s="410">
        <f t="shared" ref="AD157" si="388">AD156</f>
        <v>0</v>
      </c>
      <c r="AE157" s="410">
        <f t="shared" ref="AE157" si="389">AE156</f>
        <v>0</v>
      </c>
      <c r="AF157" s="410">
        <f t="shared" ref="AF157" si="390">AF156</f>
        <v>0</v>
      </c>
      <c r="AG157" s="410">
        <f t="shared" ref="AG157" si="391">AG156</f>
        <v>0</v>
      </c>
      <c r="AH157" s="410">
        <f t="shared" ref="AH157" si="392">AH156</f>
        <v>0</v>
      </c>
      <c r="AI157" s="410">
        <f t="shared" ref="AI157" si="393">AI156</f>
        <v>0</v>
      </c>
      <c r="AJ157" s="410">
        <f t="shared" ref="AJ157" si="394">AJ156</f>
        <v>0</v>
      </c>
      <c r="AK157" s="410">
        <f t="shared" ref="AK157" si="395">AK156</f>
        <v>0</v>
      </c>
      <c r="AL157" s="410">
        <f t="shared" ref="AL157" si="396">AL156</f>
        <v>0</v>
      </c>
      <c r="AM157" s="305"/>
    </row>
    <row r="158" spans="1:39" outlineLevel="1">
      <c r="B158" s="518"/>
      <c r="C158" s="290"/>
      <c r="D158" s="290"/>
      <c r="E158" s="290"/>
      <c r="F158" s="290"/>
      <c r="G158" s="290"/>
      <c r="H158" s="290"/>
      <c r="I158" s="290"/>
      <c r="J158" s="290"/>
      <c r="K158" s="290"/>
      <c r="L158" s="290"/>
      <c r="M158" s="290"/>
      <c r="N158" s="290"/>
      <c r="O158" s="290"/>
      <c r="P158" s="290"/>
      <c r="Q158" s="290"/>
      <c r="R158" s="290"/>
      <c r="S158" s="290"/>
      <c r="T158" s="290"/>
      <c r="U158" s="290"/>
      <c r="V158" s="290"/>
      <c r="W158" s="290"/>
      <c r="X158" s="290"/>
      <c r="Y158" s="411"/>
      <c r="Z158" s="424"/>
      <c r="AA158" s="424"/>
      <c r="AB158" s="424"/>
      <c r="AC158" s="424"/>
      <c r="AD158" s="424"/>
      <c r="AE158" s="424"/>
      <c r="AF158" s="424"/>
      <c r="AG158" s="424"/>
      <c r="AH158" s="424"/>
      <c r="AI158" s="424"/>
      <c r="AJ158" s="424"/>
      <c r="AK158" s="424"/>
      <c r="AL158" s="424"/>
      <c r="AM158" s="305"/>
    </row>
    <row r="159" spans="1:39" outlineLevel="1">
      <c r="A159" s="520">
        <v>38</v>
      </c>
      <c r="B159" s="518" t="s">
        <v>130</v>
      </c>
      <c r="C159" s="290" t="s">
        <v>25</v>
      </c>
      <c r="D159" s="294"/>
      <c r="E159" s="294"/>
      <c r="F159" s="294"/>
      <c r="G159" s="294"/>
      <c r="H159" s="294"/>
      <c r="I159" s="294"/>
      <c r="J159" s="294"/>
      <c r="K159" s="294"/>
      <c r="L159" s="294"/>
      <c r="M159" s="294"/>
      <c r="N159" s="294">
        <v>12</v>
      </c>
      <c r="O159" s="294"/>
      <c r="P159" s="294"/>
      <c r="Q159" s="294"/>
      <c r="R159" s="294"/>
      <c r="S159" s="294"/>
      <c r="T159" s="294"/>
      <c r="U159" s="294"/>
      <c r="V159" s="294"/>
      <c r="W159" s="294"/>
      <c r="X159" s="294"/>
      <c r="Y159" s="425"/>
      <c r="Z159" s="409"/>
      <c r="AA159" s="409"/>
      <c r="AB159" s="409"/>
      <c r="AC159" s="409"/>
      <c r="AD159" s="409"/>
      <c r="AE159" s="409"/>
      <c r="AF159" s="414"/>
      <c r="AG159" s="414"/>
      <c r="AH159" s="414"/>
      <c r="AI159" s="414"/>
      <c r="AJ159" s="414"/>
      <c r="AK159" s="414"/>
      <c r="AL159" s="414"/>
      <c r="AM159" s="295">
        <f>SUM(Y159:AL159)</f>
        <v>0</v>
      </c>
    </row>
    <row r="160" spans="1:39" outlineLevel="1">
      <c r="B160" s="293" t="s">
        <v>267</v>
      </c>
      <c r="C160" s="290" t="s">
        <v>163</v>
      </c>
      <c r="D160" s="294"/>
      <c r="E160" s="294"/>
      <c r="F160" s="294"/>
      <c r="G160" s="294"/>
      <c r="H160" s="294"/>
      <c r="I160" s="294"/>
      <c r="J160" s="294"/>
      <c r="K160" s="294"/>
      <c r="L160" s="294"/>
      <c r="M160" s="294"/>
      <c r="N160" s="294">
        <f>N159</f>
        <v>12</v>
      </c>
      <c r="O160" s="294"/>
      <c r="P160" s="294"/>
      <c r="Q160" s="294"/>
      <c r="R160" s="294"/>
      <c r="S160" s="294"/>
      <c r="T160" s="294"/>
      <c r="U160" s="294"/>
      <c r="V160" s="294"/>
      <c r="W160" s="294"/>
      <c r="X160" s="294"/>
      <c r="Y160" s="410">
        <f>Y159</f>
        <v>0</v>
      </c>
      <c r="Z160" s="410">
        <f t="shared" ref="Z160" si="397">Z159</f>
        <v>0</v>
      </c>
      <c r="AA160" s="410">
        <f t="shared" ref="AA160" si="398">AA159</f>
        <v>0</v>
      </c>
      <c r="AB160" s="410">
        <f t="shared" ref="AB160" si="399">AB159</f>
        <v>0</v>
      </c>
      <c r="AC160" s="410">
        <f t="shared" ref="AC160" si="400">AC159</f>
        <v>0</v>
      </c>
      <c r="AD160" s="410">
        <f t="shared" ref="AD160" si="401">AD159</f>
        <v>0</v>
      </c>
      <c r="AE160" s="410">
        <f t="shared" ref="AE160" si="402">AE159</f>
        <v>0</v>
      </c>
      <c r="AF160" s="410">
        <f t="shared" ref="AF160" si="403">AF159</f>
        <v>0</v>
      </c>
      <c r="AG160" s="410">
        <f t="shared" ref="AG160" si="404">AG159</f>
        <v>0</v>
      </c>
      <c r="AH160" s="410">
        <f t="shared" ref="AH160" si="405">AH159</f>
        <v>0</v>
      </c>
      <c r="AI160" s="410">
        <f t="shared" ref="AI160" si="406">AI159</f>
        <v>0</v>
      </c>
      <c r="AJ160" s="410">
        <f t="shared" ref="AJ160" si="407">AJ159</f>
        <v>0</v>
      </c>
      <c r="AK160" s="410">
        <f t="shared" ref="AK160" si="408">AK159</f>
        <v>0</v>
      </c>
      <c r="AL160" s="410">
        <f t="shared" ref="AL160" si="409">AL159</f>
        <v>0</v>
      </c>
      <c r="AM160" s="305"/>
    </row>
    <row r="161" spans="1:39" outlineLevel="1">
      <c r="B161" s="518"/>
      <c r="C161" s="290"/>
      <c r="D161" s="290"/>
      <c r="E161" s="290"/>
      <c r="F161" s="290"/>
      <c r="G161" s="290"/>
      <c r="H161" s="290"/>
      <c r="I161" s="290"/>
      <c r="J161" s="290"/>
      <c r="K161" s="290"/>
      <c r="L161" s="290"/>
      <c r="M161" s="290"/>
      <c r="N161" s="290"/>
      <c r="O161" s="290"/>
      <c r="P161" s="290"/>
      <c r="Q161" s="290"/>
      <c r="R161" s="290"/>
      <c r="S161" s="290"/>
      <c r="T161" s="290"/>
      <c r="U161" s="290"/>
      <c r="V161" s="290"/>
      <c r="W161" s="290"/>
      <c r="X161" s="290"/>
      <c r="Y161" s="411"/>
      <c r="Z161" s="424"/>
      <c r="AA161" s="424"/>
      <c r="AB161" s="424"/>
      <c r="AC161" s="424"/>
      <c r="AD161" s="424"/>
      <c r="AE161" s="424"/>
      <c r="AF161" s="424"/>
      <c r="AG161" s="424"/>
      <c r="AH161" s="424"/>
      <c r="AI161" s="424"/>
      <c r="AJ161" s="424"/>
      <c r="AK161" s="424"/>
      <c r="AL161" s="424"/>
      <c r="AM161" s="305"/>
    </row>
    <row r="162" spans="1:39" ht="30" outlineLevel="1">
      <c r="A162" s="520">
        <v>39</v>
      </c>
      <c r="B162" s="518" t="s">
        <v>131</v>
      </c>
      <c r="C162" s="290" t="s">
        <v>25</v>
      </c>
      <c r="D162" s="294"/>
      <c r="E162" s="294"/>
      <c r="F162" s="294"/>
      <c r="G162" s="294"/>
      <c r="H162" s="294"/>
      <c r="I162" s="294"/>
      <c r="J162" s="294"/>
      <c r="K162" s="294"/>
      <c r="L162" s="294"/>
      <c r="M162" s="294"/>
      <c r="N162" s="294">
        <v>12</v>
      </c>
      <c r="O162" s="294"/>
      <c r="P162" s="294"/>
      <c r="Q162" s="294"/>
      <c r="R162" s="294"/>
      <c r="S162" s="294"/>
      <c r="T162" s="294"/>
      <c r="U162" s="294"/>
      <c r="V162" s="294"/>
      <c r="W162" s="294"/>
      <c r="X162" s="294"/>
      <c r="Y162" s="425"/>
      <c r="Z162" s="409"/>
      <c r="AA162" s="409"/>
      <c r="AB162" s="409"/>
      <c r="AC162" s="409"/>
      <c r="AD162" s="409"/>
      <c r="AE162" s="409"/>
      <c r="AF162" s="414"/>
      <c r="AG162" s="414"/>
      <c r="AH162" s="414"/>
      <c r="AI162" s="414"/>
      <c r="AJ162" s="414"/>
      <c r="AK162" s="414"/>
      <c r="AL162" s="414"/>
      <c r="AM162" s="295">
        <f>SUM(Y162:AL162)</f>
        <v>0</v>
      </c>
    </row>
    <row r="163" spans="1:39" outlineLevel="1">
      <c r="B163" s="293" t="s">
        <v>267</v>
      </c>
      <c r="C163" s="290" t="s">
        <v>163</v>
      </c>
      <c r="D163" s="294"/>
      <c r="E163" s="294"/>
      <c r="F163" s="294"/>
      <c r="G163" s="294"/>
      <c r="H163" s="294"/>
      <c r="I163" s="294"/>
      <c r="J163" s="294"/>
      <c r="K163" s="294"/>
      <c r="L163" s="294"/>
      <c r="M163" s="294"/>
      <c r="N163" s="294">
        <f>N162</f>
        <v>12</v>
      </c>
      <c r="O163" s="294"/>
      <c r="P163" s="294"/>
      <c r="Q163" s="294"/>
      <c r="R163" s="294"/>
      <c r="S163" s="294"/>
      <c r="T163" s="294"/>
      <c r="U163" s="294"/>
      <c r="V163" s="294"/>
      <c r="W163" s="294"/>
      <c r="X163" s="294"/>
      <c r="Y163" s="410">
        <f>Y162</f>
        <v>0</v>
      </c>
      <c r="Z163" s="410">
        <f t="shared" ref="Z163" si="410">Z162</f>
        <v>0</v>
      </c>
      <c r="AA163" s="410">
        <f t="shared" ref="AA163" si="411">AA162</f>
        <v>0</v>
      </c>
      <c r="AB163" s="410">
        <f t="shared" ref="AB163" si="412">AB162</f>
        <v>0</v>
      </c>
      <c r="AC163" s="410">
        <f t="shared" ref="AC163" si="413">AC162</f>
        <v>0</v>
      </c>
      <c r="AD163" s="410">
        <f t="shared" ref="AD163" si="414">AD162</f>
        <v>0</v>
      </c>
      <c r="AE163" s="410">
        <f t="shared" ref="AE163" si="415">AE162</f>
        <v>0</v>
      </c>
      <c r="AF163" s="410">
        <f t="shared" ref="AF163" si="416">AF162</f>
        <v>0</v>
      </c>
      <c r="AG163" s="410">
        <f t="shared" ref="AG163" si="417">AG162</f>
        <v>0</v>
      </c>
      <c r="AH163" s="410">
        <f t="shared" ref="AH163" si="418">AH162</f>
        <v>0</v>
      </c>
      <c r="AI163" s="410">
        <f t="shared" ref="AI163" si="419">AI162</f>
        <v>0</v>
      </c>
      <c r="AJ163" s="410">
        <f t="shared" ref="AJ163" si="420">AJ162</f>
        <v>0</v>
      </c>
      <c r="AK163" s="410">
        <f t="shared" ref="AK163" si="421">AK162</f>
        <v>0</v>
      </c>
      <c r="AL163" s="410">
        <f t="shared" ref="AL163" si="422">AL162</f>
        <v>0</v>
      </c>
      <c r="AM163" s="305"/>
    </row>
    <row r="164" spans="1:39" outlineLevel="1">
      <c r="B164" s="518"/>
      <c r="C164" s="290"/>
      <c r="D164" s="290"/>
      <c r="E164" s="290"/>
      <c r="F164" s="290"/>
      <c r="G164" s="290"/>
      <c r="H164" s="290"/>
      <c r="I164" s="290"/>
      <c r="J164" s="290"/>
      <c r="K164" s="290"/>
      <c r="L164" s="290"/>
      <c r="M164" s="290"/>
      <c r="N164" s="290"/>
      <c r="O164" s="290"/>
      <c r="P164" s="290"/>
      <c r="Q164" s="290"/>
      <c r="R164" s="290"/>
      <c r="S164" s="290"/>
      <c r="T164" s="290"/>
      <c r="U164" s="290"/>
      <c r="V164" s="290"/>
      <c r="W164" s="290"/>
      <c r="X164" s="290"/>
      <c r="Y164" s="411"/>
      <c r="Z164" s="424"/>
      <c r="AA164" s="424"/>
      <c r="AB164" s="424"/>
      <c r="AC164" s="424"/>
      <c r="AD164" s="424"/>
      <c r="AE164" s="424"/>
      <c r="AF164" s="424"/>
      <c r="AG164" s="424"/>
      <c r="AH164" s="424"/>
      <c r="AI164" s="424"/>
      <c r="AJ164" s="424"/>
      <c r="AK164" s="424"/>
      <c r="AL164" s="424"/>
      <c r="AM164" s="305"/>
    </row>
    <row r="165" spans="1:39" ht="30" outlineLevel="1">
      <c r="A165" s="520">
        <v>40</v>
      </c>
      <c r="B165" s="518" t="s">
        <v>132</v>
      </c>
      <c r="C165" s="290" t="s">
        <v>25</v>
      </c>
      <c r="D165" s="294"/>
      <c r="E165" s="294"/>
      <c r="F165" s="294"/>
      <c r="G165" s="294"/>
      <c r="H165" s="294"/>
      <c r="I165" s="294"/>
      <c r="J165" s="294"/>
      <c r="K165" s="294"/>
      <c r="L165" s="294"/>
      <c r="M165" s="294"/>
      <c r="N165" s="294">
        <v>12</v>
      </c>
      <c r="O165" s="294"/>
      <c r="P165" s="294"/>
      <c r="Q165" s="294"/>
      <c r="R165" s="294"/>
      <c r="S165" s="294"/>
      <c r="T165" s="294"/>
      <c r="U165" s="294"/>
      <c r="V165" s="294"/>
      <c r="W165" s="294"/>
      <c r="X165" s="294"/>
      <c r="Y165" s="425"/>
      <c r="Z165" s="409"/>
      <c r="AA165" s="409"/>
      <c r="AB165" s="409"/>
      <c r="AC165" s="409"/>
      <c r="AD165" s="409"/>
      <c r="AE165" s="409"/>
      <c r="AF165" s="414"/>
      <c r="AG165" s="414"/>
      <c r="AH165" s="414"/>
      <c r="AI165" s="414"/>
      <c r="AJ165" s="414"/>
      <c r="AK165" s="414"/>
      <c r="AL165" s="414"/>
      <c r="AM165" s="295">
        <f>SUM(Y165:AL165)</f>
        <v>0</v>
      </c>
    </row>
    <row r="166" spans="1:39" outlineLevel="1">
      <c r="B166" s="293" t="s">
        <v>267</v>
      </c>
      <c r="C166" s="290" t="s">
        <v>163</v>
      </c>
      <c r="D166" s="294"/>
      <c r="E166" s="294"/>
      <c r="F166" s="294"/>
      <c r="G166" s="294"/>
      <c r="H166" s="294"/>
      <c r="I166" s="294"/>
      <c r="J166" s="294"/>
      <c r="K166" s="294"/>
      <c r="L166" s="294"/>
      <c r="M166" s="294"/>
      <c r="N166" s="294">
        <f>N165</f>
        <v>12</v>
      </c>
      <c r="O166" s="294"/>
      <c r="P166" s="294"/>
      <c r="Q166" s="294"/>
      <c r="R166" s="294"/>
      <c r="S166" s="294"/>
      <c r="T166" s="294"/>
      <c r="U166" s="294"/>
      <c r="V166" s="294"/>
      <c r="W166" s="294"/>
      <c r="X166" s="294"/>
      <c r="Y166" s="410">
        <f>Y165</f>
        <v>0</v>
      </c>
      <c r="Z166" s="410">
        <f t="shared" ref="Z166" si="423">Z165</f>
        <v>0</v>
      </c>
      <c r="AA166" s="410">
        <f t="shared" ref="AA166" si="424">AA165</f>
        <v>0</v>
      </c>
      <c r="AB166" s="410">
        <f t="shared" ref="AB166" si="425">AB165</f>
        <v>0</v>
      </c>
      <c r="AC166" s="410">
        <f t="shared" ref="AC166" si="426">AC165</f>
        <v>0</v>
      </c>
      <c r="AD166" s="410">
        <f t="shared" ref="AD166" si="427">AD165</f>
        <v>0</v>
      </c>
      <c r="AE166" s="410">
        <f t="shared" ref="AE166" si="428">AE165</f>
        <v>0</v>
      </c>
      <c r="AF166" s="410">
        <f t="shared" ref="AF166" si="429">AF165</f>
        <v>0</v>
      </c>
      <c r="AG166" s="410">
        <f t="shared" ref="AG166" si="430">AG165</f>
        <v>0</v>
      </c>
      <c r="AH166" s="410">
        <f t="shared" ref="AH166" si="431">AH165</f>
        <v>0</v>
      </c>
      <c r="AI166" s="410">
        <f t="shared" ref="AI166" si="432">AI165</f>
        <v>0</v>
      </c>
      <c r="AJ166" s="410">
        <f t="shared" ref="AJ166" si="433">AJ165</f>
        <v>0</v>
      </c>
      <c r="AK166" s="410">
        <f t="shared" ref="AK166" si="434">AK165</f>
        <v>0</v>
      </c>
      <c r="AL166" s="410">
        <f t="shared" ref="AL166" si="435">AL165</f>
        <v>0</v>
      </c>
      <c r="AM166" s="305"/>
    </row>
    <row r="167" spans="1:39" outlineLevel="1">
      <c r="B167" s="518"/>
      <c r="C167" s="290"/>
      <c r="D167" s="290"/>
      <c r="E167" s="290"/>
      <c r="F167" s="290"/>
      <c r="G167" s="290"/>
      <c r="H167" s="290"/>
      <c r="I167" s="290"/>
      <c r="J167" s="290"/>
      <c r="K167" s="290"/>
      <c r="L167" s="290"/>
      <c r="M167" s="290"/>
      <c r="N167" s="290"/>
      <c r="O167" s="290"/>
      <c r="P167" s="290"/>
      <c r="Q167" s="290"/>
      <c r="R167" s="290"/>
      <c r="S167" s="290"/>
      <c r="T167" s="290"/>
      <c r="U167" s="290"/>
      <c r="V167" s="290"/>
      <c r="W167" s="290"/>
      <c r="X167" s="290"/>
      <c r="Y167" s="411"/>
      <c r="Z167" s="424"/>
      <c r="AA167" s="424"/>
      <c r="AB167" s="424"/>
      <c r="AC167" s="424"/>
      <c r="AD167" s="424"/>
      <c r="AE167" s="424"/>
      <c r="AF167" s="424"/>
      <c r="AG167" s="424"/>
      <c r="AH167" s="424"/>
      <c r="AI167" s="424"/>
      <c r="AJ167" s="424"/>
      <c r="AK167" s="424"/>
      <c r="AL167" s="424"/>
      <c r="AM167" s="305"/>
    </row>
    <row r="168" spans="1:39" ht="45" outlineLevel="1">
      <c r="A168" s="520">
        <v>41</v>
      </c>
      <c r="B168" s="518" t="s">
        <v>133</v>
      </c>
      <c r="C168" s="290" t="s">
        <v>25</v>
      </c>
      <c r="D168" s="294"/>
      <c r="E168" s="294"/>
      <c r="F168" s="294"/>
      <c r="G168" s="294"/>
      <c r="H168" s="294"/>
      <c r="I168" s="294"/>
      <c r="J168" s="294"/>
      <c r="K168" s="294"/>
      <c r="L168" s="294"/>
      <c r="M168" s="294"/>
      <c r="N168" s="294">
        <v>12</v>
      </c>
      <c r="O168" s="294"/>
      <c r="P168" s="294"/>
      <c r="Q168" s="294"/>
      <c r="R168" s="294"/>
      <c r="S168" s="294"/>
      <c r="T168" s="294"/>
      <c r="U168" s="294"/>
      <c r="V168" s="294"/>
      <c r="W168" s="294"/>
      <c r="X168" s="294"/>
      <c r="Y168" s="425"/>
      <c r="Z168" s="409"/>
      <c r="AA168" s="409"/>
      <c r="AB168" s="409"/>
      <c r="AC168" s="409"/>
      <c r="AD168" s="409"/>
      <c r="AE168" s="409"/>
      <c r="AF168" s="414"/>
      <c r="AG168" s="414"/>
      <c r="AH168" s="414"/>
      <c r="AI168" s="414"/>
      <c r="AJ168" s="414"/>
      <c r="AK168" s="414"/>
      <c r="AL168" s="414"/>
      <c r="AM168" s="295">
        <f>SUM(Y168:AL168)</f>
        <v>0</v>
      </c>
    </row>
    <row r="169" spans="1:39" outlineLevel="1">
      <c r="B169" s="293" t="s">
        <v>267</v>
      </c>
      <c r="C169" s="290" t="s">
        <v>163</v>
      </c>
      <c r="D169" s="294"/>
      <c r="E169" s="294"/>
      <c r="F169" s="294"/>
      <c r="G169" s="294"/>
      <c r="H169" s="294"/>
      <c r="I169" s="294"/>
      <c r="J169" s="294"/>
      <c r="K169" s="294"/>
      <c r="L169" s="294"/>
      <c r="M169" s="294"/>
      <c r="N169" s="294">
        <f>N168</f>
        <v>12</v>
      </c>
      <c r="O169" s="294"/>
      <c r="P169" s="294"/>
      <c r="Q169" s="294"/>
      <c r="R169" s="294"/>
      <c r="S169" s="294"/>
      <c r="T169" s="294"/>
      <c r="U169" s="294"/>
      <c r="V169" s="294"/>
      <c r="W169" s="294"/>
      <c r="X169" s="294"/>
      <c r="Y169" s="410">
        <f>Y168</f>
        <v>0</v>
      </c>
      <c r="Z169" s="410">
        <f t="shared" ref="Z169" si="436">Z168</f>
        <v>0</v>
      </c>
      <c r="AA169" s="410">
        <f t="shared" ref="AA169" si="437">AA168</f>
        <v>0</v>
      </c>
      <c r="AB169" s="410">
        <f t="shared" ref="AB169" si="438">AB168</f>
        <v>0</v>
      </c>
      <c r="AC169" s="410">
        <f t="shared" ref="AC169" si="439">AC168</f>
        <v>0</v>
      </c>
      <c r="AD169" s="410">
        <f t="shared" ref="AD169" si="440">AD168</f>
        <v>0</v>
      </c>
      <c r="AE169" s="410">
        <f t="shared" ref="AE169" si="441">AE168</f>
        <v>0</v>
      </c>
      <c r="AF169" s="410">
        <f t="shared" ref="AF169" si="442">AF168</f>
        <v>0</v>
      </c>
      <c r="AG169" s="410">
        <f t="shared" ref="AG169" si="443">AG168</f>
        <v>0</v>
      </c>
      <c r="AH169" s="410">
        <f t="shared" ref="AH169" si="444">AH168</f>
        <v>0</v>
      </c>
      <c r="AI169" s="410">
        <f t="shared" ref="AI169" si="445">AI168</f>
        <v>0</v>
      </c>
      <c r="AJ169" s="410">
        <f t="shared" ref="AJ169" si="446">AJ168</f>
        <v>0</v>
      </c>
      <c r="AK169" s="410">
        <f t="shared" ref="AK169" si="447">AK168</f>
        <v>0</v>
      </c>
      <c r="AL169" s="410">
        <f t="shared" ref="AL169" si="448">AL168</f>
        <v>0</v>
      </c>
      <c r="AM169" s="305"/>
    </row>
    <row r="170" spans="1:39" outlineLevel="1">
      <c r="B170" s="518"/>
      <c r="C170" s="290"/>
      <c r="D170" s="290"/>
      <c r="E170" s="290"/>
      <c r="F170" s="290"/>
      <c r="G170" s="290"/>
      <c r="H170" s="290"/>
      <c r="I170" s="290"/>
      <c r="J170" s="290"/>
      <c r="K170" s="290"/>
      <c r="L170" s="290"/>
      <c r="M170" s="290"/>
      <c r="N170" s="290"/>
      <c r="O170" s="290"/>
      <c r="P170" s="290"/>
      <c r="Q170" s="290"/>
      <c r="R170" s="290"/>
      <c r="S170" s="290"/>
      <c r="T170" s="290"/>
      <c r="U170" s="290"/>
      <c r="V170" s="290"/>
      <c r="W170" s="290"/>
      <c r="X170" s="290"/>
      <c r="Y170" s="411"/>
      <c r="Z170" s="424"/>
      <c r="AA170" s="424"/>
      <c r="AB170" s="424"/>
      <c r="AC170" s="424"/>
      <c r="AD170" s="424"/>
      <c r="AE170" s="424"/>
      <c r="AF170" s="424"/>
      <c r="AG170" s="424"/>
      <c r="AH170" s="424"/>
      <c r="AI170" s="424"/>
      <c r="AJ170" s="424"/>
      <c r="AK170" s="424"/>
      <c r="AL170" s="424"/>
      <c r="AM170" s="305"/>
    </row>
    <row r="171" spans="1:39" ht="45" outlineLevel="1">
      <c r="A171" s="520">
        <v>42</v>
      </c>
      <c r="B171" s="518" t="s">
        <v>134</v>
      </c>
      <c r="C171" s="290" t="s">
        <v>25</v>
      </c>
      <c r="D171" s="294"/>
      <c r="E171" s="294"/>
      <c r="F171" s="294"/>
      <c r="G171" s="294"/>
      <c r="H171" s="294"/>
      <c r="I171" s="294"/>
      <c r="J171" s="294"/>
      <c r="K171" s="294"/>
      <c r="L171" s="294"/>
      <c r="M171" s="294"/>
      <c r="N171" s="290"/>
      <c r="O171" s="294"/>
      <c r="P171" s="294"/>
      <c r="Q171" s="294"/>
      <c r="R171" s="294"/>
      <c r="S171" s="294"/>
      <c r="T171" s="294"/>
      <c r="U171" s="294"/>
      <c r="V171" s="294"/>
      <c r="W171" s="294"/>
      <c r="X171" s="294"/>
      <c r="Y171" s="425"/>
      <c r="Z171" s="409"/>
      <c r="AA171" s="409"/>
      <c r="AB171" s="409"/>
      <c r="AC171" s="409"/>
      <c r="AD171" s="409"/>
      <c r="AE171" s="409"/>
      <c r="AF171" s="414"/>
      <c r="AG171" s="414"/>
      <c r="AH171" s="414"/>
      <c r="AI171" s="414"/>
      <c r="AJ171" s="414"/>
      <c r="AK171" s="414"/>
      <c r="AL171" s="414"/>
      <c r="AM171" s="295">
        <f>SUM(Y171:AL171)</f>
        <v>0</v>
      </c>
    </row>
    <row r="172" spans="1:39" outlineLevel="1">
      <c r="B172" s="293" t="s">
        <v>267</v>
      </c>
      <c r="C172" s="290" t="s">
        <v>163</v>
      </c>
      <c r="D172" s="294"/>
      <c r="E172" s="294"/>
      <c r="F172" s="294"/>
      <c r="G172" s="294"/>
      <c r="H172" s="294"/>
      <c r="I172" s="294"/>
      <c r="J172" s="294"/>
      <c r="K172" s="294"/>
      <c r="L172" s="294"/>
      <c r="M172" s="294"/>
      <c r="N172" s="466"/>
      <c r="O172" s="294"/>
      <c r="P172" s="294"/>
      <c r="Q172" s="294"/>
      <c r="R172" s="294"/>
      <c r="S172" s="294"/>
      <c r="T172" s="294"/>
      <c r="U172" s="294"/>
      <c r="V172" s="294"/>
      <c r="W172" s="294"/>
      <c r="X172" s="294"/>
      <c r="Y172" s="410">
        <f>Y171</f>
        <v>0</v>
      </c>
      <c r="Z172" s="410">
        <f t="shared" ref="Z172" si="449">Z171</f>
        <v>0</v>
      </c>
      <c r="AA172" s="410">
        <f t="shared" ref="AA172" si="450">AA171</f>
        <v>0</v>
      </c>
      <c r="AB172" s="410">
        <f t="shared" ref="AB172" si="451">AB171</f>
        <v>0</v>
      </c>
      <c r="AC172" s="410">
        <f t="shared" ref="AC172" si="452">AC171</f>
        <v>0</v>
      </c>
      <c r="AD172" s="410">
        <f t="shared" ref="AD172" si="453">AD171</f>
        <v>0</v>
      </c>
      <c r="AE172" s="410">
        <f t="shared" ref="AE172" si="454">AE171</f>
        <v>0</v>
      </c>
      <c r="AF172" s="410">
        <f t="shared" ref="AF172" si="455">AF171</f>
        <v>0</v>
      </c>
      <c r="AG172" s="410">
        <f t="shared" ref="AG172" si="456">AG171</f>
        <v>0</v>
      </c>
      <c r="AH172" s="410">
        <f t="shared" ref="AH172" si="457">AH171</f>
        <v>0</v>
      </c>
      <c r="AI172" s="410">
        <f t="shared" ref="AI172" si="458">AI171</f>
        <v>0</v>
      </c>
      <c r="AJ172" s="410">
        <f t="shared" ref="AJ172" si="459">AJ171</f>
        <v>0</v>
      </c>
      <c r="AK172" s="410">
        <f t="shared" ref="AK172" si="460">AK171</f>
        <v>0</v>
      </c>
      <c r="AL172" s="410">
        <f t="shared" ref="AL172" si="461">AL171</f>
        <v>0</v>
      </c>
      <c r="AM172" s="305"/>
    </row>
    <row r="173" spans="1:39" outlineLevel="1">
      <c r="B173" s="518"/>
      <c r="C173" s="290"/>
      <c r="D173" s="290"/>
      <c r="E173" s="290"/>
      <c r="F173" s="290"/>
      <c r="G173" s="290"/>
      <c r="H173" s="290"/>
      <c r="I173" s="290"/>
      <c r="J173" s="290"/>
      <c r="K173" s="290"/>
      <c r="L173" s="290"/>
      <c r="M173" s="290"/>
      <c r="N173" s="290"/>
      <c r="O173" s="290"/>
      <c r="P173" s="290"/>
      <c r="Q173" s="290"/>
      <c r="R173" s="290"/>
      <c r="S173" s="290"/>
      <c r="T173" s="290"/>
      <c r="U173" s="290"/>
      <c r="V173" s="290"/>
      <c r="W173" s="290"/>
      <c r="X173" s="290"/>
      <c r="Y173" s="411"/>
      <c r="Z173" s="424"/>
      <c r="AA173" s="424"/>
      <c r="AB173" s="424"/>
      <c r="AC173" s="424"/>
      <c r="AD173" s="424"/>
      <c r="AE173" s="424"/>
      <c r="AF173" s="424"/>
      <c r="AG173" s="424"/>
      <c r="AH173" s="424"/>
      <c r="AI173" s="424"/>
      <c r="AJ173" s="424"/>
      <c r="AK173" s="424"/>
      <c r="AL173" s="424"/>
      <c r="AM173" s="305"/>
    </row>
    <row r="174" spans="1:39" ht="30" outlineLevel="1">
      <c r="A174" s="520">
        <v>43</v>
      </c>
      <c r="B174" s="518" t="s">
        <v>135</v>
      </c>
      <c r="C174" s="290" t="s">
        <v>25</v>
      </c>
      <c r="D174" s="294"/>
      <c r="E174" s="294"/>
      <c r="F174" s="294"/>
      <c r="G174" s="294"/>
      <c r="H174" s="294"/>
      <c r="I174" s="294"/>
      <c r="J174" s="294"/>
      <c r="K174" s="294"/>
      <c r="L174" s="294"/>
      <c r="M174" s="294"/>
      <c r="N174" s="294">
        <v>12</v>
      </c>
      <c r="O174" s="294"/>
      <c r="P174" s="294"/>
      <c r="Q174" s="294"/>
      <c r="R174" s="294"/>
      <c r="S174" s="294"/>
      <c r="T174" s="294"/>
      <c r="U174" s="294"/>
      <c r="V174" s="294"/>
      <c r="W174" s="294"/>
      <c r="X174" s="294"/>
      <c r="Y174" s="425"/>
      <c r="Z174" s="409"/>
      <c r="AA174" s="409"/>
      <c r="AB174" s="409"/>
      <c r="AC174" s="409"/>
      <c r="AD174" s="409"/>
      <c r="AE174" s="409"/>
      <c r="AF174" s="414"/>
      <c r="AG174" s="414"/>
      <c r="AH174" s="414"/>
      <c r="AI174" s="414"/>
      <c r="AJ174" s="414"/>
      <c r="AK174" s="414"/>
      <c r="AL174" s="414"/>
      <c r="AM174" s="295">
        <f>SUM(Y174:AL174)</f>
        <v>0</v>
      </c>
    </row>
    <row r="175" spans="1:39" outlineLevel="1">
      <c r="B175" s="293" t="s">
        <v>267</v>
      </c>
      <c r="C175" s="290" t="s">
        <v>163</v>
      </c>
      <c r="D175" s="294"/>
      <c r="E175" s="294"/>
      <c r="F175" s="294"/>
      <c r="G175" s="294"/>
      <c r="H175" s="294"/>
      <c r="I175" s="294"/>
      <c r="J175" s="294"/>
      <c r="K175" s="294"/>
      <c r="L175" s="294"/>
      <c r="M175" s="294"/>
      <c r="N175" s="294">
        <f>N174</f>
        <v>12</v>
      </c>
      <c r="O175" s="294"/>
      <c r="P175" s="294"/>
      <c r="Q175" s="294"/>
      <c r="R175" s="294"/>
      <c r="S175" s="294"/>
      <c r="T175" s="294"/>
      <c r="U175" s="294"/>
      <c r="V175" s="294"/>
      <c r="W175" s="294"/>
      <c r="X175" s="294"/>
      <c r="Y175" s="410">
        <f>Y174</f>
        <v>0</v>
      </c>
      <c r="Z175" s="410">
        <f t="shared" ref="Z175" si="462">Z174</f>
        <v>0</v>
      </c>
      <c r="AA175" s="410">
        <f t="shared" ref="AA175" si="463">AA174</f>
        <v>0</v>
      </c>
      <c r="AB175" s="410">
        <f t="shared" ref="AB175" si="464">AB174</f>
        <v>0</v>
      </c>
      <c r="AC175" s="410">
        <f t="shared" ref="AC175" si="465">AC174</f>
        <v>0</v>
      </c>
      <c r="AD175" s="410">
        <f t="shared" ref="AD175" si="466">AD174</f>
        <v>0</v>
      </c>
      <c r="AE175" s="410">
        <f t="shared" ref="AE175" si="467">AE174</f>
        <v>0</v>
      </c>
      <c r="AF175" s="410">
        <f t="shared" ref="AF175" si="468">AF174</f>
        <v>0</v>
      </c>
      <c r="AG175" s="410">
        <f t="shared" ref="AG175" si="469">AG174</f>
        <v>0</v>
      </c>
      <c r="AH175" s="410">
        <f t="shared" ref="AH175" si="470">AH174</f>
        <v>0</v>
      </c>
      <c r="AI175" s="410">
        <f t="shared" ref="AI175" si="471">AI174</f>
        <v>0</v>
      </c>
      <c r="AJ175" s="410">
        <f t="shared" ref="AJ175" si="472">AJ174</f>
        <v>0</v>
      </c>
      <c r="AK175" s="410">
        <f t="shared" ref="AK175" si="473">AK174</f>
        <v>0</v>
      </c>
      <c r="AL175" s="410">
        <f t="shared" ref="AL175" si="474">AL174</f>
        <v>0</v>
      </c>
      <c r="AM175" s="305"/>
    </row>
    <row r="176" spans="1:39" outlineLevel="1">
      <c r="B176" s="518"/>
      <c r="C176" s="290"/>
      <c r="D176" s="290"/>
      <c r="E176" s="290"/>
      <c r="F176" s="290"/>
      <c r="G176" s="290"/>
      <c r="H176" s="290"/>
      <c r="I176" s="290"/>
      <c r="J176" s="290"/>
      <c r="K176" s="290"/>
      <c r="L176" s="290"/>
      <c r="M176" s="290"/>
      <c r="N176" s="290"/>
      <c r="O176" s="290"/>
      <c r="P176" s="290"/>
      <c r="Q176" s="290"/>
      <c r="R176" s="290"/>
      <c r="S176" s="290"/>
      <c r="T176" s="290"/>
      <c r="U176" s="290"/>
      <c r="V176" s="290"/>
      <c r="W176" s="290"/>
      <c r="X176" s="290"/>
      <c r="Y176" s="411"/>
      <c r="Z176" s="424"/>
      <c r="AA176" s="424"/>
      <c r="AB176" s="424"/>
      <c r="AC176" s="424"/>
      <c r="AD176" s="424"/>
      <c r="AE176" s="424"/>
      <c r="AF176" s="424"/>
      <c r="AG176" s="424"/>
      <c r="AH176" s="424"/>
      <c r="AI176" s="424"/>
      <c r="AJ176" s="424"/>
      <c r="AK176" s="424"/>
      <c r="AL176" s="424"/>
      <c r="AM176" s="305"/>
    </row>
    <row r="177" spans="1:39" ht="45" outlineLevel="1">
      <c r="A177" s="520">
        <v>44</v>
      </c>
      <c r="B177" s="518" t="s">
        <v>136</v>
      </c>
      <c r="C177" s="290" t="s">
        <v>25</v>
      </c>
      <c r="D177" s="294"/>
      <c r="E177" s="294"/>
      <c r="F177" s="294"/>
      <c r="G177" s="294"/>
      <c r="H177" s="294"/>
      <c r="I177" s="294"/>
      <c r="J177" s="294"/>
      <c r="K177" s="294"/>
      <c r="L177" s="294"/>
      <c r="M177" s="294"/>
      <c r="N177" s="294">
        <v>12</v>
      </c>
      <c r="O177" s="294"/>
      <c r="P177" s="294"/>
      <c r="Q177" s="294"/>
      <c r="R177" s="294"/>
      <c r="S177" s="294"/>
      <c r="T177" s="294"/>
      <c r="U177" s="294"/>
      <c r="V177" s="294"/>
      <c r="W177" s="294"/>
      <c r="X177" s="294"/>
      <c r="Y177" s="425"/>
      <c r="Z177" s="409"/>
      <c r="AA177" s="409"/>
      <c r="AB177" s="409"/>
      <c r="AC177" s="409"/>
      <c r="AD177" s="409"/>
      <c r="AE177" s="409"/>
      <c r="AF177" s="414"/>
      <c r="AG177" s="414"/>
      <c r="AH177" s="414"/>
      <c r="AI177" s="414"/>
      <c r="AJ177" s="414"/>
      <c r="AK177" s="414"/>
      <c r="AL177" s="414"/>
      <c r="AM177" s="295">
        <f>SUM(Y177:AL177)</f>
        <v>0</v>
      </c>
    </row>
    <row r="178" spans="1:39" outlineLevel="1">
      <c r="B178" s="293" t="s">
        <v>267</v>
      </c>
      <c r="C178" s="290" t="s">
        <v>163</v>
      </c>
      <c r="D178" s="294"/>
      <c r="E178" s="294"/>
      <c r="F178" s="294"/>
      <c r="G178" s="294"/>
      <c r="H178" s="294"/>
      <c r="I178" s="294"/>
      <c r="J178" s="294"/>
      <c r="K178" s="294"/>
      <c r="L178" s="294"/>
      <c r="M178" s="294"/>
      <c r="N178" s="294">
        <f>N177</f>
        <v>12</v>
      </c>
      <c r="O178" s="294"/>
      <c r="P178" s="294"/>
      <c r="Q178" s="294"/>
      <c r="R178" s="294"/>
      <c r="S178" s="294"/>
      <c r="T178" s="294"/>
      <c r="U178" s="294"/>
      <c r="V178" s="294"/>
      <c r="W178" s="294"/>
      <c r="X178" s="294"/>
      <c r="Y178" s="410">
        <f>Y177</f>
        <v>0</v>
      </c>
      <c r="Z178" s="410">
        <f t="shared" ref="Z178" si="475">Z177</f>
        <v>0</v>
      </c>
      <c r="AA178" s="410">
        <f t="shared" ref="AA178" si="476">AA177</f>
        <v>0</v>
      </c>
      <c r="AB178" s="410">
        <f t="shared" ref="AB178" si="477">AB177</f>
        <v>0</v>
      </c>
      <c r="AC178" s="410">
        <f t="shared" ref="AC178" si="478">AC177</f>
        <v>0</v>
      </c>
      <c r="AD178" s="410">
        <f t="shared" ref="AD178" si="479">AD177</f>
        <v>0</v>
      </c>
      <c r="AE178" s="410">
        <f t="shared" ref="AE178" si="480">AE177</f>
        <v>0</v>
      </c>
      <c r="AF178" s="410">
        <f t="shared" ref="AF178" si="481">AF177</f>
        <v>0</v>
      </c>
      <c r="AG178" s="410">
        <f t="shared" ref="AG178" si="482">AG177</f>
        <v>0</v>
      </c>
      <c r="AH178" s="410">
        <f t="shared" ref="AH178" si="483">AH177</f>
        <v>0</v>
      </c>
      <c r="AI178" s="410">
        <f t="shared" ref="AI178" si="484">AI177</f>
        <v>0</v>
      </c>
      <c r="AJ178" s="410">
        <f t="shared" ref="AJ178" si="485">AJ177</f>
        <v>0</v>
      </c>
      <c r="AK178" s="410">
        <f t="shared" ref="AK178" si="486">AK177</f>
        <v>0</v>
      </c>
      <c r="AL178" s="410">
        <f t="shared" ref="AL178" si="487">AL177</f>
        <v>0</v>
      </c>
      <c r="AM178" s="305"/>
    </row>
    <row r="179" spans="1:39" outlineLevel="1">
      <c r="B179" s="518"/>
      <c r="C179" s="290"/>
      <c r="D179" s="290"/>
      <c r="E179" s="290"/>
      <c r="F179" s="290"/>
      <c r="G179" s="290"/>
      <c r="H179" s="290"/>
      <c r="I179" s="290"/>
      <c r="J179" s="290"/>
      <c r="K179" s="290"/>
      <c r="L179" s="290"/>
      <c r="M179" s="290"/>
      <c r="N179" s="290"/>
      <c r="O179" s="290"/>
      <c r="P179" s="290"/>
      <c r="Q179" s="290"/>
      <c r="R179" s="290"/>
      <c r="S179" s="290"/>
      <c r="T179" s="290"/>
      <c r="U179" s="290"/>
      <c r="V179" s="290"/>
      <c r="W179" s="290"/>
      <c r="X179" s="290"/>
      <c r="Y179" s="411"/>
      <c r="Z179" s="424"/>
      <c r="AA179" s="424"/>
      <c r="AB179" s="424"/>
      <c r="AC179" s="424"/>
      <c r="AD179" s="424"/>
      <c r="AE179" s="424"/>
      <c r="AF179" s="424"/>
      <c r="AG179" s="424"/>
      <c r="AH179" s="424"/>
      <c r="AI179" s="424"/>
      <c r="AJ179" s="424"/>
      <c r="AK179" s="424"/>
      <c r="AL179" s="424"/>
      <c r="AM179" s="305"/>
    </row>
    <row r="180" spans="1:39" ht="30" outlineLevel="1">
      <c r="A180" s="520">
        <v>45</v>
      </c>
      <c r="B180" s="518" t="s">
        <v>137</v>
      </c>
      <c r="C180" s="290" t="s">
        <v>25</v>
      </c>
      <c r="D180" s="294"/>
      <c r="E180" s="294"/>
      <c r="F180" s="294"/>
      <c r="G180" s="294"/>
      <c r="H180" s="294"/>
      <c r="I180" s="294"/>
      <c r="J180" s="294"/>
      <c r="K180" s="294"/>
      <c r="L180" s="294"/>
      <c r="M180" s="294"/>
      <c r="N180" s="294">
        <v>12</v>
      </c>
      <c r="O180" s="294"/>
      <c r="P180" s="294"/>
      <c r="Q180" s="294"/>
      <c r="R180" s="294"/>
      <c r="S180" s="294"/>
      <c r="T180" s="294"/>
      <c r="U180" s="294"/>
      <c r="V180" s="294"/>
      <c r="W180" s="294"/>
      <c r="X180" s="294"/>
      <c r="Y180" s="425"/>
      <c r="Z180" s="409"/>
      <c r="AA180" s="409"/>
      <c r="AB180" s="409"/>
      <c r="AC180" s="409"/>
      <c r="AD180" s="409"/>
      <c r="AE180" s="409"/>
      <c r="AF180" s="414"/>
      <c r="AG180" s="414"/>
      <c r="AH180" s="414"/>
      <c r="AI180" s="414"/>
      <c r="AJ180" s="414"/>
      <c r="AK180" s="414"/>
      <c r="AL180" s="414"/>
      <c r="AM180" s="295">
        <f>SUM(Y180:AL180)</f>
        <v>0</v>
      </c>
    </row>
    <row r="181" spans="1:39" outlineLevel="1">
      <c r="B181" s="293" t="s">
        <v>267</v>
      </c>
      <c r="C181" s="290" t="s">
        <v>163</v>
      </c>
      <c r="D181" s="294"/>
      <c r="E181" s="294"/>
      <c r="F181" s="294"/>
      <c r="G181" s="294"/>
      <c r="H181" s="294"/>
      <c r="I181" s="294"/>
      <c r="J181" s="294"/>
      <c r="K181" s="294"/>
      <c r="L181" s="294"/>
      <c r="M181" s="294"/>
      <c r="N181" s="294">
        <f>N180</f>
        <v>12</v>
      </c>
      <c r="O181" s="294"/>
      <c r="P181" s="294"/>
      <c r="Q181" s="294"/>
      <c r="R181" s="294"/>
      <c r="S181" s="294"/>
      <c r="T181" s="294"/>
      <c r="U181" s="294"/>
      <c r="V181" s="294"/>
      <c r="W181" s="294"/>
      <c r="X181" s="294"/>
      <c r="Y181" s="410">
        <f>Y180</f>
        <v>0</v>
      </c>
      <c r="Z181" s="410">
        <f t="shared" ref="Z181" si="488">Z180</f>
        <v>0</v>
      </c>
      <c r="AA181" s="410">
        <f t="shared" ref="AA181" si="489">AA180</f>
        <v>0</v>
      </c>
      <c r="AB181" s="410">
        <f t="shared" ref="AB181" si="490">AB180</f>
        <v>0</v>
      </c>
      <c r="AC181" s="410">
        <f t="shared" ref="AC181" si="491">AC180</f>
        <v>0</v>
      </c>
      <c r="AD181" s="410">
        <f t="shared" ref="AD181" si="492">AD180</f>
        <v>0</v>
      </c>
      <c r="AE181" s="410">
        <f t="shared" ref="AE181" si="493">AE180</f>
        <v>0</v>
      </c>
      <c r="AF181" s="410">
        <f t="shared" ref="AF181" si="494">AF180</f>
        <v>0</v>
      </c>
      <c r="AG181" s="410">
        <f t="shared" ref="AG181" si="495">AG180</f>
        <v>0</v>
      </c>
      <c r="AH181" s="410">
        <f t="shared" ref="AH181" si="496">AH180</f>
        <v>0</v>
      </c>
      <c r="AI181" s="410">
        <f t="shared" ref="AI181" si="497">AI180</f>
        <v>0</v>
      </c>
      <c r="AJ181" s="410">
        <f t="shared" ref="AJ181" si="498">AJ180</f>
        <v>0</v>
      </c>
      <c r="AK181" s="410">
        <f t="shared" ref="AK181" si="499">AK180</f>
        <v>0</v>
      </c>
      <c r="AL181" s="410">
        <f t="shared" ref="AL181" si="500">AL180</f>
        <v>0</v>
      </c>
      <c r="AM181" s="305"/>
    </row>
    <row r="182" spans="1:39" outlineLevel="1">
      <c r="B182" s="518"/>
      <c r="C182" s="290"/>
      <c r="D182" s="290"/>
      <c r="E182" s="290"/>
      <c r="F182" s="290"/>
      <c r="G182" s="290"/>
      <c r="H182" s="290"/>
      <c r="I182" s="290"/>
      <c r="J182" s="290"/>
      <c r="K182" s="290"/>
      <c r="L182" s="290"/>
      <c r="M182" s="290"/>
      <c r="N182" s="290"/>
      <c r="O182" s="290"/>
      <c r="P182" s="290"/>
      <c r="Q182" s="290"/>
      <c r="R182" s="290"/>
      <c r="S182" s="290"/>
      <c r="T182" s="290"/>
      <c r="U182" s="290"/>
      <c r="V182" s="290"/>
      <c r="W182" s="290"/>
      <c r="X182" s="290"/>
      <c r="Y182" s="411"/>
      <c r="Z182" s="424"/>
      <c r="AA182" s="424"/>
      <c r="AB182" s="424"/>
      <c r="AC182" s="424"/>
      <c r="AD182" s="424"/>
      <c r="AE182" s="424"/>
      <c r="AF182" s="424"/>
      <c r="AG182" s="424"/>
      <c r="AH182" s="424"/>
      <c r="AI182" s="424"/>
      <c r="AJ182" s="424"/>
      <c r="AK182" s="424"/>
      <c r="AL182" s="424"/>
      <c r="AM182" s="305"/>
    </row>
    <row r="183" spans="1:39" ht="30" outlineLevel="1">
      <c r="A183" s="520">
        <v>46</v>
      </c>
      <c r="B183" s="518" t="s">
        <v>138</v>
      </c>
      <c r="C183" s="290" t="s">
        <v>25</v>
      </c>
      <c r="D183" s="294"/>
      <c r="E183" s="294"/>
      <c r="F183" s="294"/>
      <c r="G183" s="294"/>
      <c r="H183" s="294"/>
      <c r="I183" s="294"/>
      <c r="J183" s="294"/>
      <c r="K183" s="294"/>
      <c r="L183" s="294"/>
      <c r="M183" s="294"/>
      <c r="N183" s="294">
        <v>12</v>
      </c>
      <c r="O183" s="294"/>
      <c r="P183" s="294"/>
      <c r="Q183" s="294"/>
      <c r="R183" s="294"/>
      <c r="S183" s="294"/>
      <c r="T183" s="294"/>
      <c r="U183" s="294"/>
      <c r="V183" s="294"/>
      <c r="W183" s="294"/>
      <c r="X183" s="294"/>
      <c r="Y183" s="425"/>
      <c r="Z183" s="409"/>
      <c r="AA183" s="409"/>
      <c r="AB183" s="409"/>
      <c r="AC183" s="409"/>
      <c r="AD183" s="409"/>
      <c r="AE183" s="409"/>
      <c r="AF183" s="414"/>
      <c r="AG183" s="414"/>
      <c r="AH183" s="414"/>
      <c r="AI183" s="414"/>
      <c r="AJ183" s="414"/>
      <c r="AK183" s="414"/>
      <c r="AL183" s="414"/>
      <c r="AM183" s="295">
        <f>SUM(Y183:AL183)</f>
        <v>0</v>
      </c>
    </row>
    <row r="184" spans="1:39" outlineLevel="1">
      <c r="B184" s="293" t="s">
        <v>267</v>
      </c>
      <c r="C184" s="290" t="s">
        <v>163</v>
      </c>
      <c r="D184" s="294"/>
      <c r="E184" s="294"/>
      <c r="F184" s="294"/>
      <c r="G184" s="294"/>
      <c r="H184" s="294"/>
      <c r="I184" s="294"/>
      <c r="J184" s="294"/>
      <c r="K184" s="294"/>
      <c r="L184" s="294"/>
      <c r="M184" s="294"/>
      <c r="N184" s="294">
        <f>N183</f>
        <v>12</v>
      </c>
      <c r="O184" s="294"/>
      <c r="P184" s="294"/>
      <c r="Q184" s="294"/>
      <c r="R184" s="294"/>
      <c r="S184" s="294"/>
      <c r="T184" s="294"/>
      <c r="U184" s="294"/>
      <c r="V184" s="294"/>
      <c r="W184" s="294"/>
      <c r="X184" s="294"/>
      <c r="Y184" s="410">
        <f>Y183</f>
        <v>0</v>
      </c>
      <c r="Z184" s="410">
        <f t="shared" ref="Z184" si="501">Z183</f>
        <v>0</v>
      </c>
      <c r="AA184" s="410">
        <f t="shared" ref="AA184" si="502">AA183</f>
        <v>0</v>
      </c>
      <c r="AB184" s="410">
        <f t="shared" ref="AB184" si="503">AB183</f>
        <v>0</v>
      </c>
      <c r="AC184" s="410">
        <f t="shared" ref="AC184" si="504">AC183</f>
        <v>0</v>
      </c>
      <c r="AD184" s="410">
        <f t="shared" ref="AD184" si="505">AD183</f>
        <v>0</v>
      </c>
      <c r="AE184" s="410">
        <f t="shared" ref="AE184" si="506">AE183</f>
        <v>0</v>
      </c>
      <c r="AF184" s="410">
        <f t="shared" ref="AF184" si="507">AF183</f>
        <v>0</v>
      </c>
      <c r="AG184" s="410">
        <f t="shared" ref="AG184" si="508">AG183</f>
        <v>0</v>
      </c>
      <c r="AH184" s="410">
        <f t="shared" ref="AH184" si="509">AH183</f>
        <v>0</v>
      </c>
      <c r="AI184" s="410">
        <f t="shared" ref="AI184" si="510">AI183</f>
        <v>0</v>
      </c>
      <c r="AJ184" s="410">
        <f t="shared" ref="AJ184" si="511">AJ183</f>
        <v>0</v>
      </c>
      <c r="AK184" s="410">
        <f t="shared" ref="AK184" si="512">AK183</f>
        <v>0</v>
      </c>
      <c r="AL184" s="410">
        <f t="shared" ref="AL184" si="513">AL183</f>
        <v>0</v>
      </c>
      <c r="AM184" s="305"/>
    </row>
    <row r="185" spans="1:39" outlineLevel="1">
      <c r="B185" s="518"/>
      <c r="C185" s="290"/>
      <c r="D185" s="290"/>
      <c r="E185" s="290"/>
      <c r="F185" s="290"/>
      <c r="G185" s="290"/>
      <c r="H185" s="290"/>
      <c r="I185" s="290"/>
      <c r="J185" s="290"/>
      <c r="K185" s="290"/>
      <c r="L185" s="290"/>
      <c r="M185" s="290"/>
      <c r="N185" s="290"/>
      <c r="O185" s="290"/>
      <c r="P185" s="290"/>
      <c r="Q185" s="290"/>
      <c r="R185" s="290"/>
      <c r="S185" s="290"/>
      <c r="T185" s="290"/>
      <c r="U185" s="290"/>
      <c r="V185" s="290"/>
      <c r="W185" s="290"/>
      <c r="X185" s="290"/>
      <c r="Y185" s="411"/>
      <c r="Z185" s="424"/>
      <c r="AA185" s="424"/>
      <c r="AB185" s="424"/>
      <c r="AC185" s="424"/>
      <c r="AD185" s="424"/>
      <c r="AE185" s="424"/>
      <c r="AF185" s="424"/>
      <c r="AG185" s="424"/>
      <c r="AH185" s="424"/>
      <c r="AI185" s="424"/>
      <c r="AJ185" s="424"/>
      <c r="AK185" s="424"/>
      <c r="AL185" s="424"/>
      <c r="AM185" s="305"/>
    </row>
    <row r="186" spans="1:39" ht="30" outlineLevel="1">
      <c r="A186" s="520">
        <v>47</v>
      </c>
      <c r="B186" s="518" t="s">
        <v>139</v>
      </c>
      <c r="C186" s="290" t="s">
        <v>25</v>
      </c>
      <c r="D186" s="294"/>
      <c r="E186" s="294"/>
      <c r="F186" s="294"/>
      <c r="G186" s="294"/>
      <c r="H186" s="294"/>
      <c r="I186" s="294"/>
      <c r="J186" s="294"/>
      <c r="K186" s="294"/>
      <c r="L186" s="294"/>
      <c r="M186" s="294"/>
      <c r="N186" s="294">
        <v>12</v>
      </c>
      <c r="O186" s="294"/>
      <c r="P186" s="294"/>
      <c r="Q186" s="294"/>
      <c r="R186" s="294"/>
      <c r="S186" s="294"/>
      <c r="T186" s="294"/>
      <c r="U186" s="294"/>
      <c r="V186" s="294"/>
      <c r="W186" s="294"/>
      <c r="X186" s="294"/>
      <c r="Y186" s="425"/>
      <c r="Z186" s="409"/>
      <c r="AA186" s="409"/>
      <c r="AB186" s="409"/>
      <c r="AC186" s="409"/>
      <c r="AD186" s="409"/>
      <c r="AE186" s="409"/>
      <c r="AF186" s="414"/>
      <c r="AG186" s="414"/>
      <c r="AH186" s="414"/>
      <c r="AI186" s="414"/>
      <c r="AJ186" s="414"/>
      <c r="AK186" s="414"/>
      <c r="AL186" s="414"/>
      <c r="AM186" s="295">
        <f>SUM(Y186:AL186)</f>
        <v>0</v>
      </c>
    </row>
    <row r="187" spans="1:39" outlineLevel="1">
      <c r="B187" s="293" t="s">
        <v>267</v>
      </c>
      <c r="C187" s="290" t="s">
        <v>163</v>
      </c>
      <c r="D187" s="294"/>
      <c r="E187" s="294"/>
      <c r="F187" s="294"/>
      <c r="G187" s="294"/>
      <c r="H187" s="294"/>
      <c r="I187" s="294"/>
      <c r="J187" s="294"/>
      <c r="K187" s="294"/>
      <c r="L187" s="294"/>
      <c r="M187" s="294"/>
      <c r="N187" s="294">
        <f>N186</f>
        <v>12</v>
      </c>
      <c r="O187" s="294"/>
      <c r="P187" s="294"/>
      <c r="Q187" s="294"/>
      <c r="R187" s="294"/>
      <c r="S187" s="294"/>
      <c r="T187" s="294"/>
      <c r="U187" s="294"/>
      <c r="V187" s="294"/>
      <c r="W187" s="294"/>
      <c r="X187" s="294"/>
      <c r="Y187" s="410">
        <f>Y186</f>
        <v>0</v>
      </c>
      <c r="Z187" s="410">
        <f t="shared" ref="Z187" si="514">Z186</f>
        <v>0</v>
      </c>
      <c r="AA187" s="410">
        <f t="shared" ref="AA187" si="515">AA186</f>
        <v>0</v>
      </c>
      <c r="AB187" s="410">
        <f t="shared" ref="AB187" si="516">AB186</f>
        <v>0</v>
      </c>
      <c r="AC187" s="410">
        <f t="shared" ref="AC187" si="517">AC186</f>
        <v>0</v>
      </c>
      <c r="AD187" s="410">
        <f t="shared" ref="AD187" si="518">AD186</f>
        <v>0</v>
      </c>
      <c r="AE187" s="410">
        <f t="shared" ref="AE187" si="519">AE186</f>
        <v>0</v>
      </c>
      <c r="AF187" s="410">
        <f t="shared" ref="AF187" si="520">AF186</f>
        <v>0</v>
      </c>
      <c r="AG187" s="410">
        <f t="shared" ref="AG187" si="521">AG186</f>
        <v>0</v>
      </c>
      <c r="AH187" s="410">
        <f t="shared" ref="AH187" si="522">AH186</f>
        <v>0</v>
      </c>
      <c r="AI187" s="410">
        <f t="shared" ref="AI187" si="523">AI186</f>
        <v>0</v>
      </c>
      <c r="AJ187" s="410">
        <f t="shared" ref="AJ187" si="524">AJ186</f>
        <v>0</v>
      </c>
      <c r="AK187" s="410">
        <f t="shared" ref="AK187" si="525">AK186</f>
        <v>0</v>
      </c>
      <c r="AL187" s="410">
        <f t="shared" ref="AL187" si="526">AL186</f>
        <v>0</v>
      </c>
      <c r="AM187" s="305"/>
    </row>
    <row r="188" spans="1:39" outlineLevel="1">
      <c r="B188" s="518"/>
      <c r="C188" s="290"/>
      <c r="D188" s="290"/>
      <c r="E188" s="290"/>
      <c r="F188" s="290"/>
      <c r="G188" s="290"/>
      <c r="H188" s="290"/>
      <c r="I188" s="290"/>
      <c r="J188" s="290"/>
      <c r="K188" s="290"/>
      <c r="L188" s="290"/>
      <c r="M188" s="290"/>
      <c r="N188" s="290"/>
      <c r="O188" s="290"/>
      <c r="P188" s="290"/>
      <c r="Q188" s="290"/>
      <c r="R188" s="290"/>
      <c r="S188" s="290"/>
      <c r="T188" s="290"/>
      <c r="U188" s="290"/>
      <c r="V188" s="290"/>
      <c r="W188" s="290"/>
      <c r="X188" s="290"/>
      <c r="Y188" s="411"/>
      <c r="Z188" s="424"/>
      <c r="AA188" s="424"/>
      <c r="AB188" s="424"/>
      <c r="AC188" s="424"/>
      <c r="AD188" s="424"/>
      <c r="AE188" s="424"/>
      <c r="AF188" s="424"/>
      <c r="AG188" s="424"/>
      <c r="AH188" s="424"/>
      <c r="AI188" s="424"/>
      <c r="AJ188" s="424"/>
      <c r="AK188" s="424"/>
      <c r="AL188" s="424"/>
      <c r="AM188" s="305"/>
    </row>
    <row r="189" spans="1:39" ht="45" outlineLevel="1">
      <c r="A189" s="520">
        <v>48</v>
      </c>
      <c r="B189" s="518" t="s">
        <v>140</v>
      </c>
      <c r="C189" s="290" t="s">
        <v>25</v>
      </c>
      <c r="D189" s="294"/>
      <c r="E189" s="294"/>
      <c r="F189" s="294"/>
      <c r="G189" s="294"/>
      <c r="H189" s="294"/>
      <c r="I189" s="294"/>
      <c r="J189" s="294"/>
      <c r="K189" s="294"/>
      <c r="L189" s="294"/>
      <c r="M189" s="294"/>
      <c r="N189" s="294">
        <v>12</v>
      </c>
      <c r="O189" s="294"/>
      <c r="P189" s="294"/>
      <c r="Q189" s="294"/>
      <c r="R189" s="294"/>
      <c r="S189" s="294"/>
      <c r="T189" s="294"/>
      <c r="U189" s="294"/>
      <c r="V189" s="294"/>
      <c r="W189" s="294"/>
      <c r="X189" s="294"/>
      <c r="Y189" s="425"/>
      <c r="Z189" s="409"/>
      <c r="AA189" s="409"/>
      <c r="AB189" s="409"/>
      <c r="AC189" s="409"/>
      <c r="AD189" s="409"/>
      <c r="AE189" s="409"/>
      <c r="AF189" s="414"/>
      <c r="AG189" s="414"/>
      <c r="AH189" s="414"/>
      <c r="AI189" s="414"/>
      <c r="AJ189" s="414"/>
      <c r="AK189" s="414"/>
      <c r="AL189" s="414"/>
      <c r="AM189" s="295">
        <f>SUM(Y189:AL189)</f>
        <v>0</v>
      </c>
    </row>
    <row r="190" spans="1:39" outlineLevel="1">
      <c r="B190" s="293" t="s">
        <v>267</v>
      </c>
      <c r="C190" s="290" t="s">
        <v>163</v>
      </c>
      <c r="D190" s="294"/>
      <c r="E190" s="294"/>
      <c r="F190" s="294"/>
      <c r="G190" s="294"/>
      <c r="H190" s="294"/>
      <c r="I190" s="294"/>
      <c r="J190" s="294"/>
      <c r="K190" s="294"/>
      <c r="L190" s="294"/>
      <c r="M190" s="294"/>
      <c r="N190" s="294">
        <f>N189</f>
        <v>12</v>
      </c>
      <c r="O190" s="294"/>
      <c r="P190" s="294"/>
      <c r="Q190" s="294"/>
      <c r="R190" s="294"/>
      <c r="S190" s="294"/>
      <c r="T190" s="294"/>
      <c r="U190" s="294"/>
      <c r="V190" s="294"/>
      <c r="W190" s="294"/>
      <c r="X190" s="294"/>
      <c r="Y190" s="410">
        <f>Y189</f>
        <v>0</v>
      </c>
      <c r="Z190" s="410">
        <f t="shared" ref="Z190" si="527">Z189</f>
        <v>0</v>
      </c>
      <c r="AA190" s="410">
        <f t="shared" ref="AA190" si="528">AA189</f>
        <v>0</v>
      </c>
      <c r="AB190" s="410">
        <f t="shared" ref="AB190" si="529">AB189</f>
        <v>0</v>
      </c>
      <c r="AC190" s="410">
        <f t="shared" ref="AC190" si="530">AC189</f>
        <v>0</v>
      </c>
      <c r="AD190" s="410">
        <f t="shared" ref="AD190" si="531">AD189</f>
        <v>0</v>
      </c>
      <c r="AE190" s="410">
        <f t="shared" ref="AE190" si="532">AE189</f>
        <v>0</v>
      </c>
      <c r="AF190" s="410">
        <f t="shared" ref="AF190" si="533">AF189</f>
        <v>0</v>
      </c>
      <c r="AG190" s="410">
        <f t="shared" ref="AG190" si="534">AG189</f>
        <v>0</v>
      </c>
      <c r="AH190" s="410">
        <f t="shared" ref="AH190" si="535">AH189</f>
        <v>0</v>
      </c>
      <c r="AI190" s="410">
        <f t="shared" ref="AI190" si="536">AI189</f>
        <v>0</v>
      </c>
      <c r="AJ190" s="410">
        <f t="shared" ref="AJ190" si="537">AJ189</f>
        <v>0</v>
      </c>
      <c r="AK190" s="410">
        <f t="shared" ref="AK190" si="538">AK189</f>
        <v>0</v>
      </c>
      <c r="AL190" s="410">
        <f t="shared" ref="AL190" si="539">AL189</f>
        <v>0</v>
      </c>
      <c r="AM190" s="305"/>
    </row>
    <row r="191" spans="1:39" outlineLevel="1">
      <c r="B191" s="518"/>
      <c r="C191" s="290"/>
      <c r="D191" s="290"/>
      <c r="E191" s="290"/>
      <c r="F191" s="290"/>
      <c r="G191" s="290"/>
      <c r="H191" s="290"/>
      <c r="I191" s="290"/>
      <c r="J191" s="290"/>
      <c r="K191" s="290"/>
      <c r="L191" s="290"/>
      <c r="M191" s="290"/>
      <c r="N191" s="290"/>
      <c r="O191" s="290"/>
      <c r="P191" s="290"/>
      <c r="Q191" s="290"/>
      <c r="R191" s="290"/>
      <c r="S191" s="290"/>
      <c r="T191" s="290"/>
      <c r="U191" s="290"/>
      <c r="V191" s="290"/>
      <c r="W191" s="290"/>
      <c r="X191" s="290"/>
      <c r="Y191" s="411"/>
      <c r="Z191" s="424"/>
      <c r="AA191" s="424"/>
      <c r="AB191" s="424"/>
      <c r="AC191" s="424"/>
      <c r="AD191" s="424"/>
      <c r="AE191" s="424"/>
      <c r="AF191" s="424"/>
      <c r="AG191" s="424"/>
      <c r="AH191" s="424"/>
      <c r="AI191" s="424"/>
      <c r="AJ191" s="424"/>
      <c r="AK191" s="424"/>
      <c r="AL191" s="424"/>
      <c r="AM191" s="305"/>
    </row>
    <row r="192" spans="1:39" ht="30" outlineLevel="1">
      <c r="A192" s="520">
        <v>49</v>
      </c>
      <c r="B192" s="518" t="s">
        <v>141</v>
      </c>
      <c r="C192" s="290" t="s">
        <v>25</v>
      </c>
      <c r="D192" s="294"/>
      <c r="E192" s="294"/>
      <c r="F192" s="294"/>
      <c r="G192" s="294"/>
      <c r="H192" s="294"/>
      <c r="I192" s="294"/>
      <c r="J192" s="294"/>
      <c r="K192" s="294"/>
      <c r="L192" s="294"/>
      <c r="M192" s="294"/>
      <c r="N192" s="294">
        <v>12</v>
      </c>
      <c r="O192" s="294"/>
      <c r="P192" s="294"/>
      <c r="Q192" s="294"/>
      <c r="R192" s="294"/>
      <c r="S192" s="294"/>
      <c r="T192" s="294"/>
      <c r="U192" s="294"/>
      <c r="V192" s="294"/>
      <c r="W192" s="294"/>
      <c r="X192" s="294"/>
      <c r="Y192" s="425"/>
      <c r="Z192" s="409"/>
      <c r="AA192" s="409"/>
      <c r="AB192" s="409"/>
      <c r="AC192" s="409"/>
      <c r="AD192" s="409"/>
      <c r="AE192" s="409"/>
      <c r="AF192" s="414"/>
      <c r="AG192" s="414"/>
      <c r="AH192" s="414"/>
      <c r="AI192" s="414"/>
      <c r="AJ192" s="414"/>
      <c r="AK192" s="414"/>
      <c r="AL192" s="414"/>
      <c r="AM192" s="295">
        <f>SUM(Y192:AL192)</f>
        <v>0</v>
      </c>
    </row>
    <row r="193" spans="2:39" outlineLevel="1">
      <c r="B193" s="293" t="s">
        <v>267</v>
      </c>
      <c r="C193" s="290" t="s">
        <v>163</v>
      </c>
      <c r="D193" s="294"/>
      <c r="E193" s="294"/>
      <c r="F193" s="294"/>
      <c r="G193" s="294"/>
      <c r="H193" s="294"/>
      <c r="I193" s="294"/>
      <c r="J193" s="294"/>
      <c r="K193" s="294"/>
      <c r="L193" s="294"/>
      <c r="M193" s="294"/>
      <c r="N193" s="294">
        <f>N192</f>
        <v>12</v>
      </c>
      <c r="O193" s="294"/>
      <c r="P193" s="294"/>
      <c r="Q193" s="294"/>
      <c r="R193" s="294"/>
      <c r="S193" s="294"/>
      <c r="T193" s="294"/>
      <c r="U193" s="294"/>
      <c r="V193" s="294"/>
      <c r="W193" s="294"/>
      <c r="X193" s="294"/>
      <c r="Y193" s="410">
        <f>Y192</f>
        <v>0</v>
      </c>
      <c r="Z193" s="410">
        <f t="shared" ref="Z193" si="540">Z192</f>
        <v>0</v>
      </c>
      <c r="AA193" s="410">
        <f t="shared" ref="AA193" si="541">AA192</f>
        <v>0</v>
      </c>
      <c r="AB193" s="410">
        <f t="shared" ref="AB193" si="542">AB192</f>
        <v>0</v>
      </c>
      <c r="AC193" s="410">
        <f t="shared" ref="AC193" si="543">AC192</f>
        <v>0</v>
      </c>
      <c r="AD193" s="410">
        <f t="shared" ref="AD193" si="544">AD192</f>
        <v>0</v>
      </c>
      <c r="AE193" s="410">
        <f t="shared" ref="AE193" si="545">AE192</f>
        <v>0</v>
      </c>
      <c r="AF193" s="410">
        <f t="shared" ref="AF193" si="546">AF192</f>
        <v>0</v>
      </c>
      <c r="AG193" s="410">
        <f t="shared" ref="AG193" si="547">AG192</f>
        <v>0</v>
      </c>
      <c r="AH193" s="410">
        <f t="shared" ref="AH193" si="548">AH192</f>
        <v>0</v>
      </c>
      <c r="AI193" s="410">
        <f t="shared" ref="AI193" si="549">AI192</f>
        <v>0</v>
      </c>
      <c r="AJ193" s="410">
        <f t="shared" ref="AJ193" si="550">AJ192</f>
        <v>0</v>
      </c>
      <c r="AK193" s="410">
        <f t="shared" ref="AK193" si="551">AK192</f>
        <v>0</v>
      </c>
      <c r="AL193" s="410">
        <f t="shared" ref="AL193" si="552">AL192</f>
        <v>0</v>
      </c>
      <c r="AM193" s="305"/>
    </row>
    <row r="194" spans="2:39" outlineLevel="1">
      <c r="B194" s="293"/>
      <c r="C194" s="304"/>
      <c r="D194" s="290"/>
      <c r="E194" s="290"/>
      <c r="F194" s="290"/>
      <c r="G194" s="290"/>
      <c r="H194" s="290"/>
      <c r="I194" s="290"/>
      <c r="J194" s="290"/>
      <c r="K194" s="290"/>
      <c r="L194" s="290"/>
      <c r="M194" s="290"/>
      <c r="N194" s="290"/>
      <c r="O194" s="290"/>
      <c r="P194" s="290"/>
      <c r="Q194" s="290"/>
      <c r="R194" s="290"/>
      <c r="S194" s="290"/>
      <c r="T194" s="290"/>
      <c r="U194" s="290"/>
      <c r="V194" s="290"/>
      <c r="W194" s="290"/>
      <c r="X194" s="290"/>
      <c r="Y194" s="300"/>
      <c r="Z194" s="300"/>
      <c r="AA194" s="300"/>
      <c r="AB194" s="300"/>
      <c r="AC194" s="300"/>
      <c r="AD194" s="300"/>
      <c r="AE194" s="300"/>
      <c r="AF194" s="300"/>
      <c r="AG194" s="300"/>
      <c r="AH194" s="300"/>
      <c r="AI194" s="300"/>
      <c r="AJ194" s="300"/>
      <c r="AK194" s="300"/>
      <c r="AL194" s="300"/>
      <c r="AM194" s="305"/>
    </row>
    <row r="195" spans="2:39" ht="15.75">
      <c r="B195" s="326" t="s">
        <v>271</v>
      </c>
      <c r="C195" s="328"/>
      <c r="D195" s="328">
        <f>SUM(D38:D193)</f>
        <v>0</v>
      </c>
      <c r="E195" s="328"/>
      <c r="F195" s="328"/>
      <c r="G195" s="328"/>
      <c r="H195" s="328"/>
      <c r="I195" s="328"/>
      <c r="J195" s="328"/>
      <c r="K195" s="328"/>
      <c r="L195" s="328"/>
      <c r="M195" s="328"/>
      <c r="N195" s="328"/>
      <c r="O195" s="328">
        <f>SUM(O38:O193)</f>
        <v>0</v>
      </c>
      <c r="P195" s="328"/>
      <c r="Q195" s="328"/>
      <c r="R195" s="328"/>
      <c r="S195" s="328"/>
      <c r="T195" s="328"/>
      <c r="U195" s="328"/>
      <c r="V195" s="328"/>
      <c r="W195" s="328"/>
      <c r="X195" s="328"/>
      <c r="Y195" s="328">
        <f>IF(Y36="kWh",SUMPRODUCT(D38:D193,Y38:Y193))</f>
        <v>0</v>
      </c>
      <c r="Z195" s="328">
        <f>IF(Z36="kWh",SUMPRODUCT(D38:D193,Z38:Z193))</f>
        <v>0</v>
      </c>
      <c r="AA195" s="328">
        <f>IF(AA36="kw",SUMPRODUCT(N38:N193,O38:O193,AA38:AA193),SUMPRODUCT(D38:D193,AA38:AA193))</f>
        <v>0</v>
      </c>
      <c r="AB195" s="328">
        <f>IF(AB36="kw",SUMPRODUCT(N38:N193,O38:O193,AB38:AB193),SUMPRODUCT(D38:D193,AB38:AB193))</f>
        <v>0</v>
      </c>
      <c r="AC195" s="328">
        <f>IF(AC36="kw",SUMPRODUCT(N38:N193,O38:O193,AC38:AC193),SUMPRODUCT(D38:D193,AC38:AC193))</f>
        <v>0</v>
      </c>
      <c r="AD195" s="328">
        <f>IF(AD36="kw",SUMPRODUCT(N38:N193,O38:O193,AD38:AD193),SUMPRODUCT(D38:D193,AD38:AD193))</f>
        <v>0</v>
      </c>
      <c r="AE195" s="328">
        <f>IF(AE36="kw",SUMPRODUCT(N38:N193,O38:O193,AE38:AE193),SUMPRODUCT(D38:D193,AE38:AE193))</f>
        <v>0</v>
      </c>
      <c r="AF195" s="328">
        <f>IF(AF36="kw",SUMPRODUCT(N38:N193,O38:O193,AF38:AF193),SUMPRODUCT(D38:D193,AF38:AF193))</f>
        <v>0</v>
      </c>
      <c r="AG195" s="328">
        <f>IF(AG36="kw",SUMPRODUCT(N38:N193,O38:O193,AG38:AG193),SUMPRODUCT(D38:D193,AG38:AG193))</f>
        <v>0</v>
      </c>
      <c r="AH195" s="328">
        <f>IF(AH36="kw",SUMPRODUCT(N38:N193,O38:O193,AH38:AH193),SUMPRODUCT(D38:D193,AH38:AH193))</f>
        <v>0</v>
      </c>
      <c r="AI195" s="328">
        <f>IF(AI36="kw",SUMPRODUCT(N38:N193,O38:O193,AI38:AI193),SUMPRODUCT(D38:D193,AI38:AI193))</f>
        <v>0</v>
      </c>
      <c r="AJ195" s="328">
        <f>IF(AJ36="kw",SUMPRODUCT(N38:N193,O38:O193,AJ38:AJ193),SUMPRODUCT(D38:D193,AJ38:AJ193))</f>
        <v>0</v>
      </c>
      <c r="AK195" s="328">
        <f>IF(AK36="kw",SUMPRODUCT(N38:N193,O38:O193,AK38:AK193),SUMPRODUCT(D38:D193,AK38:AK193))</f>
        <v>0</v>
      </c>
      <c r="AL195" s="328">
        <f>IF(AL36="kw",SUMPRODUCT(N38:N193,O38:O193,AL38:AL193),SUMPRODUCT(D38:D193,AL38:AL193))</f>
        <v>0</v>
      </c>
      <c r="AM195" s="329"/>
    </row>
    <row r="196" spans="2:39" ht="15.75">
      <c r="B196" s="390" t="s">
        <v>272</v>
      </c>
      <c r="C196" s="391"/>
      <c r="D196" s="391"/>
      <c r="E196" s="391"/>
      <c r="F196" s="391"/>
      <c r="G196" s="391"/>
      <c r="H196" s="391"/>
      <c r="I196" s="391"/>
      <c r="J196" s="391"/>
      <c r="K196" s="391"/>
      <c r="L196" s="391"/>
      <c r="M196" s="391"/>
      <c r="N196" s="391"/>
      <c r="O196" s="391"/>
      <c r="P196" s="391"/>
      <c r="Q196" s="391"/>
      <c r="R196" s="391"/>
      <c r="S196" s="391"/>
      <c r="T196" s="391"/>
      <c r="U196" s="391"/>
      <c r="V196" s="391"/>
      <c r="W196" s="391"/>
      <c r="X196" s="391"/>
      <c r="Y196" s="391">
        <f>HLOOKUP(Y35,'2. LRAMVA Threshold'!$B$42:$Q$53,7,FALSE)</f>
        <v>22228164</v>
      </c>
      <c r="Z196" s="391">
        <f>HLOOKUP(Z35,'2. LRAMVA Threshold'!$B$42:$Q$53,7,FALSE)</f>
        <v>6993000</v>
      </c>
      <c r="AA196" s="391">
        <f>HLOOKUP(AA35,'2. LRAMVA Threshold'!$B$42:$Q$53,7,FALSE)</f>
        <v>319193</v>
      </c>
      <c r="AB196" s="391">
        <f>HLOOKUP(AB35,'2. LRAMVA Threshold'!$B$42:$Q$53,7,FALSE)</f>
        <v>169800.78565149201</v>
      </c>
      <c r="AC196" s="391">
        <f>HLOOKUP(AC35,'2. LRAMVA Threshold'!$B$42:$Q$53,7,FALSE)</f>
        <v>3758</v>
      </c>
      <c r="AD196" s="391">
        <f>HLOOKUP(AD35,'2. LRAMVA Threshold'!$B$42:$Q$53,7,FALSE)</f>
        <v>0</v>
      </c>
      <c r="AE196" s="391">
        <f>HLOOKUP(AE35,'2. LRAMVA Threshold'!$B$42:$Q$53,7,FALSE)</f>
        <v>0</v>
      </c>
      <c r="AF196" s="391">
        <f>HLOOKUP(AF35,'2. LRAMVA Threshold'!$B$42:$Q$53,7,FALSE)</f>
        <v>0</v>
      </c>
      <c r="AG196" s="391">
        <f>HLOOKUP(AG35,'2. LRAMVA Threshold'!$B$42:$Q$53,7,FALSE)</f>
        <v>0</v>
      </c>
      <c r="AH196" s="391">
        <f>HLOOKUP(AH35,'2. LRAMVA Threshold'!$B$42:$Q$53,7,FALSE)</f>
        <v>0</v>
      </c>
      <c r="AI196" s="391">
        <f>HLOOKUP(AI35,'2. LRAMVA Threshold'!$B$42:$Q$53,7,FALSE)</f>
        <v>0</v>
      </c>
      <c r="AJ196" s="391">
        <f>HLOOKUP(AJ35,'2. LRAMVA Threshold'!$B$42:$Q$53,7,FALSE)</f>
        <v>0</v>
      </c>
      <c r="AK196" s="391">
        <f>HLOOKUP(AK35,'2. LRAMVA Threshold'!$B$42:$Q$53,7,FALSE)</f>
        <v>0</v>
      </c>
      <c r="AL196" s="391">
        <f>HLOOKUP(AL35,'2. LRAMVA Threshold'!$B$42:$Q$53,7,FALSE)</f>
        <v>0</v>
      </c>
      <c r="AM196" s="392"/>
    </row>
    <row r="197" spans="2:39">
      <c r="B197" s="519"/>
      <c r="C197" s="431"/>
      <c r="D197" s="432"/>
      <c r="E197" s="432"/>
      <c r="F197" s="432"/>
      <c r="G197" s="432"/>
      <c r="H197" s="432"/>
      <c r="I197" s="432"/>
      <c r="J197" s="432"/>
      <c r="K197" s="432"/>
      <c r="L197" s="432"/>
      <c r="M197" s="432"/>
      <c r="N197" s="432"/>
      <c r="O197" s="433"/>
      <c r="P197" s="432"/>
      <c r="Q197" s="432"/>
      <c r="R197" s="432"/>
      <c r="S197" s="434"/>
      <c r="T197" s="434"/>
      <c r="U197" s="434"/>
      <c r="V197" s="434"/>
      <c r="W197" s="432"/>
      <c r="X197" s="432"/>
      <c r="Y197" s="435"/>
      <c r="Z197" s="435"/>
      <c r="AA197" s="435"/>
      <c r="AB197" s="435"/>
      <c r="AC197" s="435"/>
      <c r="AD197" s="435"/>
      <c r="AE197" s="435"/>
      <c r="AF197" s="398"/>
      <c r="AG197" s="398"/>
      <c r="AH197" s="398"/>
      <c r="AI197" s="398"/>
      <c r="AJ197" s="398"/>
      <c r="AK197" s="398"/>
      <c r="AL197" s="398"/>
      <c r="AM197" s="399"/>
    </row>
    <row r="198" spans="2:39">
      <c r="B198" s="323" t="s">
        <v>168</v>
      </c>
      <c r="C198" s="337"/>
      <c r="D198" s="337"/>
      <c r="E198" s="375"/>
      <c r="F198" s="375"/>
      <c r="G198" s="375"/>
      <c r="H198" s="375"/>
      <c r="I198" s="375"/>
      <c r="J198" s="375"/>
      <c r="K198" s="375"/>
      <c r="L198" s="375"/>
      <c r="M198" s="375"/>
      <c r="N198" s="375"/>
      <c r="O198" s="290"/>
      <c r="P198" s="339"/>
      <c r="Q198" s="339"/>
      <c r="R198" s="339"/>
      <c r="S198" s="338"/>
      <c r="T198" s="338"/>
      <c r="U198" s="338"/>
      <c r="V198" s="338"/>
      <c r="W198" s="339"/>
      <c r="X198" s="339"/>
      <c r="Y198" s="340">
        <f>HLOOKUP(Y$35,'3.  Distribution Rates'!$C$122:$P$133,7,FALSE)</f>
        <v>2.3400000000000001E-2</v>
      </c>
      <c r="Z198" s="340">
        <f>HLOOKUP(Z$35,'3.  Distribution Rates'!$C$122:$P$133,7,FALSE)</f>
        <v>2.1000000000000001E-2</v>
      </c>
      <c r="AA198" s="340">
        <f>HLOOKUP(AA$35,'3.  Distribution Rates'!$C$122:$P$133,7,FALSE)</f>
        <v>3.4569000000000001</v>
      </c>
      <c r="AB198" s="340">
        <f>HLOOKUP(AB$35,'3.  Distribution Rates'!$C$122:$P$133,7,FALSE)</f>
        <v>2.1899999999999999E-2</v>
      </c>
      <c r="AC198" s="340">
        <f>HLOOKUP(AC$35,'3.  Distribution Rates'!$C$122:$P$133,7,FALSE)</f>
        <v>3.9996999999999998</v>
      </c>
      <c r="AD198" s="340">
        <f>HLOOKUP(AD$35,'3.  Distribution Rates'!$C$122:$P$133,7,FALSE)</f>
        <v>0</v>
      </c>
      <c r="AE198" s="340">
        <f>HLOOKUP(AE$35,'3.  Distribution Rates'!$C$122:$P$133,7,FALSE)</f>
        <v>0</v>
      </c>
      <c r="AF198" s="340">
        <f>HLOOKUP(AF$35,'3.  Distribution Rates'!$C$122:$P$133,7,FALSE)</f>
        <v>0</v>
      </c>
      <c r="AG198" s="340">
        <f>HLOOKUP(AG$35,'3.  Distribution Rates'!$C$122:$P$133,7,FALSE)</f>
        <v>0</v>
      </c>
      <c r="AH198" s="340">
        <f>HLOOKUP(AH$35,'3.  Distribution Rates'!$C$122:$P$133,7,FALSE)</f>
        <v>0</v>
      </c>
      <c r="AI198" s="340">
        <f>HLOOKUP(AI$35,'3.  Distribution Rates'!$C$122:$P$133,7,FALSE)</f>
        <v>0</v>
      </c>
      <c r="AJ198" s="340">
        <f>HLOOKUP(AJ$35,'3.  Distribution Rates'!$C$122:$P$133,7,FALSE)</f>
        <v>0</v>
      </c>
      <c r="AK198" s="340">
        <f>HLOOKUP(AK$35,'3.  Distribution Rates'!$C$122:$P$133,7,FALSE)</f>
        <v>0</v>
      </c>
      <c r="AL198" s="340">
        <f>HLOOKUP(AL$35,'3.  Distribution Rates'!$C$122:$P$133,7,FALSE)</f>
        <v>0</v>
      </c>
      <c r="AM198" s="347"/>
    </row>
    <row r="199" spans="2:39">
      <c r="B199" s="323" t="s">
        <v>149</v>
      </c>
      <c r="C199" s="344"/>
      <c r="D199" s="308"/>
      <c r="E199" s="278"/>
      <c r="F199" s="278"/>
      <c r="G199" s="278"/>
      <c r="H199" s="278"/>
      <c r="I199" s="278"/>
      <c r="J199" s="278"/>
      <c r="K199" s="278"/>
      <c r="L199" s="278"/>
      <c r="M199" s="278"/>
      <c r="N199" s="278"/>
      <c r="O199" s="290"/>
      <c r="P199" s="278"/>
      <c r="Q199" s="278"/>
      <c r="R199" s="278"/>
      <c r="S199" s="308"/>
      <c r="T199" s="308"/>
      <c r="U199" s="308"/>
      <c r="V199" s="308"/>
      <c r="W199" s="278"/>
      <c r="X199" s="278"/>
      <c r="Y199" s="377">
        <f>'4.  2011-2014 LRAM'!Y138*Y198</f>
        <v>196692.19642846799</v>
      </c>
      <c r="Z199" s="377">
        <f>'4.  2011-2014 LRAM'!Z138*Z198</f>
        <v>45599.442000000003</v>
      </c>
      <c r="AA199" s="377">
        <f>'4.  2011-2014 LRAM'!AA138*AA198</f>
        <v>182524.32</v>
      </c>
      <c r="AB199" s="377">
        <f>'4.  2011-2014 LRAM'!AB138*AB198</f>
        <v>0</v>
      </c>
      <c r="AC199" s="377">
        <f>'4.  2011-2014 LRAM'!AC138*AC198</f>
        <v>0</v>
      </c>
      <c r="AD199" s="377">
        <f>'4.  2011-2014 LRAM'!AD138*AD198</f>
        <v>0</v>
      </c>
      <c r="AE199" s="377">
        <f>'4.  2011-2014 LRAM'!AE138*AE198</f>
        <v>0</v>
      </c>
      <c r="AF199" s="377">
        <f>'4.  2011-2014 LRAM'!AF138*AF198</f>
        <v>0</v>
      </c>
      <c r="AG199" s="377">
        <f>'4.  2011-2014 LRAM'!AG138*AG198</f>
        <v>0</v>
      </c>
      <c r="AH199" s="377">
        <f>'4.  2011-2014 LRAM'!AH138*AH198</f>
        <v>0</v>
      </c>
      <c r="AI199" s="377">
        <f>'4.  2011-2014 LRAM'!AI138*AI198</f>
        <v>0</v>
      </c>
      <c r="AJ199" s="377">
        <f>'4.  2011-2014 LRAM'!AJ138*AJ198</f>
        <v>0</v>
      </c>
      <c r="AK199" s="377">
        <f>'4.  2011-2014 LRAM'!AK138*AK198</f>
        <v>0</v>
      </c>
      <c r="AL199" s="377">
        <f>'4.  2011-2014 LRAM'!AL138*AL198</f>
        <v>0</v>
      </c>
      <c r="AM199" s="627">
        <f>SUM(Y199:AL199)</f>
        <v>424815.95842846797</v>
      </c>
    </row>
    <row r="200" spans="2:39">
      <c r="B200" s="323" t="s">
        <v>150</v>
      </c>
      <c r="C200" s="344"/>
      <c r="D200" s="308"/>
      <c r="E200" s="278"/>
      <c r="F200" s="278"/>
      <c r="G200" s="278"/>
      <c r="H200" s="278"/>
      <c r="I200" s="278"/>
      <c r="J200" s="278"/>
      <c r="K200" s="278"/>
      <c r="L200" s="278"/>
      <c r="M200" s="278"/>
      <c r="N200" s="278"/>
      <c r="O200" s="290"/>
      <c r="P200" s="278"/>
      <c r="Q200" s="278"/>
      <c r="R200" s="278"/>
      <c r="S200" s="308"/>
      <c r="T200" s="308"/>
      <c r="U200" s="308"/>
      <c r="V200" s="308"/>
      <c r="W200" s="278"/>
      <c r="X200" s="278"/>
      <c r="Y200" s="377">
        <f>'4.  2011-2014 LRAM'!Y267*Y198</f>
        <v>138653.64814183739</v>
      </c>
      <c r="Z200" s="377">
        <f>'4.  2011-2014 LRAM'!Z267*Z198</f>
        <v>40327.119000000006</v>
      </c>
      <c r="AA200" s="377">
        <f>'4.  2011-2014 LRAM'!AA267*AA198</f>
        <v>280617.63606793276</v>
      </c>
      <c r="AB200" s="377">
        <f>'4.  2011-2014 LRAM'!AB267*AB198</f>
        <v>0</v>
      </c>
      <c r="AC200" s="377">
        <f>'4.  2011-2014 LRAM'!AC267*AC198</f>
        <v>0</v>
      </c>
      <c r="AD200" s="377">
        <f>'4.  2011-2014 LRAM'!AD267*AD198</f>
        <v>0</v>
      </c>
      <c r="AE200" s="377">
        <f>'4.  2011-2014 LRAM'!AE267*AE198</f>
        <v>0</v>
      </c>
      <c r="AF200" s="377">
        <f>'4.  2011-2014 LRAM'!AF267*AF198</f>
        <v>0</v>
      </c>
      <c r="AG200" s="377">
        <f>'4.  2011-2014 LRAM'!AG267*AG198</f>
        <v>0</v>
      </c>
      <c r="AH200" s="377">
        <f>'4.  2011-2014 LRAM'!AH267*AH198</f>
        <v>0</v>
      </c>
      <c r="AI200" s="377">
        <f>'4.  2011-2014 LRAM'!AI267*AI198</f>
        <v>0</v>
      </c>
      <c r="AJ200" s="377">
        <f>'4.  2011-2014 LRAM'!AJ267*AJ198</f>
        <v>0</v>
      </c>
      <c r="AK200" s="377">
        <f>'4.  2011-2014 LRAM'!AK267*AK198</f>
        <v>0</v>
      </c>
      <c r="AL200" s="377">
        <f>'4.  2011-2014 LRAM'!AL267*AL198</f>
        <v>0</v>
      </c>
      <c r="AM200" s="627">
        <f>SUM(Y200:AL200)</f>
        <v>459598.40320977016</v>
      </c>
    </row>
    <row r="201" spans="2:39">
      <c r="B201" s="323" t="s">
        <v>151</v>
      </c>
      <c r="C201" s="344"/>
      <c r="D201" s="308"/>
      <c r="E201" s="278"/>
      <c r="F201" s="278"/>
      <c r="G201" s="278"/>
      <c r="H201" s="278"/>
      <c r="I201" s="278"/>
      <c r="J201" s="278"/>
      <c r="K201" s="278"/>
      <c r="L201" s="278"/>
      <c r="M201" s="278"/>
      <c r="N201" s="278"/>
      <c r="O201" s="290"/>
      <c r="P201" s="278"/>
      <c r="Q201" s="278"/>
      <c r="R201" s="278"/>
      <c r="S201" s="308"/>
      <c r="T201" s="308"/>
      <c r="U201" s="308"/>
      <c r="V201" s="308"/>
      <c r="W201" s="278"/>
      <c r="X201" s="278"/>
      <c r="Y201" s="377">
        <f>'4.  2011-2014 LRAM'!Y396*Y198</f>
        <v>127068.07303242</v>
      </c>
      <c r="Z201" s="377">
        <f>'4.  2011-2014 LRAM'!Z396*Z198</f>
        <v>75670.22766366</v>
      </c>
      <c r="AA201" s="377">
        <f>'4.  2011-2014 LRAM'!AA396*AA198</f>
        <v>254984.94989656674</v>
      </c>
      <c r="AB201" s="377">
        <f>'4.  2011-2014 LRAM'!AB396*AB198</f>
        <v>0</v>
      </c>
      <c r="AC201" s="377">
        <f>'4.  2011-2014 LRAM'!AC396*AC198</f>
        <v>0</v>
      </c>
      <c r="AD201" s="377">
        <f>'4.  2011-2014 LRAM'!AD396*AD198</f>
        <v>0</v>
      </c>
      <c r="AE201" s="377">
        <f>'4.  2011-2014 LRAM'!AE396*AE198</f>
        <v>0</v>
      </c>
      <c r="AF201" s="377">
        <f>'4.  2011-2014 LRAM'!AF396*AF198</f>
        <v>0</v>
      </c>
      <c r="AG201" s="377">
        <f>'4.  2011-2014 LRAM'!AG396*AG198</f>
        <v>0</v>
      </c>
      <c r="AH201" s="377">
        <f>'4.  2011-2014 LRAM'!AH396*AH198</f>
        <v>0</v>
      </c>
      <c r="AI201" s="377">
        <f>'4.  2011-2014 LRAM'!AI396*AI198</f>
        <v>0</v>
      </c>
      <c r="AJ201" s="377">
        <f>'4.  2011-2014 LRAM'!AJ396*AJ198</f>
        <v>0</v>
      </c>
      <c r="AK201" s="377">
        <f>'4.  2011-2014 LRAM'!AK396*AK198</f>
        <v>0</v>
      </c>
      <c r="AL201" s="377">
        <f>'4.  2011-2014 LRAM'!AL396*AL198</f>
        <v>0</v>
      </c>
      <c r="AM201" s="627">
        <f>SUM(Y201:AL201)</f>
        <v>457723.25059264677</v>
      </c>
    </row>
    <row r="202" spans="2:39">
      <c r="B202" s="323" t="s">
        <v>152</v>
      </c>
      <c r="C202" s="344"/>
      <c r="D202" s="308"/>
      <c r="E202" s="278"/>
      <c r="F202" s="278"/>
      <c r="G202" s="278"/>
      <c r="H202" s="278"/>
      <c r="I202" s="278"/>
      <c r="J202" s="278"/>
      <c r="K202" s="278"/>
      <c r="L202" s="278"/>
      <c r="M202" s="278"/>
      <c r="N202" s="278"/>
      <c r="O202" s="290"/>
      <c r="P202" s="278"/>
      <c r="Q202" s="278"/>
      <c r="R202" s="278"/>
      <c r="S202" s="308"/>
      <c r="T202" s="308"/>
      <c r="U202" s="308"/>
      <c r="V202" s="308"/>
      <c r="W202" s="278"/>
      <c r="X202" s="278"/>
      <c r="Y202" s="377">
        <f>'4.  2011-2014 LRAM'!Y526*Y198</f>
        <v>289915.64605135081</v>
      </c>
      <c r="Z202" s="377">
        <f>'4.  2011-2014 LRAM'!Z526*Z198</f>
        <v>180797.522325</v>
      </c>
      <c r="AA202" s="377">
        <f>'4.  2011-2014 LRAM'!AA526*AA198</f>
        <v>282971.43746174662</v>
      </c>
      <c r="AB202" s="377">
        <f>'4.  2011-2014 LRAM'!AB526*AB198</f>
        <v>0</v>
      </c>
      <c r="AC202" s="377">
        <f>'4.  2011-2014 LRAM'!AC526*AC198</f>
        <v>0</v>
      </c>
      <c r="AD202" s="377">
        <f>'4.  2011-2014 LRAM'!AD526*AD198</f>
        <v>0</v>
      </c>
      <c r="AE202" s="377">
        <f>'4.  2011-2014 LRAM'!AE526*AE198</f>
        <v>0</v>
      </c>
      <c r="AF202" s="377">
        <f>'4.  2011-2014 LRAM'!AF526*AF198</f>
        <v>0</v>
      </c>
      <c r="AG202" s="377">
        <f>'4.  2011-2014 LRAM'!AG526*AG198</f>
        <v>0</v>
      </c>
      <c r="AH202" s="377">
        <f>'4.  2011-2014 LRAM'!AH526*AH198</f>
        <v>0</v>
      </c>
      <c r="AI202" s="377">
        <f>'4.  2011-2014 LRAM'!AI526*AI198</f>
        <v>0</v>
      </c>
      <c r="AJ202" s="377">
        <f>'4.  2011-2014 LRAM'!AJ526*AJ198</f>
        <v>0</v>
      </c>
      <c r="AK202" s="377">
        <f>'4.  2011-2014 LRAM'!AK526*AK198</f>
        <v>0</v>
      </c>
      <c r="AL202" s="377">
        <f>'4.  2011-2014 LRAM'!AL526*AL198</f>
        <v>0</v>
      </c>
      <c r="AM202" s="627">
        <f>SUM(Y202:AL202)</f>
        <v>753684.6058380974</v>
      </c>
    </row>
    <row r="203" spans="2:39">
      <c r="B203" s="323" t="s">
        <v>153</v>
      </c>
      <c r="C203" s="344"/>
      <c r="D203" s="308"/>
      <c r="E203" s="278"/>
      <c r="F203" s="278"/>
      <c r="G203" s="278"/>
      <c r="H203" s="278"/>
      <c r="I203" s="278"/>
      <c r="J203" s="278"/>
      <c r="K203" s="278"/>
      <c r="L203" s="278"/>
      <c r="M203" s="278"/>
      <c r="N203" s="278"/>
      <c r="O203" s="290"/>
      <c r="P203" s="278"/>
      <c r="Q203" s="278"/>
      <c r="R203" s="278"/>
      <c r="S203" s="308"/>
      <c r="T203" s="308"/>
      <c r="U203" s="308"/>
      <c r="V203" s="308"/>
      <c r="W203" s="278"/>
      <c r="X203" s="278"/>
      <c r="Y203" s="377">
        <f>Y195*Y198</f>
        <v>0</v>
      </c>
      <c r="Z203" s="377">
        <f>Z195*Z198</f>
        <v>0</v>
      </c>
      <c r="AA203" s="377">
        <f>AA195*AA198</f>
        <v>0</v>
      </c>
      <c r="AB203" s="377">
        <f t="shared" ref="AB203:AL203" si="553">AB195*AB198</f>
        <v>0</v>
      </c>
      <c r="AC203" s="377">
        <f t="shared" si="553"/>
        <v>0</v>
      </c>
      <c r="AD203" s="377">
        <f t="shared" si="553"/>
        <v>0</v>
      </c>
      <c r="AE203" s="377">
        <f t="shared" si="553"/>
        <v>0</v>
      </c>
      <c r="AF203" s="377">
        <f t="shared" si="553"/>
        <v>0</v>
      </c>
      <c r="AG203" s="377">
        <f t="shared" si="553"/>
        <v>0</v>
      </c>
      <c r="AH203" s="377">
        <f t="shared" si="553"/>
        <v>0</v>
      </c>
      <c r="AI203" s="377">
        <f t="shared" si="553"/>
        <v>0</v>
      </c>
      <c r="AJ203" s="377">
        <f t="shared" si="553"/>
        <v>0</v>
      </c>
      <c r="AK203" s="377">
        <f t="shared" si="553"/>
        <v>0</v>
      </c>
      <c r="AL203" s="377">
        <f t="shared" si="553"/>
        <v>0</v>
      </c>
      <c r="AM203" s="627">
        <f>SUM(Y203:AL203)</f>
        <v>0</v>
      </c>
    </row>
    <row r="204" spans="2:39" ht="15.75">
      <c r="B204" s="348" t="s">
        <v>268</v>
      </c>
      <c r="C204" s="344"/>
      <c r="D204" s="335"/>
      <c r="E204" s="333"/>
      <c r="F204" s="333"/>
      <c r="G204" s="333"/>
      <c r="H204" s="333"/>
      <c r="I204" s="333"/>
      <c r="J204" s="333"/>
      <c r="K204" s="333"/>
      <c r="L204" s="333"/>
      <c r="M204" s="333"/>
      <c r="N204" s="333"/>
      <c r="O204" s="299"/>
      <c r="P204" s="333"/>
      <c r="Q204" s="333"/>
      <c r="R204" s="333"/>
      <c r="S204" s="335"/>
      <c r="T204" s="335"/>
      <c r="U204" s="335"/>
      <c r="V204" s="335"/>
      <c r="W204" s="333"/>
      <c r="X204" s="333"/>
      <c r="Y204" s="345">
        <f>SUM(Y199:Y203)</f>
        <v>752329.56365407619</v>
      </c>
      <c r="Z204" s="345">
        <f>SUM(Z199:Z203)</f>
        <v>342394.31098865997</v>
      </c>
      <c r="AA204" s="345">
        <f t="shared" ref="AA204:AE204" si="554">SUM(AA199:AA203)</f>
        <v>1001098.3434262462</v>
      </c>
      <c r="AB204" s="345">
        <f t="shared" si="554"/>
        <v>0</v>
      </c>
      <c r="AC204" s="345">
        <f t="shared" si="554"/>
        <v>0</v>
      </c>
      <c r="AD204" s="345">
        <f t="shared" si="554"/>
        <v>0</v>
      </c>
      <c r="AE204" s="345">
        <f t="shared" si="554"/>
        <v>0</v>
      </c>
      <c r="AF204" s="345">
        <f>SUM(AF199:AF203)</f>
        <v>0</v>
      </c>
      <c r="AG204" s="345">
        <f>SUM(AG199:AG203)</f>
        <v>0</v>
      </c>
      <c r="AH204" s="345">
        <f t="shared" ref="AH204:AL204" si="555">SUM(AH199:AH203)</f>
        <v>0</v>
      </c>
      <c r="AI204" s="345">
        <f t="shared" si="555"/>
        <v>0</v>
      </c>
      <c r="AJ204" s="345">
        <f t="shared" si="555"/>
        <v>0</v>
      </c>
      <c r="AK204" s="345">
        <f t="shared" si="555"/>
        <v>0</v>
      </c>
      <c r="AL204" s="345">
        <f t="shared" si="555"/>
        <v>0</v>
      </c>
      <c r="AM204" s="406">
        <f>SUM(AM199:AM203)</f>
        <v>2095822.2180689822</v>
      </c>
    </row>
    <row r="205" spans="2:39" ht="15.75">
      <c r="B205" s="348" t="s">
        <v>269</v>
      </c>
      <c r="C205" s="344"/>
      <c r="D205" s="349"/>
      <c r="E205" s="333"/>
      <c r="F205" s="333"/>
      <c r="G205" s="333"/>
      <c r="H205" s="333"/>
      <c r="I205" s="333"/>
      <c r="J205" s="333"/>
      <c r="K205" s="333"/>
      <c r="L205" s="333"/>
      <c r="M205" s="333"/>
      <c r="N205" s="333"/>
      <c r="O205" s="299"/>
      <c r="P205" s="333"/>
      <c r="Q205" s="333"/>
      <c r="R205" s="333"/>
      <c r="S205" s="335"/>
      <c r="T205" s="335"/>
      <c r="U205" s="335"/>
      <c r="V205" s="335"/>
      <c r="W205" s="333"/>
      <c r="X205" s="333"/>
      <c r="Y205" s="346">
        <f>Y196*Y198</f>
        <v>520139.03760000004</v>
      </c>
      <c r="Z205" s="346">
        <f t="shared" ref="Z205:AE205" si="556">Z196*Z198</f>
        <v>146853</v>
      </c>
      <c r="AA205" s="346">
        <f t="shared" si="556"/>
        <v>1103418.2816999999</v>
      </c>
      <c r="AB205" s="346">
        <f t="shared" si="556"/>
        <v>3718.6372057676749</v>
      </c>
      <c r="AC205" s="346">
        <f t="shared" si="556"/>
        <v>15030.872599999999</v>
      </c>
      <c r="AD205" s="346">
        <f t="shared" si="556"/>
        <v>0</v>
      </c>
      <c r="AE205" s="346">
        <f t="shared" si="556"/>
        <v>0</v>
      </c>
      <c r="AF205" s="346">
        <f>AF196*AF198</f>
        <v>0</v>
      </c>
      <c r="AG205" s="346">
        <f t="shared" ref="AG205:AL205" si="557">AG196*AG198</f>
        <v>0</v>
      </c>
      <c r="AH205" s="346">
        <f t="shared" si="557"/>
        <v>0</v>
      </c>
      <c r="AI205" s="346">
        <f t="shared" si="557"/>
        <v>0</v>
      </c>
      <c r="AJ205" s="346">
        <f t="shared" si="557"/>
        <v>0</v>
      </c>
      <c r="AK205" s="346">
        <f t="shared" si="557"/>
        <v>0</v>
      </c>
      <c r="AL205" s="346">
        <f t="shared" si="557"/>
        <v>0</v>
      </c>
      <c r="AM205" s="406">
        <f>SUM(Y205:AL205)</f>
        <v>1789159.8291057677</v>
      </c>
    </row>
    <row r="206" spans="2:39" ht="15.75">
      <c r="B206" s="348" t="s">
        <v>270</v>
      </c>
      <c r="C206" s="344"/>
      <c r="D206" s="349"/>
      <c r="E206" s="333"/>
      <c r="F206" s="333"/>
      <c r="G206" s="333"/>
      <c r="H206" s="333"/>
      <c r="I206" s="333"/>
      <c r="J206" s="333"/>
      <c r="K206" s="333"/>
      <c r="L206" s="333"/>
      <c r="M206" s="333"/>
      <c r="N206" s="333"/>
      <c r="O206" s="299"/>
      <c r="P206" s="333"/>
      <c r="Q206" s="333"/>
      <c r="R206" s="333"/>
      <c r="S206" s="349"/>
      <c r="T206" s="349"/>
      <c r="U206" s="349"/>
      <c r="V206" s="349"/>
      <c r="W206" s="333"/>
      <c r="X206" s="333"/>
      <c r="Y206" s="350"/>
      <c r="Z206" s="350"/>
      <c r="AA206" s="350"/>
      <c r="AB206" s="350"/>
      <c r="AC206" s="350"/>
      <c r="AD206" s="350"/>
      <c r="AE206" s="350"/>
      <c r="AF206" s="350"/>
      <c r="AG206" s="350"/>
      <c r="AH206" s="350"/>
      <c r="AI206" s="350"/>
      <c r="AJ206" s="350"/>
      <c r="AK206" s="350"/>
      <c r="AL206" s="350"/>
      <c r="AM206" s="406">
        <f>AM204-AM205</f>
        <v>306662.38896321459</v>
      </c>
    </row>
    <row r="207" spans="2:39">
      <c r="B207" s="323"/>
      <c r="C207" s="349"/>
      <c r="D207" s="349"/>
      <c r="E207" s="333"/>
      <c r="F207" s="333"/>
      <c r="G207" s="333"/>
      <c r="H207" s="333"/>
      <c r="I207" s="333"/>
      <c r="J207" s="333"/>
      <c r="K207" s="333"/>
      <c r="L207" s="333"/>
      <c r="M207" s="333"/>
      <c r="N207" s="333"/>
      <c r="O207" s="299"/>
      <c r="P207" s="333"/>
      <c r="Q207" s="333"/>
      <c r="R207" s="333"/>
      <c r="S207" s="349"/>
      <c r="T207" s="344"/>
      <c r="U207" s="349"/>
      <c r="V207" s="349"/>
      <c r="W207" s="333"/>
      <c r="X207" s="333"/>
      <c r="Y207" s="351"/>
      <c r="Z207" s="351"/>
      <c r="AA207" s="351"/>
      <c r="AB207" s="351"/>
      <c r="AC207" s="351"/>
      <c r="AD207" s="351"/>
      <c r="AE207" s="351"/>
      <c r="AF207" s="351"/>
      <c r="AG207" s="351"/>
      <c r="AH207" s="351"/>
      <c r="AI207" s="351"/>
      <c r="AJ207" s="351"/>
      <c r="AK207" s="351"/>
      <c r="AL207" s="351"/>
      <c r="AM207" s="347"/>
    </row>
    <row r="208" spans="2:39">
      <c r="B208" s="293" t="s">
        <v>144</v>
      </c>
      <c r="C208" s="303"/>
      <c r="D208" s="278"/>
      <c r="E208" s="278"/>
      <c r="F208" s="278"/>
      <c r="G208" s="278"/>
      <c r="H208" s="278"/>
      <c r="I208" s="278"/>
      <c r="J208" s="278"/>
      <c r="K208" s="278"/>
      <c r="L208" s="278"/>
      <c r="M208" s="278"/>
      <c r="N208" s="278"/>
      <c r="O208" s="356"/>
      <c r="P208" s="278"/>
      <c r="Q208" s="278"/>
      <c r="R208" s="278"/>
      <c r="S208" s="303"/>
      <c r="T208" s="308"/>
      <c r="U208" s="308"/>
      <c r="V208" s="278"/>
      <c r="W208" s="278"/>
      <c r="X208" s="308"/>
      <c r="Y208" s="290">
        <f>SUMPRODUCT(E38:E193,Y38:Y193)</f>
        <v>0</v>
      </c>
      <c r="Z208" s="290">
        <f>SUMPRODUCT(E38:E193,Z38:Z193)</f>
        <v>0</v>
      </c>
      <c r="AA208" s="290">
        <f>IF(AA36="kw",SUMPRODUCT(N38:N193,P38:P193,AA38:AA193),SUMPRODUCT(E38:E193,AA38:AA193))</f>
        <v>0</v>
      </c>
      <c r="AB208" s="290">
        <f>IF(AB36="kw",SUMPRODUCT(N38:N193,P38:P193,AB38:AB193),SUMPRODUCT(E38:E193,AB38:AB193))</f>
        <v>0</v>
      </c>
      <c r="AC208" s="290">
        <f>IF(AC36="kw",SUMPRODUCT(N38:N193,P38:P193,AC38:AC193),SUMPRODUCT(E38:E193,AC38:AC193))</f>
        <v>0</v>
      </c>
      <c r="AD208" s="290">
        <f>IF(AD36="kw",SUMPRODUCT(N38:N193,P38:P193,AD38:AD193),SUMPRODUCT(E38:E193,AD38:AD193))</f>
        <v>0</v>
      </c>
      <c r="AE208" s="290">
        <f>IF(AE36="kw",SUMPRODUCT(N38:N193,P38:P193,AE38:AE193),SUMPRODUCT(E38:E193,AE38:AE193))</f>
        <v>0</v>
      </c>
      <c r="AF208" s="290">
        <f>IF(AF36="kw",SUMPRODUCT(N38:N193,P38:P193,AF38:AF193),SUMPRODUCT(E38:E193,AF38:AF193))</f>
        <v>0</v>
      </c>
      <c r="AG208" s="290">
        <f>IF(AG36="kw",SUMPRODUCT(N38:N193,P38:P193,AG38:AG193),SUMPRODUCT(E38:E193,AG38:AG193))</f>
        <v>0</v>
      </c>
      <c r="AH208" s="290">
        <f>IF(AH36="kw",SUMPRODUCT(N38:N193,P38:P193,AH38:AH193),SUMPRODUCT(E38:E193,AH38:AH193))</f>
        <v>0</v>
      </c>
      <c r="AI208" s="290">
        <f>IF(AI36="kw",SUMPRODUCT(N38:N193,P38:P193,AI38:AI193),SUMPRODUCT(E38:E193,AI38:AI193))</f>
        <v>0</v>
      </c>
      <c r="AJ208" s="290">
        <f>IF(AJ36="kw",SUMPRODUCT(N38:N193,P38:P193,AJ38:AJ193),SUMPRODUCT(E38:E193,AJ38:AJ193))</f>
        <v>0</v>
      </c>
      <c r="AK208" s="290">
        <f>IF(AK36="kw",SUMPRODUCT(N38:N193,P38:P193,AK38:AK193),SUMPRODUCT(E38:E193,AK38:AK193))</f>
        <v>0</v>
      </c>
      <c r="AL208" s="290">
        <f>IF(AL36="kw",SUMPRODUCT(N38:N193,P38:P193,AL38:AL193),SUMPRODUCT(E38:E193,AL38:AL193))</f>
        <v>0</v>
      </c>
      <c r="AM208" s="347"/>
    </row>
    <row r="209" spans="1:39">
      <c r="B209" s="293" t="s">
        <v>145</v>
      </c>
      <c r="C209" s="303"/>
      <c r="D209" s="278"/>
      <c r="E209" s="278"/>
      <c r="F209" s="278"/>
      <c r="G209" s="278"/>
      <c r="H209" s="278"/>
      <c r="I209" s="278"/>
      <c r="J209" s="278"/>
      <c r="K209" s="278"/>
      <c r="L209" s="278"/>
      <c r="M209" s="278"/>
      <c r="N209" s="278"/>
      <c r="O209" s="356"/>
      <c r="P209" s="278"/>
      <c r="Q209" s="278"/>
      <c r="R209" s="278"/>
      <c r="S209" s="303"/>
      <c r="T209" s="308"/>
      <c r="U209" s="308"/>
      <c r="V209" s="278"/>
      <c r="W209" s="278"/>
      <c r="X209" s="308"/>
      <c r="Y209" s="290">
        <f>SUMPRODUCT(F38:F193,Y38:Y193)</f>
        <v>0</v>
      </c>
      <c r="Z209" s="290">
        <f>SUMPRODUCT(F38:F193,Z38:Z193)</f>
        <v>0</v>
      </c>
      <c r="AA209" s="290">
        <f>IF(AA36="kw",SUMPRODUCT(N38:N193,Q38:Q193,AA38:AA193),SUMPRODUCT(F38:F193,AA38:AA193))</f>
        <v>0</v>
      </c>
      <c r="AB209" s="290">
        <f>IF(AB36="kw",SUMPRODUCT(N38:N193,Q38:Q193,AB38:AB193),SUMPRODUCT(F38:F193,AB38:AB193))</f>
        <v>0</v>
      </c>
      <c r="AC209" s="290">
        <f>IF(AC36="kw",SUMPRODUCT(N38:N193,Q38:Q193,AC38:AC193),SUMPRODUCT(F38:F193,AC38:AC193))</f>
        <v>0</v>
      </c>
      <c r="AD209" s="290">
        <f>IF(AD36="kw",SUMPRODUCT(N38:N193,Q38:Q193,AD38:AD193),SUMPRODUCT(F38:F193,AD38:AD193))</f>
        <v>0</v>
      </c>
      <c r="AE209" s="290">
        <f>IF(AE36="kw",SUMPRODUCT(N38:N193,Q38:Q193,AE38:AE193),SUMPRODUCT(F38:F193,AE38:AE193))</f>
        <v>0</v>
      </c>
      <c r="AF209" s="290">
        <f>IF(AF36="kw",SUMPRODUCT(N38:N193,Q38:Q193,AF38:AF193),SUMPRODUCT(F38:F193,AF38:AF193))</f>
        <v>0</v>
      </c>
      <c r="AG209" s="290">
        <f>IF(AG36="kw",SUMPRODUCT(N38:N193,Q38:Q193,AG38:AG193),SUMPRODUCT(F38:F193,AG38:AG193))</f>
        <v>0</v>
      </c>
      <c r="AH209" s="290">
        <f>IF(AH36="kw",SUMPRODUCT(N38:N193,Q38:Q193,AH38:AH193),SUMPRODUCT(F38:F193,AH38:AH193))</f>
        <v>0</v>
      </c>
      <c r="AI209" s="290">
        <f>IF(AI36="kw",SUMPRODUCT(N38:N193,Q38:Q193,AI38:AI193),SUMPRODUCT(F38:F193,AI38:AI193))</f>
        <v>0</v>
      </c>
      <c r="AJ209" s="290">
        <f>IF(AJ36="kw",SUMPRODUCT(N38:N193,Q38:Q193,AJ38:AJ193),SUMPRODUCT(F38:F193,AJ38:AJ193))</f>
        <v>0</v>
      </c>
      <c r="AK209" s="290">
        <f>IF(AK36="kw",SUMPRODUCT(N38:N193,Q38:Q193,AK38:AK193),SUMPRODUCT(F38:F193,AK38:AK193))</f>
        <v>0</v>
      </c>
      <c r="AL209" s="290">
        <f>IF(AL36="kw",SUMPRODUCT(N38:N193,Q38:Q193,AL38:AL193),SUMPRODUCT(F38:F193,AL38:AL193))</f>
        <v>0</v>
      </c>
      <c r="AM209" s="336"/>
    </row>
    <row r="210" spans="1:39">
      <c r="B210" s="293" t="s">
        <v>146</v>
      </c>
      <c r="C210" s="303"/>
      <c r="D210" s="278"/>
      <c r="E210" s="278"/>
      <c r="F210" s="278"/>
      <c r="G210" s="278"/>
      <c r="H210" s="278"/>
      <c r="I210" s="278"/>
      <c r="J210" s="278"/>
      <c r="K210" s="278"/>
      <c r="L210" s="278"/>
      <c r="M210" s="278"/>
      <c r="N210" s="278"/>
      <c r="O210" s="356"/>
      <c r="P210" s="278"/>
      <c r="Q210" s="278"/>
      <c r="R210" s="278"/>
      <c r="S210" s="303"/>
      <c r="T210" s="308"/>
      <c r="U210" s="308"/>
      <c r="V210" s="278"/>
      <c r="W210" s="278"/>
      <c r="X210" s="308"/>
      <c r="Y210" s="290">
        <f>SUMPRODUCT(G38:G193,Y38:Y193)</f>
        <v>0</v>
      </c>
      <c r="Z210" s="290">
        <f>SUMPRODUCT(G38:G193,Z38:Z193)</f>
        <v>0</v>
      </c>
      <c r="AA210" s="290">
        <f>IF(AA36="kw",SUMPRODUCT(N38:N193,R38:R193,AA38:AA193),SUMPRODUCT(G38:G193,AA38:AA193))</f>
        <v>0</v>
      </c>
      <c r="AB210" s="290">
        <f>IF(AB36="kw",SUMPRODUCT(N38:N193,R38:R193,AB38:AB193),SUMPRODUCT(G38:G193,AB38:AB193))</f>
        <v>0</v>
      </c>
      <c r="AC210" s="290">
        <f>IF(AC36="kw",SUMPRODUCT(N38:N193,R38:R193,AC38:AC193),SUMPRODUCT(G38:G193,AC38:AC193))</f>
        <v>0</v>
      </c>
      <c r="AD210" s="290">
        <f>IF(AD36="kw",SUMPRODUCT(N38:N193,R38:R193,AD38:AD193),SUMPRODUCT(G38:G193,AD38:AD193))</f>
        <v>0</v>
      </c>
      <c r="AE210" s="290">
        <f>IF(AE36="kw",SUMPRODUCT(N38:N193,R38:R193,AE38:AE193),SUMPRODUCT(G38:G193,AE38:AE193))</f>
        <v>0</v>
      </c>
      <c r="AF210" s="290">
        <f>IF(AF36="kw",SUMPRODUCT(N38:N193,R38:R193,AF38:AF193),SUMPRODUCT(G38:G193,AF38:AF193))</f>
        <v>0</v>
      </c>
      <c r="AG210" s="290">
        <f>IF(AG36="kw",SUMPRODUCT(N38:N193,R38:R193,AG38:AG193),SUMPRODUCT(G38:G193,AG38:AG193))</f>
        <v>0</v>
      </c>
      <c r="AH210" s="290">
        <f>IF(AH36="kw",SUMPRODUCT(N38:N193,R38:R193,AH38:AH193),SUMPRODUCT(G38:G193,AH38:AH193))</f>
        <v>0</v>
      </c>
      <c r="AI210" s="290">
        <f>IF(AI36="kw",SUMPRODUCT(N38:N193,R38:R193,AI38:AI193),SUMPRODUCT(G38:G193,AI38:AI193))</f>
        <v>0</v>
      </c>
      <c r="AJ210" s="290">
        <f>IF(AJ36="kw",SUMPRODUCT(N38:N193,R38:R193,AJ38:AJ193),SUMPRODUCT(G38:G193,AJ38:AJ193))</f>
        <v>0</v>
      </c>
      <c r="AK210" s="290">
        <f>IF(AK36="kw",SUMPRODUCT(N38:N193,R38:R193,AK38:AK193),SUMPRODUCT(G38:G193,AK38:AK193))</f>
        <v>0</v>
      </c>
      <c r="AL210" s="290">
        <f>IF(AL36="kw",SUMPRODUCT(N38:N193,R38:R193,AL38:AL193),SUMPRODUCT(G38:G193,AL38:AL193))</f>
        <v>0</v>
      </c>
      <c r="AM210" s="336"/>
    </row>
    <row r="211" spans="1:39">
      <c r="B211" s="293" t="s">
        <v>147</v>
      </c>
      <c r="C211" s="303"/>
      <c r="D211" s="278"/>
      <c r="E211" s="278"/>
      <c r="F211" s="278"/>
      <c r="G211" s="278"/>
      <c r="H211" s="278"/>
      <c r="I211" s="278"/>
      <c r="J211" s="278"/>
      <c r="K211" s="278"/>
      <c r="L211" s="278"/>
      <c r="M211" s="278"/>
      <c r="N211" s="278"/>
      <c r="O211" s="356"/>
      <c r="P211" s="278"/>
      <c r="Q211" s="278"/>
      <c r="R211" s="278"/>
      <c r="S211" s="303"/>
      <c r="T211" s="308"/>
      <c r="U211" s="308"/>
      <c r="V211" s="278"/>
      <c r="W211" s="278"/>
      <c r="X211" s="308"/>
      <c r="Y211" s="290">
        <f>SUMPRODUCT(H38:H193,Y38:Y193)</f>
        <v>0</v>
      </c>
      <c r="Z211" s="290">
        <f>SUMPRODUCT(H38:H193,Z38:Z193)</f>
        <v>0</v>
      </c>
      <c r="AA211" s="290">
        <f>IF(AA36="kw",SUMPRODUCT(N38:N193,S38:S193,AA38:AA193),SUMPRODUCT(H38:H193,AA38:AA193))</f>
        <v>0</v>
      </c>
      <c r="AB211" s="290">
        <f>IF(AB36="kw",SUMPRODUCT(N38:N193,S38:S193,AB38:AB193),SUMPRODUCT(H38:H193,AB38:AB193))</f>
        <v>0</v>
      </c>
      <c r="AC211" s="290">
        <f>IF(AC36="kw",SUMPRODUCT(N38:N193,S38:S193,AC38:AC193),SUMPRODUCT(H38:H193,AC38:AC193))</f>
        <v>0</v>
      </c>
      <c r="AD211" s="290">
        <f>IF(AD36="kw",SUMPRODUCT(N38:N193,S38:S193,AD38:AD193),SUMPRODUCT(H38:H193,AD38:AD193))</f>
        <v>0</v>
      </c>
      <c r="AE211" s="290">
        <f>IF(AE36="kw",SUMPRODUCT(N38:N193,S38:S193,AE38:AE193),SUMPRODUCT(H38:H193,AE38:AE193))</f>
        <v>0</v>
      </c>
      <c r="AF211" s="290">
        <f>IF(AF36="kw",SUMPRODUCT(N38:N193,S38:S193,AF38:AF193),SUMPRODUCT(H38:H193,AF38:AF193))</f>
        <v>0</v>
      </c>
      <c r="AG211" s="290">
        <f>IF(AG36="kw",SUMPRODUCT(N38:N193,S38:S193,AG38:AG193),SUMPRODUCT(H38:H193,AG38:AG193))</f>
        <v>0</v>
      </c>
      <c r="AH211" s="290">
        <f>IF(AH36="kw",SUMPRODUCT(N38:N193,S38:S193,AH38:AH193),SUMPRODUCT(H38:H193,AH38:AH193))</f>
        <v>0</v>
      </c>
      <c r="AI211" s="290">
        <f>IF(AI36="kw",SUMPRODUCT(N38:N193,S38:S193,AI38:AI193),SUMPRODUCT(H38:H193,AI38:AI193))</f>
        <v>0</v>
      </c>
      <c r="AJ211" s="290">
        <f>IF(AJ36="kw",SUMPRODUCT(N38:N193,S38:S193,AJ38:AJ193),SUMPRODUCT(H38:H193,AJ38:AJ193))</f>
        <v>0</v>
      </c>
      <c r="AK211" s="290">
        <f>IF(AK36="kw",SUMPRODUCT(N38:N193,S38:S193,AK38:AK193),SUMPRODUCT(H38:H193,AK38:AK193))</f>
        <v>0</v>
      </c>
      <c r="AL211" s="290">
        <f>IF(AL36="kw",SUMPRODUCT(N38:N193,S38:S193,AL38:AL193),SUMPRODUCT(H38:H193,AL38:AL193))</f>
        <v>0</v>
      </c>
      <c r="AM211" s="336"/>
    </row>
    <row r="212" spans="1:39">
      <c r="B212" s="436" t="s">
        <v>148</v>
      </c>
      <c r="C212" s="363"/>
      <c r="D212" s="383"/>
      <c r="E212" s="383"/>
      <c r="F212" s="383"/>
      <c r="G212" s="383"/>
      <c r="H212" s="383"/>
      <c r="I212" s="383"/>
      <c r="J212" s="383"/>
      <c r="K212" s="383"/>
      <c r="L212" s="383"/>
      <c r="M212" s="383"/>
      <c r="N212" s="383"/>
      <c r="O212" s="382"/>
      <c r="P212" s="383"/>
      <c r="Q212" s="383"/>
      <c r="R212" s="383"/>
      <c r="S212" s="363"/>
      <c r="T212" s="384"/>
      <c r="U212" s="384"/>
      <c r="V212" s="383"/>
      <c r="W212" s="383"/>
      <c r="X212" s="384"/>
      <c r="Y212" s="325">
        <f>SUMPRODUCT(I38:I193,Y38:Y193)</f>
        <v>0</v>
      </c>
      <c r="Z212" s="325">
        <f>SUMPRODUCT(I38:I193,Z38:Z193)</f>
        <v>0</v>
      </c>
      <c r="AA212" s="325">
        <f>IF(AA36="kw",SUMPRODUCT(N38:N193,T38:T193,AA38:AA193),SUMPRODUCT(I38:I193,AA38:AA193))</f>
        <v>0</v>
      </c>
      <c r="AB212" s="325">
        <f>IF(AB36="kw",SUMPRODUCT(N38:N193,T38:T193,AB38:AB193),SUMPRODUCT(I38:I193,AB38:AB193))</f>
        <v>0</v>
      </c>
      <c r="AC212" s="325">
        <f>IF(AC36="kw",SUMPRODUCT(N38:N193,T38:T193,AC38:AC193),SUMPRODUCT(I38:I193,AC38:AC193))</f>
        <v>0</v>
      </c>
      <c r="AD212" s="325">
        <f>IF(AD36="kw",SUMPRODUCT(N38:N193,T38:T193,AD38:AD193),SUMPRODUCT(I38:I193,AD38:AD193))</f>
        <v>0</v>
      </c>
      <c r="AE212" s="325">
        <f>IF(AE36="kw",SUMPRODUCT(N38:N193,T38:T193,AE38:AE193),SUMPRODUCT(I38:I193,AE38:AE193))</f>
        <v>0</v>
      </c>
      <c r="AF212" s="325">
        <f>IF(AF36="kw",SUMPRODUCT(N38:N193,T38:T193,AF38:AF193),SUMPRODUCT(I38:I193,AF38:AF193))</f>
        <v>0</v>
      </c>
      <c r="AG212" s="325">
        <f>IF(AG36="kw",SUMPRODUCT(N38:N193,T38:T193,AG38:AG193),SUMPRODUCT(I38:I193,AG38:AG193))</f>
        <v>0</v>
      </c>
      <c r="AH212" s="325">
        <f>IF(AH36="kw",SUMPRODUCT(N38:N193,T38:T193,AH38:AH193),SUMPRODUCT(I38:I193,AH38:AH193))</f>
        <v>0</v>
      </c>
      <c r="AI212" s="325">
        <f>IF(AI36="kw",SUMPRODUCT(N38:N193,T38:T193,AI38:AI193),SUMPRODUCT(I38:I193,AI38:AI193))</f>
        <v>0</v>
      </c>
      <c r="AJ212" s="325">
        <f>IF(AJ36="kw",SUMPRODUCT(N38:N193,T38:T193,AJ38:AJ193),SUMPRODUCT(I38:I193,AJ38:AJ193))</f>
        <v>0</v>
      </c>
      <c r="AK212" s="325">
        <f>IF(AK36="kw",SUMPRODUCT(N38:N193,T38:T193,AK38:AK193),SUMPRODUCT(I38:I193,AK38:AK193))</f>
        <v>0</v>
      </c>
      <c r="AL212" s="325">
        <f>IF(AL36="kw",SUMPRODUCT(N38:N193,T38:T193,AL38:AL193),SUMPRODUCT(I38:I193,AL38:AL193))</f>
        <v>0</v>
      </c>
      <c r="AM212" s="385"/>
    </row>
    <row r="213" spans="1:39" ht="20.25" customHeight="1">
      <c r="B213" s="367" t="s">
        <v>594</v>
      </c>
      <c r="C213" s="386"/>
      <c r="D213" s="387"/>
      <c r="E213" s="387"/>
      <c r="F213" s="387"/>
      <c r="G213" s="387"/>
      <c r="H213" s="387"/>
      <c r="I213" s="387"/>
      <c r="J213" s="387"/>
      <c r="K213" s="387"/>
      <c r="L213" s="387"/>
      <c r="M213" s="387"/>
      <c r="N213" s="387"/>
      <c r="O213" s="387"/>
      <c r="P213" s="387"/>
      <c r="Q213" s="387"/>
      <c r="R213" s="387"/>
      <c r="S213" s="370"/>
      <c r="T213" s="371"/>
      <c r="U213" s="387"/>
      <c r="V213" s="387"/>
      <c r="W213" s="387"/>
      <c r="X213" s="387"/>
      <c r="Y213" s="408"/>
      <c r="Z213" s="408"/>
      <c r="AA213" s="408"/>
      <c r="AB213" s="408"/>
      <c r="AC213" s="408"/>
      <c r="AD213" s="408"/>
      <c r="AE213" s="408"/>
      <c r="AF213" s="408"/>
      <c r="AG213" s="408"/>
      <c r="AH213" s="408"/>
      <c r="AI213" s="408"/>
      <c r="AJ213" s="408"/>
      <c r="AK213" s="408"/>
      <c r="AL213" s="408"/>
      <c r="AM213" s="388"/>
    </row>
    <row r="214" spans="1:39" ht="15.75">
      <c r="B214" s="437"/>
    </row>
    <row r="215" spans="1:39" ht="15.75">
      <c r="B215" s="437"/>
    </row>
    <row r="216" spans="1:39" ht="15.75">
      <c r="B216" s="279" t="s">
        <v>273</v>
      </c>
      <c r="C216" s="280"/>
      <c r="D216" s="588" t="s">
        <v>526</v>
      </c>
      <c r="E216" s="252"/>
      <c r="F216" s="588"/>
      <c r="G216" s="252"/>
      <c r="H216" s="252"/>
      <c r="I216" s="252"/>
      <c r="J216" s="252"/>
      <c r="K216" s="252"/>
      <c r="L216" s="252"/>
      <c r="M216" s="252"/>
      <c r="N216" s="252"/>
      <c r="O216" s="280"/>
      <c r="P216" s="252"/>
      <c r="Q216" s="252"/>
      <c r="R216" s="252"/>
      <c r="S216" s="252"/>
      <c r="T216" s="252"/>
      <c r="U216" s="252"/>
      <c r="V216" s="252"/>
      <c r="W216" s="252"/>
      <c r="X216" s="252"/>
      <c r="Y216" s="269"/>
      <c r="Z216" s="266"/>
      <c r="AA216" s="266"/>
      <c r="AB216" s="266"/>
      <c r="AC216" s="266"/>
      <c r="AD216" s="266"/>
      <c r="AE216" s="266"/>
      <c r="AF216" s="266"/>
      <c r="AG216" s="266"/>
      <c r="AH216" s="266"/>
      <c r="AI216" s="266"/>
      <c r="AJ216" s="266"/>
      <c r="AK216" s="266"/>
      <c r="AL216" s="266"/>
      <c r="AM216" s="281"/>
    </row>
    <row r="217" spans="1:39" ht="34.5" customHeight="1">
      <c r="B217" s="814" t="s">
        <v>211</v>
      </c>
      <c r="C217" s="816" t="s">
        <v>33</v>
      </c>
      <c r="D217" s="283" t="s">
        <v>422</v>
      </c>
      <c r="E217" s="818" t="s">
        <v>209</v>
      </c>
      <c r="F217" s="819"/>
      <c r="G217" s="819"/>
      <c r="H217" s="819"/>
      <c r="I217" s="819"/>
      <c r="J217" s="819"/>
      <c r="K217" s="819"/>
      <c r="L217" s="819"/>
      <c r="M217" s="820"/>
      <c r="N217" s="821" t="s">
        <v>213</v>
      </c>
      <c r="O217" s="283" t="s">
        <v>423</v>
      </c>
      <c r="P217" s="818" t="s">
        <v>212</v>
      </c>
      <c r="Q217" s="819"/>
      <c r="R217" s="819"/>
      <c r="S217" s="819"/>
      <c r="T217" s="819"/>
      <c r="U217" s="819"/>
      <c r="V217" s="819"/>
      <c r="W217" s="819"/>
      <c r="X217" s="820"/>
      <c r="Y217" s="811" t="s">
        <v>243</v>
      </c>
      <c r="Z217" s="812"/>
      <c r="AA217" s="812"/>
      <c r="AB217" s="812"/>
      <c r="AC217" s="812"/>
      <c r="AD217" s="812"/>
      <c r="AE217" s="812"/>
      <c r="AF217" s="812"/>
      <c r="AG217" s="812"/>
      <c r="AH217" s="812"/>
      <c r="AI217" s="812"/>
      <c r="AJ217" s="812"/>
      <c r="AK217" s="812"/>
      <c r="AL217" s="812"/>
      <c r="AM217" s="813"/>
    </row>
    <row r="218" spans="1:39" ht="60.75" customHeight="1">
      <c r="B218" s="815"/>
      <c r="C218" s="817"/>
      <c r="D218" s="284">
        <v>2016</v>
      </c>
      <c r="E218" s="284">
        <v>2017</v>
      </c>
      <c r="F218" s="284">
        <v>2018</v>
      </c>
      <c r="G218" s="284">
        <v>2019</v>
      </c>
      <c r="H218" s="284">
        <v>2020</v>
      </c>
      <c r="I218" s="284">
        <v>2021</v>
      </c>
      <c r="J218" s="284">
        <v>2022</v>
      </c>
      <c r="K218" s="284">
        <v>2023</v>
      </c>
      <c r="L218" s="284">
        <v>2024</v>
      </c>
      <c r="M218" s="284">
        <v>2025</v>
      </c>
      <c r="N218" s="822"/>
      <c r="O218" s="284">
        <v>2016</v>
      </c>
      <c r="P218" s="284">
        <v>2017</v>
      </c>
      <c r="Q218" s="284">
        <v>2018</v>
      </c>
      <c r="R218" s="284">
        <v>2019</v>
      </c>
      <c r="S218" s="284">
        <v>2020</v>
      </c>
      <c r="T218" s="284">
        <v>2021</v>
      </c>
      <c r="U218" s="284">
        <v>2022</v>
      </c>
      <c r="V218" s="284">
        <v>2023</v>
      </c>
      <c r="W218" s="284">
        <v>2024</v>
      </c>
      <c r="X218" s="284">
        <v>2025</v>
      </c>
      <c r="Y218" s="284" t="str">
        <f>'1.  LRAMVA Summary'!D52</f>
        <v>Residential</v>
      </c>
      <c r="Z218" s="284" t="str">
        <f>'1.  LRAMVA Summary'!E52</f>
        <v>GS&lt;50 kW</v>
      </c>
      <c r="AA218" s="284" t="str">
        <f>'1.  LRAMVA Summary'!F52</f>
        <v>Commercial 50 kW to Large Use</v>
      </c>
      <c r="AB218" s="284" t="str">
        <f>'1.  LRAMVA Summary'!G52</f>
        <v>Unmetered Scattered Load</v>
      </c>
      <c r="AC218" s="284" t="str">
        <f>'1.  LRAMVA Summary'!H52</f>
        <v>Street Lighting</v>
      </c>
      <c r="AD218" s="284" t="str">
        <f>'1.  LRAMVA Summary'!I52</f>
        <v/>
      </c>
      <c r="AE218" s="284" t="str">
        <f>'1.  LRAMVA Summary'!J52</f>
        <v/>
      </c>
      <c r="AF218" s="284" t="str">
        <f>'1.  LRAMVA Summary'!K52</f>
        <v/>
      </c>
      <c r="AG218" s="284" t="str">
        <f>'1.  LRAMVA Summary'!L52</f>
        <v/>
      </c>
      <c r="AH218" s="284" t="str">
        <f>'1.  LRAMVA Summary'!M52</f>
        <v/>
      </c>
      <c r="AI218" s="284" t="str">
        <f>'1.  LRAMVA Summary'!N52</f>
        <v/>
      </c>
      <c r="AJ218" s="284" t="str">
        <f>'1.  LRAMVA Summary'!O52</f>
        <v/>
      </c>
      <c r="AK218" s="284" t="str">
        <f>'1.  LRAMVA Summary'!P52</f>
        <v/>
      </c>
      <c r="AL218" s="284" t="str">
        <f>'1.  LRAMVA Summary'!Q52</f>
        <v/>
      </c>
      <c r="AM218" s="286" t="str">
        <f>'1.  LRAMVA Summary'!R52</f>
        <v>Total</v>
      </c>
    </row>
    <row r="219" spans="1:39" ht="15.75" customHeight="1">
      <c r="B219" s="516" t="s">
        <v>504</v>
      </c>
      <c r="C219" s="288"/>
      <c r="D219" s="288"/>
      <c r="E219" s="288"/>
      <c r="F219" s="288"/>
      <c r="G219" s="288"/>
      <c r="H219" s="288"/>
      <c r="I219" s="288"/>
      <c r="J219" s="288"/>
      <c r="K219" s="288"/>
      <c r="L219" s="288"/>
      <c r="M219" s="288"/>
      <c r="N219" s="289"/>
      <c r="O219" s="288"/>
      <c r="P219" s="288"/>
      <c r="Q219" s="288"/>
      <c r="R219" s="288"/>
      <c r="S219" s="288"/>
      <c r="T219" s="288"/>
      <c r="U219" s="288"/>
      <c r="V219" s="288"/>
      <c r="W219" s="288"/>
      <c r="X219" s="288"/>
      <c r="Y219" s="290" t="str">
        <f>'1.  LRAMVA Summary'!D53</f>
        <v>kWh</v>
      </c>
      <c r="Z219" s="290" t="str">
        <f>'1.  LRAMVA Summary'!E53</f>
        <v>kWh</v>
      </c>
      <c r="AA219" s="290" t="str">
        <f>'1.  LRAMVA Summary'!F53</f>
        <v>kW</v>
      </c>
      <c r="AB219" s="290" t="str">
        <f>'1.  LRAMVA Summary'!G53</f>
        <v>kWh</v>
      </c>
      <c r="AC219" s="290" t="str">
        <f>'1.  LRAMVA Summary'!H53</f>
        <v>kW</v>
      </c>
      <c r="AD219" s="290">
        <f>'1.  LRAMVA Summary'!I53</f>
        <v>0</v>
      </c>
      <c r="AE219" s="290">
        <f>'1.  LRAMVA Summary'!J53</f>
        <v>0</v>
      </c>
      <c r="AF219" s="290">
        <f>'1.  LRAMVA Summary'!K53</f>
        <v>0</v>
      </c>
      <c r="AG219" s="290">
        <f>'1.  LRAMVA Summary'!L53</f>
        <v>0</v>
      </c>
      <c r="AH219" s="290">
        <f>'1.  LRAMVA Summary'!M53</f>
        <v>0</v>
      </c>
      <c r="AI219" s="290">
        <f>'1.  LRAMVA Summary'!N53</f>
        <v>0</v>
      </c>
      <c r="AJ219" s="290">
        <f>'1.  LRAMVA Summary'!O53</f>
        <v>0</v>
      </c>
      <c r="AK219" s="290">
        <f>'1.  LRAMVA Summary'!P53</f>
        <v>0</v>
      </c>
      <c r="AL219" s="290">
        <f>'1.  LRAMVA Summary'!Q53</f>
        <v>0</v>
      </c>
      <c r="AM219" s="291"/>
    </row>
    <row r="220" spans="1:39" ht="15.75" outlineLevel="1">
      <c r="B220" s="287" t="s">
        <v>497</v>
      </c>
      <c r="C220" s="288"/>
      <c r="D220" s="288"/>
      <c r="E220" s="288"/>
      <c r="F220" s="288"/>
      <c r="G220" s="288"/>
      <c r="H220" s="288"/>
      <c r="I220" s="288"/>
      <c r="J220" s="288"/>
      <c r="K220" s="288"/>
      <c r="L220" s="288"/>
      <c r="M220" s="288"/>
      <c r="N220" s="289"/>
      <c r="O220" s="288"/>
      <c r="P220" s="288"/>
      <c r="Q220" s="288"/>
      <c r="R220" s="288"/>
      <c r="S220" s="288"/>
      <c r="T220" s="288"/>
      <c r="U220" s="288"/>
      <c r="V220" s="288"/>
      <c r="W220" s="288"/>
      <c r="X220" s="288"/>
      <c r="Y220" s="290"/>
      <c r="Z220" s="290"/>
      <c r="AA220" s="290"/>
      <c r="AB220" s="290"/>
      <c r="AC220" s="290"/>
      <c r="AD220" s="290"/>
      <c r="AE220" s="290"/>
      <c r="AF220" s="290"/>
      <c r="AG220" s="290"/>
      <c r="AH220" s="290"/>
      <c r="AI220" s="290"/>
      <c r="AJ220" s="290"/>
      <c r="AK220" s="290"/>
      <c r="AL220" s="290"/>
      <c r="AM220" s="291"/>
    </row>
    <row r="221" spans="1:39" outlineLevel="1">
      <c r="A221" s="520">
        <v>1</v>
      </c>
      <c r="B221" s="518" t="s">
        <v>95</v>
      </c>
      <c r="C221" s="290" t="s">
        <v>25</v>
      </c>
      <c r="D221" s="294"/>
      <c r="E221" s="294"/>
      <c r="F221" s="294"/>
      <c r="G221" s="294"/>
      <c r="H221" s="294"/>
      <c r="I221" s="294"/>
      <c r="J221" s="294"/>
      <c r="K221" s="294"/>
      <c r="L221" s="294"/>
      <c r="M221" s="294"/>
      <c r="N221" s="290"/>
      <c r="O221" s="294"/>
      <c r="P221" s="294"/>
      <c r="Q221" s="294"/>
      <c r="R221" s="294"/>
      <c r="S221" s="294"/>
      <c r="T221" s="294"/>
      <c r="U221" s="294"/>
      <c r="V221" s="294"/>
      <c r="W221" s="294"/>
      <c r="X221" s="294"/>
      <c r="Y221" s="409"/>
      <c r="Z221" s="409"/>
      <c r="AA221" s="409"/>
      <c r="AB221" s="409"/>
      <c r="AC221" s="409"/>
      <c r="AD221" s="409"/>
      <c r="AE221" s="409"/>
      <c r="AF221" s="409"/>
      <c r="AG221" s="409"/>
      <c r="AH221" s="409"/>
      <c r="AI221" s="409"/>
      <c r="AJ221" s="409"/>
      <c r="AK221" s="409"/>
      <c r="AL221" s="409"/>
      <c r="AM221" s="295">
        <f>SUM(Y221:AL221)</f>
        <v>0</v>
      </c>
    </row>
    <row r="222" spans="1:39" outlineLevel="1">
      <c r="B222" s="293" t="s">
        <v>289</v>
      </c>
      <c r="C222" s="290" t="s">
        <v>163</v>
      </c>
      <c r="D222" s="294"/>
      <c r="E222" s="294"/>
      <c r="F222" s="294"/>
      <c r="G222" s="294"/>
      <c r="H222" s="294"/>
      <c r="I222" s="294"/>
      <c r="J222" s="294"/>
      <c r="K222" s="294"/>
      <c r="L222" s="294"/>
      <c r="M222" s="294"/>
      <c r="N222" s="466"/>
      <c r="O222" s="294"/>
      <c r="P222" s="294"/>
      <c r="Q222" s="294"/>
      <c r="R222" s="294"/>
      <c r="S222" s="294"/>
      <c r="T222" s="294"/>
      <c r="U222" s="294"/>
      <c r="V222" s="294"/>
      <c r="W222" s="294"/>
      <c r="X222" s="294"/>
      <c r="Y222" s="410">
        <f>Y221</f>
        <v>0</v>
      </c>
      <c r="Z222" s="410">
        <f t="shared" ref="Z222" si="558">Z221</f>
        <v>0</v>
      </c>
      <c r="AA222" s="410">
        <f t="shared" ref="AA222" si="559">AA221</f>
        <v>0</v>
      </c>
      <c r="AB222" s="410">
        <f t="shared" ref="AB222" si="560">AB221</f>
        <v>0</v>
      </c>
      <c r="AC222" s="410">
        <f t="shared" ref="AC222" si="561">AC221</f>
        <v>0</v>
      </c>
      <c r="AD222" s="410">
        <f t="shared" ref="AD222" si="562">AD221</f>
        <v>0</v>
      </c>
      <c r="AE222" s="410">
        <f t="shared" ref="AE222" si="563">AE221</f>
        <v>0</v>
      </c>
      <c r="AF222" s="410">
        <f t="shared" ref="AF222" si="564">AF221</f>
        <v>0</v>
      </c>
      <c r="AG222" s="410">
        <f t="shared" ref="AG222" si="565">AG221</f>
        <v>0</v>
      </c>
      <c r="AH222" s="410">
        <f t="shared" ref="AH222" si="566">AH221</f>
        <v>0</v>
      </c>
      <c r="AI222" s="410">
        <f t="shared" ref="AI222" si="567">AI221</f>
        <v>0</v>
      </c>
      <c r="AJ222" s="410">
        <f t="shared" ref="AJ222" si="568">AJ221</f>
        <v>0</v>
      </c>
      <c r="AK222" s="410">
        <f t="shared" ref="AK222" si="569">AK221</f>
        <v>0</v>
      </c>
      <c r="AL222" s="410">
        <f t="shared" ref="AL222" si="570">AL221</f>
        <v>0</v>
      </c>
      <c r="AM222" s="296"/>
    </row>
    <row r="223" spans="1:39" ht="15.75" outlineLevel="1">
      <c r="B223" s="297"/>
      <c r="C223" s="298"/>
      <c r="D223" s="298"/>
      <c r="E223" s="298"/>
      <c r="F223" s="298"/>
      <c r="G223" s="298"/>
      <c r="H223" s="298"/>
      <c r="I223" s="298"/>
      <c r="J223" s="298"/>
      <c r="K223" s="298"/>
      <c r="L223" s="298"/>
      <c r="M223" s="298"/>
      <c r="N223" s="299"/>
      <c r="O223" s="298"/>
      <c r="P223" s="298"/>
      <c r="Q223" s="298"/>
      <c r="R223" s="298"/>
      <c r="S223" s="298"/>
      <c r="T223" s="298"/>
      <c r="U223" s="298"/>
      <c r="V223" s="298"/>
      <c r="W223" s="298"/>
      <c r="X223" s="298"/>
      <c r="Y223" s="411"/>
      <c r="Z223" s="412"/>
      <c r="AA223" s="412"/>
      <c r="AB223" s="412"/>
      <c r="AC223" s="412"/>
      <c r="AD223" s="412"/>
      <c r="AE223" s="412"/>
      <c r="AF223" s="412"/>
      <c r="AG223" s="412"/>
      <c r="AH223" s="412"/>
      <c r="AI223" s="412"/>
      <c r="AJ223" s="412"/>
      <c r="AK223" s="412"/>
      <c r="AL223" s="412"/>
      <c r="AM223" s="301"/>
    </row>
    <row r="224" spans="1:39" outlineLevel="1">
      <c r="A224" s="520">
        <v>2</v>
      </c>
      <c r="B224" s="518" t="s">
        <v>96</v>
      </c>
      <c r="C224" s="290" t="s">
        <v>25</v>
      </c>
      <c r="D224" s="294"/>
      <c r="E224" s="294"/>
      <c r="F224" s="294"/>
      <c r="G224" s="294"/>
      <c r="H224" s="294"/>
      <c r="I224" s="294"/>
      <c r="J224" s="294"/>
      <c r="K224" s="294"/>
      <c r="L224" s="294"/>
      <c r="M224" s="294"/>
      <c r="N224" s="290"/>
      <c r="O224" s="294"/>
      <c r="P224" s="294"/>
      <c r="Q224" s="294"/>
      <c r="R224" s="294"/>
      <c r="S224" s="294"/>
      <c r="T224" s="294"/>
      <c r="U224" s="294"/>
      <c r="V224" s="294"/>
      <c r="W224" s="294"/>
      <c r="X224" s="294"/>
      <c r="Y224" s="409"/>
      <c r="Z224" s="409"/>
      <c r="AA224" s="409"/>
      <c r="AB224" s="409"/>
      <c r="AC224" s="409"/>
      <c r="AD224" s="409"/>
      <c r="AE224" s="409"/>
      <c r="AF224" s="409"/>
      <c r="AG224" s="409"/>
      <c r="AH224" s="409"/>
      <c r="AI224" s="409"/>
      <c r="AJ224" s="409"/>
      <c r="AK224" s="409"/>
      <c r="AL224" s="409"/>
      <c r="AM224" s="295">
        <f>SUM(Y224:AL224)</f>
        <v>0</v>
      </c>
    </row>
    <row r="225" spans="1:39" outlineLevel="1">
      <c r="B225" s="293" t="s">
        <v>289</v>
      </c>
      <c r="C225" s="290" t="s">
        <v>163</v>
      </c>
      <c r="D225" s="294"/>
      <c r="E225" s="294"/>
      <c r="F225" s="294"/>
      <c r="G225" s="294"/>
      <c r="H225" s="294"/>
      <c r="I225" s="294"/>
      <c r="J225" s="294"/>
      <c r="K225" s="294"/>
      <c r="L225" s="294"/>
      <c r="M225" s="294"/>
      <c r="N225" s="466"/>
      <c r="O225" s="294"/>
      <c r="P225" s="294"/>
      <c r="Q225" s="294"/>
      <c r="R225" s="294"/>
      <c r="S225" s="294"/>
      <c r="T225" s="294"/>
      <c r="U225" s="294"/>
      <c r="V225" s="294"/>
      <c r="W225" s="294"/>
      <c r="X225" s="294"/>
      <c r="Y225" s="410">
        <f>Y224</f>
        <v>0</v>
      </c>
      <c r="Z225" s="410">
        <f t="shared" ref="Z225" si="571">Z224</f>
        <v>0</v>
      </c>
      <c r="AA225" s="410">
        <f t="shared" ref="AA225" si="572">AA224</f>
        <v>0</v>
      </c>
      <c r="AB225" s="410">
        <f t="shared" ref="AB225" si="573">AB224</f>
        <v>0</v>
      </c>
      <c r="AC225" s="410">
        <f t="shared" ref="AC225" si="574">AC224</f>
        <v>0</v>
      </c>
      <c r="AD225" s="410">
        <f t="shared" ref="AD225" si="575">AD224</f>
        <v>0</v>
      </c>
      <c r="AE225" s="410">
        <f t="shared" ref="AE225" si="576">AE224</f>
        <v>0</v>
      </c>
      <c r="AF225" s="410">
        <f t="shared" ref="AF225" si="577">AF224</f>
        <v>0</v>
      </c>
      <c r="AG225" s="410">
        <f t="shared" ref="AG225" si="578">AG224</f>
        <v>0</v>
      </c>
      <c r="AH225" s="410">
        <f t="shared" ref="AH225" si="579">AH224</f>
        <v>0</v>
      </c>
      <c r="AI225" s="410">
        <f t="shared" ref="AI225" si="580">AI224</f>
        <v>0</v>
      </c>
      <c r="AJ225" s="410">
        <f t="shared" ref="AJ225" si="581">AJ224</f>
        <v>0</v>
      </c>
      <c r="AK225" s="410">
        <f t="shared" ref="AK225" si="582">AK224</f>
        <v>0</v>
      </c>
      <c r="AL225" s="410">
        <f t="shared" ref="AL225" si="583">AL224</f>
        <v>0</v>
      </c>
      <c r="AM225" s="296"/>
    </row>
    <row r="226" spans="1:39" ht="15.75" outlineLevel="1">
      <c r="B226" s="297"/>
      <c r="C226" s="298"/>
      <c r="D226" s="303"/>
      <c r="E226" s="303"/>
      <c r="F226" s="303"/>
      <c r="G226" s="303"/>
      <c r="H226" s="303"/>
      <c r="I226" s="303"/>
      <c r="J226" s="303"/>
      <c r="K226" s="303"/>
      <c r="L226" s="303"/>
      <c r="M226" s="303"/>
      <c r="N226" s="299"/>
      <c r="O226" s="303"/>
      <c r="P226" s="303"/>
      <c r="Q226" s="303"/>
      <c r="R226" s="303"/>
      <c r="S226" s="303"/>
      <c r="T226" s="303"/>
      <c r="U226" s="303"/>
      <c r="V226" s="303"/>
      <c r="W226" s="303"/>
      <c r="X226" s="303"/>
      <c r="Y226" s="411"/>
      <c r="Z226" s="412"/>
      <c r="AA226" s="412"/>
      <c r="AB226" s="412"/>
      <c r="AC226" s="412"/>
      <c r="AD226" s="412"/>
      <c r="AE226" s="412"/>
      <c r="AF226" s="412"/>
      <c r="AG226" s="412"/>
      <c r="AH226" s="412"/>
      <c r="AI226" s="412"/>
      <c r="AJ226" s="412"/>
      <c r="AK226" s="412"/>
      <c r="AL226" s="412"/>
      <c r="AM226" s="301"/>
    </row>
    <row r="227" spans="1:39" outlineLevel="1">
      <c r="A227" s="520">
        <v>3</v>
      </c>
      <c r="B227" s="518" t="s">
        <v>97</v>
      </c>
      <c r="C227" s="290" t="s">
        <v>25</v>
      </c>
      <c r="D227" s="294"/>
      <c r="E227" s="294"/>
      <c r="F227" s="294"/>
      <c r="G227" s="294"/>
      <c r="H227" s="294"/>
      <c r="I227" s="294"/>
      <c r="J227" s="294"/>
      <c r="K227" s="294"/>
      <c r="L227" s="294"/>
      <c r="M227" s="294"/>
      <c r="N227" s="290"/>
      <c r="O227" s="294"/>
      <c r="P227" s="294"/>
      <c r="Q227" s="294"/>
      <c r="R227" s="294"/>
      <c r="S227" s="294"/>
      <c r="T227" s="294"/>
      <c r="U227" s="294"/>
      <c r="V227" s="294"/>
      <c r="W227" s="294"/>
      <c r="X227" s="294"/>
      <c r="Y227" s="409"/>
      <c r="Z227" s="409"/>
      <c r="AA227" s="409"/>
      <c r="AB227" s="409"/>
      <c r="AC227" s="409"/>
      <c r="AD227" s="409"/>
      <c r="AE227" s="409"/>
      <c r="AF227" s="409"/>
      <c r="AG227" s="409"/>
      <c r="AH227" s="409"/>
      <c r="AI227" s="409"/>
      <c r="AJ227" s="409"/>
      <c r="AK227" s="409"/>
      <c r="AL227" s="409"/>
      <c r="AM227" s="295">
        <f>SUM(Y227:AL227)</f>
        <v>0</v>
      </c>
    </row>
    <row r="228" spans="1:39" outlineLevel="1">
      <c r="B228" s="293" t="s">
        <v>289</v>
      </c>
      <c r="C228" s="290" t="s">
        <v>163</v>
      </c>
      <c r="D228" s="294"/>
      <c r="E228" s="294"/>
      <c r="F228" s="294"/>
      <c r="G228" s="294"/>
      <c r="H228" s="294"/>
      <c r="I228" s="294"/>
      <c r="J228" s="294"/>
      <c r="K228" s="294"/>
      <c r="L228" s="294"/>
      <c r="M228" s="294"/>
      <c r="N228" s="466"/>
      <c r="O228" s="294"/>
      <c r="P228" s="294"/>
      <c r="Q228" s="294"/>
      <c r="R228" s="294"/>
      <c r="S228" s="294"/>
      <c r="T228" s="294"/>
      <c r="U228" s="294"/>
      <c r="V228" s="294"/>
      <c r="W228" s="294"/>
      <c r="X228" s="294"/>
      <c r="Y228" s="410">
        <f>Y227</f>
        <v>0</v>
      </c>
      <c r="Z228" s="410">
        <f t="shared" ref="Z228" si="584">Z227</f>
        <v>0</v>
      </c>
      <c r="AA228" s="410">
        <f t="shared" ref="AA228" si="585">AA227</f>
        <v>0</v>
      </c>
      <c r="AB228" s="410">
        <f t="shared" ref="AB228" si="586">AB227</f>
        <v>0</v>
      </c>
      <c r="AC228" s="410">
        <f t="shared" ref="AC228" si="587">AC227</f>
        <v>0</v>
      </c>
      <c r="AD228" s="410">
        <f t="shared" ref="AD228" si="588">AD227</f>
        <v>0</v>
      </c>
      <c r="AE228" s="410">
        <f t="shared" ref="AE228" si="589">AE227</f>
        <v>0</v>
      </c>
      <c r="AF228" s="410">
        <f t="shared" ref="AF228" si="590">AF227</f>
        <v>0</v>
      </c>
      <c r="AG228" s="410">
        <f t="shared" ref="AG228" si="591">AG227</f>
        <v>0</v>
      </c>
      <c r="AH228" s="410">
        <f t="shared" ref="AH228" si="592">AH227</f>
        <v>0</v>
      </c>
      <c r="AI228" s="410">
        <f t="shared" ref="AI228" si="593">AI227</f>
        <v>0</v>
      </c>
      <c r="AJ228" s="410">
        <f t="shared" ref="AJ228" si="594">AJ227</f>
        <v>0</v>
      </c>
      <c r="AK228" s="410">
        <f t="shared" ref="AK228" si="595">AK227</f>
        <v>0</v>
      </c>
      <c r="AL228" s="410">
        <f t="shared" ref="AL228" si="596">AL227</f>
        <v>0</v>
      </c>
      <c r="AM228" s="296"/>
    </row>
    <row r="229" spans="1:39" outlineLevel="1">
      <c r="B229" s="293"/>
      <c r="C229" s="304"/>
      <c r="D229" s="290"/>
      <c r="E229" s="290"/>
      <c r="F229" s="290"/>
      <c r="G229" s="290"/>
      <c r="H229" s="290"/>
      <c r="I229" s="290"/>
      <c r="J229" s="290"/>
      <c r="K229" s="290"/>
      <c r="L229" s="290"/>
      <c r="M229" s="290"/>
      <c r="N229" s="290"/>
      <c r="O229" s="290"/>
      <c r="P229" s="290"/>
      <c r="Q229" s="290"/>
      <c r="R229" s="290"/>
      <c r="S229" s="290"/>
      <c r="T229" s="290"/>
      <c r="U229" s="290"/>
      <c r="V229" s="290"/>
      <c r="W229" s="290"/>
      <c r="X229" s="290"/>
      <c r="Y229" s="411"/>
      <c r="Z229" s="411"/>
      <c r="AA229" s="411"/>
      <c r="AB229" s="411"/>
      <c r="AC229" s="411"/>
      <c r="AD229" s="411"/>
      <c r="AE229" s="411"/>
      <c r="AF229" s="411"/>
      <c r="AG229" s="411"/>
      <c r="AH229" s="411"/>
      <c r="AI229" s="411"/>
      <c r="AJ229" s="411"/>
      <c r="AK229" s="411"/>
      <c r="AL229" s="411"/>
      <c r="AM229" s="305"/>
    </row>
    <row r="230" spans="1:39" outlineLevel="1">
      <c r="A230" s="520">
        <v>4</v>
      </c>
      <c r="B230" s="518" t="s">
        <v>684</v>
      </c>
      <c r="C230" s="290" t="s">
        <v>25</v>
      </c>
      <c r="D230" s="294"/>
      <c r="E230" s="294"/>
      <c r="F230" s="294"/>
      <c r="G230" s="294"/>
      <c r="H230" s="294"/>
      <c r="I230" s="294"/>
      <c r="J230" s="294"/>
      <c r="K230" s="294"/>
      <c r="L230" s="294"/>
      <c r="M230" s="294"/>
      <c r="N230" s="290"/>
      <c r="O230" s="294"/>
      <c r="P230" s="294"/>
      <c r="Q230" s="294"/>
      <c r="R230" s="294"/>
      <c r="S230" s="294"/>
      <c r="T230" s="294"/>
      <c r="U230" s="294"/>
      <c r="V230" s="294"/>
      <c r="W230" s="294"/>
      <c r="X230" s="294"/>
      <c r="Y230" s="409"/>
      <c r="Z230" s="409"/>
      <c r="AA230" s="409"/>
      <c r="AB230" s="409"/>
      <c r="AC230" s="409"/>
      <c r="AD230" s="409"/>
      <c r="AE230" s="409"/>
      <c r="AF230" s="409"/>
      <c r="AG230" s="409"/>
      <c r="AH230" s="409"/>
      <c r="AI230" s="409"/>
      <c r="AJ230" s="409"/>
      <c r="AK230" s="409"/>
      <c r="AL230" s="409"/>
      <c r="AM230" s="295">
        <f>SUM(Y230:AL230)</f>
        <v>0</v>
      </c>
    </row>
    <row r="231" spans="1:39" outlineLevel="1">
      <c r="B231" s="293" t="s">
        <v>289</v>
      </c>
      <c r="C231" s="290" t="s">
        <v>163</v>
      </c>
      <c r="D231" s="294"/>
      <c r="E231" s="294"/>
      <c r="F231" s="294"/>
      <c r="G231" s="294"/>
      <c r="H231" s="294"/>
      <c r="I231" s="294"/>
      <c r="J231" s="294"/>
      <c r="K231" s="294"/>
      <c r="L231" s="294"/>
      <c r="M231" s="294"/>
      <c r="N231" s="466"/>
      <c r="O231" s="294"/>
      <c r="P231" s="294"/>
      <c r="Q231" s="294"/>
      <c r="R231" s="294"/>
      <c r="S231" s="294"/>
      <c r="T231" s="294"/>
      <c r="U231" s="294"/>
      <c r="V231" s="294"/>
      <c r="W231" s="294"/>
      <c r="X231" s="294"/>
      <c r="Y231" s="410">
        <f>Y230</f>
        <v>0</v>
      </c>
      <c r="Z231" s="410">
        <f t="shared" ref="Z231" si="597">Z230</f>
        <v>0</v>
      </c>
      <c r="AA231" s="410">
        <f t="shared" ref="AA231" si="598">AA230</f>
        <v>0</v>
      </c>
      <c r="AB231" s="410">
        <f t="shared" ref="AB231" si="599">AB230</f>
        <v>0</v>
      </c>
      <c r="AC231" s="410">
        <f t="shared" ref="AC231" si="600">AC230</f>
        <v>0</v>
      </c>
      <c r="AD231" s="410">
        <f t="shared" ref="AD231" si="601">AD230</f>
        <v>0</v>
      </c>
      <c r="AE231" s="410">
        <f t="shared" ref="AE231" si="602">AE230</f>
        <v>0</v>
      </c>
      <c r="AF231" s="410">
        <f t="shared" ref="AF231" si="603">AF230</f>
        <v>0</v>
      </c>
      <c r="AG231" s="410">
        <f t="shared" ref="AG231" si="604">AG230</f>
        <v>0</v>
      </c>
      <c r="AH231" s="410">
        <f t="shared" ref="AH231" si="605">AH230</f>
        <v>0</v>
      </c>
      <c r="AI231" s="410">
        <f t="shared" ref="AI231" si="606">AI230</f>
        <v>0</v>
      </c>
      <c r="AJ231" s="410">
        <f t="shared" ref="AJ231" si="607">AJ230</f>
        <v>0</v>
      </c>
      <c r="AK231" s="410">
        <f t="shared" ref="AK231" si="608">AK230</f>
        <v>0</v>
      </c>
      <c r="AL231" s="410">
        <f t="shared" ref="AL231" si="609">AL230</f>
        <v>0</v>
      </c>
      <c r="AM231" s="296"/>
    </row>
    <row r="232" spans="1:39" outlineLevel="1">
      <c r="B232" s="293"/>
      <c r="C232" s="304"/>
      <c r="D232" s="303"/>
      <c r="E232" s="303"/>
      <c r="F232" s="303"/>
      <c r="G232" s="303"/>
      <c r="H232" s="303"/>
      <c r="I232" s="303"/>
      <c r="J232" s="303"/>
      <c r="K232" s="303"/>
      <c r="L232" s="303"/>
      <c r="M232" s="303"/>
      <c r="N232" s="290"/>
      <c r="O232" s="303"/>
      <c r="P232" s="303"/>
      <c r="Q232" s="303"/>
      <c r="R232" s="303"/>
      <c r="S232" s="303"/>
      <c r="T232" s="303"/>
      <c r="U232" s="303"/>
      <c r="V232" s="303"/>
      <c r="W232" s="303"/>
      <c r="X232" s="303"/>
      <c r="Y232" s="411"/>
      <c r="Z232" s="411"/>
      <c r="AA232" s="411"/>
      <c r="AB232" s="411"/>
      <c r="AC232" s="411"/>
      <c r="AD232" s="411"/>
      <c r="AE232" s="411"/>
      <c r="AF232" s="411"/>
      <c r="AG232" s="411"/>
      <c r="AH232" s="411"/>
      <c r="AI232" s="411"/>
      <c r="AJ232" s="411"/>
      <c r="AK232" s="411"/>
      <c r="AL232" s="411"/>
      <c r="AM232" s="305"/>
    </row>
    <row r="233" spans="1:39" ht="30" outlineLevel="1">
      <c r="A233" s="520">
        <v>5</v>
      </c>
      <c r="B233" s="518" t="s">
        <v>98</v>
      </c>
      <c r="C233" s="290" t="s">
        <v>25</v>
      </c>
      <c r="D233" s="294"/>
      <c r="E233" s="294"/>
      <c r="F233" s="294"/>
      <c r="G233" s="294"/>
      <c r="H233" s="294"/>
      <c r="I233" s="294"/>
      <c r="J233" s="294"/>
      <c r="K233" s="294"/>
      <c r="L233" s="294"/>
      <c r="M233" s="294"/>
      <c r="N233" s="290"/>
      <c r="O233" s="294"/>
      <c r="P233" s="294"/>
      <c r="Q233" s="294"/>
      <c r="R233" s="294"/>
      <c r="S233" s="294"/>
      <c r="T233" s="294"/>
      <c r="U233" s="294"/>
      <c r="V233" s="294"/>
      <c r="W233" s="294"/>
      <c r="X233" s="294"/>
      <c r="Y233" s="409"/>
      <c r="Z233" s="409"/>
      <c r="AA233" s="409"/>
      <c r="AB233" s="409"/>
      <c r="AC233" s="409"/>
      <c r="AD233" s="409"/>
      <c r="AE233" s="409"/>
      <c r="AF233" s="409"/>
      <c r="AG233" s="409"/>
      <c r="AH233" s="409"/>
      <c r="AI233" s="409"/>
      <c r="AJ233" s="409"/>
      <c r="AK233" s="409"/>
      <c r="AL233" s="409"/>
      <c r="AM233" s="295">
        <f>SUM(Y233:AL233)</f>
        <v>0</v>
      </c>
    </row>
    <row r="234" spans="1:39" outlineLevel="1">
      <c r="B234" s="293" t="s">
        <v>289</v>
      </c>
      <c r="C234" s="290" t="s">
        <v>163</v>
      </c>
      <c r="D234" s="294"/>
      <c r="E234" s="294"/>
      <c r="F234" s="294"/>
      <c r="G234" s="294"/>
      <c r="H234" s="294"/>
      <c r="I234" s="294"/>
      <c r="J234" s="294"/>
      <c r="K234" s="294"/>
      <c r="L234" s="294"/>
      <c r="M234" s="294"/>
      <c r="N234" s="466"/>
      <c r="O234" s="294"/>
      <c r="P234" s="294"/>
      <c r="Q234" s="294"/>
      <c r="R234" s="294"/>
      <c r="S234" s="294"/>
      <c r="T234" s="294"/>
      <c r="U234" s="294"/>
      <c r="V234" s="294"/>
      <c r="W234" s="294"/>
      <c r="X234" s="294"/>
      <c r="Y234" s="410">
        <f>Y233</f>
        <v>0</v>
      </c>
      <c r="Z234" s="410">
        <f t="shared" ref="Z234" si="610">Z233</f>
        <v>0</v>
      </c>
      <c r="AA234" s="410">
        <f t="shared" ref="AA234" si="611">AA233</f>
        <v>0</v>
      </c>
      <c r="AB234" s="410">
        <f t="shared" ref="AB234" si="612">AB233</f>
        <v>0</v>
      </c>
      <c r="AC234" s="410">
        <f t="shared" ref="AC234" si="613">AC233</f>
        <v>0</v>
      </c>
      <c r="AD234" s="410">
        <f t="shared" ref="AD234" si="614">AD233</f>
        <v>0</v>
      </c>
      <c r="AE234" s="410">
        <f t="shared" ref="AE234" si="615">AE233</f>
        <v>0</v>
      </c>
      <c r="AF234" s="410">
        <f t="shared" ref="AF234" si="616">AF233</f>
        <v>0</v>
      </c>
      <c r="AG234" s="410">
        <f t="shared" ref="AG234" si="617">AG233</f>
        <v>0</v>
      </c>
      <c r="AH234" s="410">
        <f t="shared" ref="AH234" si="618">AH233</f>
        <v>0</v>
      </c>
      <c r="AI234" s="410">
        <f t="shared" ref="AI234" si="619">AI233</f>
        <v>0</v>
      </c>
      <c r="AJ234" s="410">
        <f t="shared" ref="AJ234" si="620">AJ233</f>
        <v>0</v>
      </c>
      <c r="AK234" s="410">
        <f t="shared" ref="AK234" si="621">AK233</f>
        <v>0</v>
      </c>
      <c r="AL234" s="410">
        <f t="shared" ref="AL234" si="622">AL233</f>
        <v>0</v>
      </c>
      <c r="AM234" s="296"/>
    </row>
    <row r="235" spans="1:39" outlineLevel="1">
      <c r="B235" s="293"/>
      <c r="C235" s="290"/>
      <c r="D235" s="290"/>
      <c r="E235" s="290"/>
      <c r="F235" s="290"/>
      <c r="G235" s="290"/>
      <c r="H235" s="290"/>
      <c r="I235" s="290"/>
      <c r="J235" s="290"/>
      <c r="K235" s="290"/>
      <c r="L235" s="290"/>
      <c r="M235" s="290"/>
      <c r="N235" s="290"/>
      <c r="O235" s="290"/>
      <c r="P235" s="290"/>
      <c r="Q235" s="290"/>
      <c r="R235" s="290"/>
      <c r="S235" s="290"/>
      <c r="T235" s="290"/>
      <c r="U235" s="290"/>
      <c r="V235" s="290"/>
      <c r="W235" s="290"/>
      <c r="X235" s="290"/>
      <c r="Y235" s="421"/>
      <c r="Z235" s="422"/>
      <c r="AA235" s="422"/>
      <c r="AB235" s="422"/>
      <c r="AC235" s="422"/>
      <c r="AD235" s="422"/>
      <c r="AE235" s="422"/>
      <c r="AF235" s="422"/>
      <c r="AG235" s="422"/>
      <c r="AH235" s="422"/>
      <c r="AI235" s="422"/>
      <c r="AJ235" s="422"/>
      <c r="AK235" s="422"/>
      <c r="AL235" s="422"/>
      <c r="AM235" s="296"/>
    </row>
    <row r="236" spans="1:39" ht="15.75" outlineLevel="1">
      <c r="B236" s="318" t="s">
        <v>498</v>
      </c>
      <c r="C236" s="288"/>
      <c r="D236" s="288"/>
      <c r="E236" s="288"/>
      <c r="F236" s="288"/>
      <c r="G236" s="288"/>
      <c r="H236" s="288"/>
      <c r="I236" s="288"/>
      <c r="J236" s="288"/>
      <c r="K236" s="288"/>
      <c r="L236" s="288"/>
      <c r="M236" s="288"/>
      <c r="N236" s="289"/>
      <c r="O236" s="288"/>
      <c r="P236" s="288"/>
      <c r="Q236" s="288"/>
      <c r="R236" s="288"/>
      <c r="S236" s="288"/>
      <c r="T236" s="288"/>
      <c r="U236" s="288"/>
      <c r="V236" s="288"/>
      <c r="W236" s="288"/>
      <c r="X236" s="288"/>
      <c r="Y236" s="413"/>
      <c r="Z236" s="413"/>
      <c r="AA236" s="413"/>
      <c r="AB236" s="413"/>
      <c r="AC236" s="413"/>
      <c r="AD236" s="413"/>
      <c r="AE236" s="413"/>
      <c r="AF236" s="413"/>
      <c r="AG236" s="413"/>
      <c r="AH236" s="413"/>
      <c r="AI236" s="413"/>
      <c r="AJ236" s="413"/>
      <c r="AK236" s="413"/>
      <c r="AL236" s="413"/>
      <c r="AM236" s="291"/>
    </row>
    <row r="237" spans="1:39" outlineLevel="1">
      <c r="A237" s="520">
        <v>6</v>
      </c>
      <c r="B237" s="518" t="s">
        <v>99</v>
      </c>
      <c r="C237" s="290" t="s">
        <v>25</v>
      </c>
      <c r="D237" s="294"/>
      <c r="E237" s="294"/>
      <c r="F237" s="294"/>
      <c r="G237" s="294"/>
      <c r="H237" s="294"/>
      <c r="I237" s="294"/>
      <c r="J237" s="294"/>
      <c r="K237" s="294"/>
      <c r="L237" s="294"/>
      <c r="M237" s="294"/>
      <c r="N237" s="294">
        <v>12</v>
      </c>
      <c r="O237" s="294"/>
      <c r="P237" s="294"/>
      <c r="Q237" s="294"/>
      <c r="R237" s="294"/>
      <c r="S237" s="294"/>
      <c r="T237" s="294"/>
      <c r="U237" s="294"/>
      <c r="V237" s="294"/>
      <c r="W237" s="294"/>
      <c r="X237" s="294"/>
      <c r="Y237" s="414"/>
      <c r="Z237" s="409"/>
      <c r="AA237" s="409"/>
      <c r="AB237" s="409"/>
      <c r="AC237" s="409"/>
      <c r="AD237" s="409"/>
      <c r="AE237" s="409"/>
      <c r="AF237" s="414"/>
      <c r="AG237" s="414"/>
      <c r="AH237" s="414"/>
      <c r="AI237" s="414"/>
      <c r="AJ237" s="414"/>
      <c r="AK237" s="414"/>
      <c r="AL237" s="414"/>
      <c r="AM237" s="295">
        <f>SUM(Y237:AL237)</f>
        <v>0</v>
      </c>
    </row>
    <row r="238" spans="1:39" outlineLevel="1">
      <c r="B238" s="293" t="s">
        <v>289</v>
      </c>
      <c r="C238" s="290" t="s">
        <v>163</v>
      </c>
      <c r="D238" s="294"/>
      <c r="E238" s="294"/>
      <c r="F238" s="294"/>
      <c r="G238" s="294"/>
      <c r="H238" s="294"/>
      <c r="I238" s="294"/>
      <c r="J238" s="294"/>
      <c r="K238" s="294"/>
      <c r="L238" s="294"/>
      <c r="M238" s="294"/>
      <c r="N238" s="294">
        <f>N237</f>
        <v>12</v>
      </c>
      <c r="O238" s="294"/>
      <c r="P238" s="294"/>
      <c r="Q238" s="294"/>
      <c r="R238" s="294"/>
      <c r="S238" s="294"/>
      <c r="T238" s="294"/>
      <c r="U238" s="294"/>
      <c r="V238" s="294"/>
      <c r="W238" s="294"/>
      <c r="X238" s="294"/>
      <c r="Y238" s="410">
        <f>Y237</f>
        <v>0</v>
      </c>
      <c r="Z238" s="410">
        <f t="shared" ref="Z238" si="623">Z237</f>
        <v>0</v>
      </c>
      <c r="AA238" s="410">
        <f t="shared" ref="AA238" si="624">AA237</f>
        <v>0</v>
      </c>
      <c r="AB238" s="410">
        <f t="shared" ref="AB238" si="625">AB237</f>
        <v>0</v>
      </c>
      <c r="AC238" s="410">
        <f t="shared" ref="AC238" si="626">AC237</f>
        <v>0</v>
      </c>
      <c r="AD238" s="410">
        <f t="shared" ref="AD238" si="627">AD237</f>
        <v>0</v>
      </c>
      <c r="AE238" s="410">
        <f t="shared" ref="AE238" si="628">AE237</f>
        <v>0</v>
      </c>
      <c r="AF238" s="410">
        <f t="shared" ref="AF238" si="629">AF237</f>
        <v>0</v>
      </c>
      <c r="AG238" s="410">
        <f t="shared" ref="AG238" si="630">AG237</f>
        <v>0</v>
      </c>
      <c r="AH238" s="410">
        <f t="shared" ref="AH238" si="631">AH237</f>
        <v>0</v>
      </c>
      <c r="AI238" s="410">
        <f t="shared" ref="AI238" si="632">AI237</f>
        <v>0</v>
      </c>
      <c r="AJ238" s="410">
        <f t="shared" ref="AJ238" si="633">AJ237</f>
        <v>0</v>
      </c>
      <c r="AK238" s="410">
        <f t="shared" ref="AK238" si="634">AK237</f>
        <v>0</v>
      </c>
      <c r="AL238" s="410">
        <f t="shared" ref="AL238" si="635">AL237</f>
        <v>0</v>
      </c>
      <c r="AM238" s="310"/>
    </row>
    <row r="239" spans="1:39" outlineLevel="1">
      <c r="B239" s="309"/>
      <c r="C239" s="311"/>
      <c r="D239" s="290"/>
      <c r="E239" s="290"/>
      <c r="F239" s="290"/>
      <c r="G239" s="290"/>
      <c r="H239" s="290"/>
      <c r="I239" s="290"/>
      <c r="J239" s="290"/>
      <c r="K239" s="290"/>
      <c r="L239" s="290"/>
      <c r="M239" s="290"/>
      <c r="N239" s="290"/>
      <c r="O239" s="290"/>
      <c r="P239" s="290"/>
      <c r="Q239" s="290"/>
      <c r="R239" s="290"/>
      <c r="S239" s="290"/>
      <c r="T239" s="290"/>
      <c r="U239" s="290"/>
      <c r="V239" s="290"/>
      <c r="W239" s="290"/>
      <c r="X239" s="290"/>
      <c r="Y239" s="415"/>
      <c r="Z239" s="415"/>
      <c r="AA239" s="415"/>
      <c r="AB239" s="415"/>
      <c r="AC239" s="415"/>
      <c r="AD239" s="415"/>
      <c r="AE239" s="415"/>
      <c r="AF239" s="415"/>
      <c r="AG239" s="415"/>
      <c r="AH239" s="415"/>
      <c r="AI239" s="415"/>
      <c r="AJ239" s="415"/>
      <c r="AK239" s="415"/>
      <c r="AL239" s="415"/>
      <c r="AM239" s="312"/>
    </row>
    <row r="240" spans="1:39" ht="30" outlineLevel="1">
      <c r="A240" s="520">
        <v>7</v>
      </c>
      <c r="B240" s="518" t="s">
        <v>100</v>
      </c>
      <c r="C240" s="290" t="s">
        <v>25</v>
      </c>
      <c r="D240" s="294"/>
      <c r="E240" s="294"/>
      <c r="F240" s="294"/>
      <c r="G240" s="294"/>
      <c r="H240" s="294"/>
      <c r="I240" s="294"/>
      <c r="J240" s="294"/>
      <c r="K240" s="294"/>
      <c r="L240" s="294"/>
      <c r="M240" s="294"/>
      <c r="N240" s="294">
        <v>12</v>
      </c>
      <c r="O240" s="294"/>
      <c r="P240" s="294"/>
      <c r="Q240" s="294"/>
      <c r="R240" s="294"/>
      <c r="S240" s="294"/>
      <c r="T240" s="294"/>
      <c r="U240" s="294"/>
      <c r="V240" s="294"/>
      <c r="W240" s="294"/>
      <c r="X240" s="294"/>
      <c r="Y240" s="414"/>
      <c r="Z240" s="409"/>
      <c r="AA240" s="409"/>
      <c r="AB240" s="409"/>
      <c r="AC240" s="409"/>
      <c r="AD240" s="409"/>
      <c r="AE240" s="409"/>
      <c r="AF240" s="414"/>
      <c r="AG240" s="414"/>
      <c r="AH240" s="414"/>
      <c r="AI240" s="414"/>
      <c r="AJ240" s="414"/>
      <c r="AK240" s="414"/>
      <c r="AL240" s="414"/>
      <c r="AM240" s="295">
        <f>SUM(Y240:AL240)</f>
        <v>0</v>
      </c>
    </row>
    <row r="241" spans="1:39" outlineLevel="1">
      <c r="B241" s="293" t="s">
        <v>289</v>
      </c>
      <c r="C241" s="290" t="s">
        <v>163</v>
      </c>
      <c r="D241" s="294"/>
      <c r="E241" s="294"/>
      <c r="F241" s="294"/>
      <c r="G241" s="294"/>
      <c r="H241" s="294"/>
      <c r="I241" s="294"/>
      <c r="J241" s="294"/>
      <c r="K241" s="294"/>
      <c r="L241" s="294"/>
      <c r="M241" s="294"/>
      <c r="N241" s="294">
        <f>N240</f>
        <v>12</v>
      </c>
      <c r="O241" s="294"/>
      <c r="P241" s="294"/>
      <c r="Q241" s="294"/>
      <c r="R241" s="294"/>
      <c r="S241" s="294"/>
      <c r="T241" s="294"/>
      <c r="U241" s="294"/>
      <c r="V241" s="294"/>
      <c r="W241" s="294"/>
      <c r="X241" s="294"/>
      <c r="Y241" s="410">
        <f>Y240</f>
        <v>0</v>
      </c>
      <c r="Z241" s="410">
        <f t="shared" ref="Z241" si="636">Z240</f>
        <v>0</v>
      </c>
      <c r="AA241" s="410">
        <f t="shared" ref="AA241" si="637">AA240</f>
        <v>0</v>
      </c>
      <c r="AB241" s="410">
        <f t="shared" ref="AB241" si="638">AB240</f>
        <v>0</v>
      </c>
      <c r="AC241" s="410">
        <f t="shared" ref="AC241" si="639">AC240</f>
        <v>0</v>
      </c>
      <c r="AD241" s="410">
        <f t="shared" ref="AD241" si="640">AD240</f>
        <v>0</v>
      </c>
      <c r="AE241" s="410">
        <f t="shared" ref="AE241" si="641">AE240</f>
        <v>0</v>
      </c>
      <c r="AF241" s="410">
        <f t="shared" ref="AF241" si="642">AF240</f>
        <v>0</v>
      </c>
      <c r="AG241" s="410">
        <f t="shared" ref="AG241" si="643">AG240</f>
        <v>0</v>
      </c>
      <c r="AH241" s="410">
        <f t="shared" ref="AH241" si="644">AH240</f>
        <v>0</v>
      </c>
      <c r="AI241" s="410">
        <f t="shared" ref="AI241" si="645">AI240</f>
        <v>0</v>
      </c>
      <c r="AJ241" s="410">
        <f t="shared" ref="AJ241" si="646">AJ240</f>
        <v>0</v>
      </c>
      <c r="AK241" s="410">
        <f t="shared" ref="AK241" si="647">AK240</f>
        <v>0</v>
      </c>
      <c r="AL241" s="410">
        <f t="shared" ref="AL241" si="648">AL240</f>
        <v>0</v>
      </c>
      <c r="AM241" s="310"/>
    </row>
    <row r="242" spans="1:39" outlineLevel="1">
      <c r="B242" s="313"/>
      <c r="C242" s="311"/>
      <c r="D242" s="290"/>
      <c r="E242" s="290"/>
      <c r="F242" s="290"/>
      <c r="G242" s="290"/>
      <c r="H242" s="290"/>
      <c r="I242" s="290"/>
      <c r="J242" s="290"/>
      <c r="K242" s="290"/>
      <c r="L242" s="290"/>
      <c r="M242" s="290"/>
      <c r="N242" s="290"/>
      <c r="O242" s="290"/>
      <c r="P242" s="290"/>
      <c r="Q242" s="290"/>
      <c r="R242" s="290"/>
      <c r="S242" s="290"/>
      <c r="T242" s="290"/>
      <c r="U242" s="290"/>
      <c r="V242" s="290"/>
      <c r="W242" s="290"/>
      <c r="X242" s="290"/>
      <c r="Y242" s="415"/>
      <c r="Z242" s="416"/>
      <c r="AA242" s="415"/>
      <c r="AB242" s="415"/>
      <c r="AC242" s="415"/>
      <c r="AD242" s="415"/>
      <c r="AE242" s="415"/>
      <c r="AF242" s="415"/>
      <c r="AG242" s="415"/>
      <c r="AH242" s="415"/>
      <c r="AI242" s="415"/>
      <c r="AJ242" s="415"/>
      <c r="AK242" s="415"/>
      <c r="AL242" s="415"/>
      <c r="AM242" s="312"/>
    </row>
    <row r="243" spans="1:39" ht="30" outlineLevel="1">
      <c r="A243" s="520">
        <v>8</v>
      </c>
      <c r="B243" s="518" t="s">
        <v>101</v>
      </c>
      <c r="C243" s="290" t="s">
        <v>25</v>
      </c>
      <c r="D243" s="294"/>
      <c r="E243" s="294"/>
      <c r="F243" s="294"/>
      <c r="G243" s="294"/>
      <c r="H243" s="294"/>
      <c r="I243" s="294"/>
      <c r="J243" s="294"/>
      <c r="K243" s="294"/>
      <c r="L243" s="294"/>
      <c r="M243" s="294"/>
      <c r="N243" s="294">
        <v>12</v>
      </c>
      <c r="O243" s="294"/>
      <c r="P243" s="294"/>
      <c r="Q243" s="294"/>
      <c r="R243" s="294"/>
      <c r="S243" s="294"/>
      <c r="T243" s="294"/>
      <c r="U243" s="294"/>
      <c r="V243" s="294"/>
      <c r="W243" s="294"/>
      <c r="X243" s="294"/>
      <c r="Y243" s="414"/>
      <c r="Z243" s="409"/>
      <c r="AA243" s="409"/>
      <c r="AB243" s="409"/>
      <c r="AC243" s="409"/>
      <c r="AD243" s="409"/>
      <c r="AE243" s="409"/>
      <c r="AF243" s="414"/>
      <c r="AG243" s="414"/>
      <c r="AH243" s="414"/>
      <c r="AI243" s="414"/>
      <c r="AJ243" s="414"/>
      <c r="AK243" s="414"/>
      <c r="AL243" s="414"/>
      <c r="AM243" s="295">
        <f>SUM(Y243:AL243)</f>
        <v>0</v>
      </c>
    </row>
    <row r="244" spans="1:39" outlineLevel="1">
      <c r="B244" s="293" t="s">
        <v>289</v>
      </c>
      <c r="C244" s="290" t="s">
        <v>163</v>
      </c>
      <c r="D244" s="294"/>
      <c r="E244" s="294"/>
      <c r="F244" s="294"/>
      <c r="G244" s="294"/>
      <c r="H244" s="294"/>
      <c r="I244" s="294"/>
      <c r="J244" s="294"/>
      <c r="K244" s="294"/>
      <c r="L244" s="294"/>
      <c r="M244" s="294"/>
      <c r="N244" s="294">
        <f>N243</f>
        <v>12</v>
      </c>
      <c r="O244" s="294"/>
      <c r="P244" s="294"/>
      <c r="Q244" s="294"/>
      <c r="R244" s="294"/>
      <c r="S244" s="294"/>
      <c r="T244" s="294"/>
      <c r="U244" s="294"/>
      <c r="V244" s="294"/>
      <c r="W244" s="294"/>
      <c r="X244" s="294"/>
      <c r="Y244" s="410">
        <f>Y243</f>
        <v>0</v>
      </c>
      <c r="Z244" s="410">
        <f t="shared" ref="Z244" si="649">Z243</f>
        <v>0</v>
      </c>
      <c r="AA244" s="410">
        <f t="shared" ref="AA244" si="650">AA243</f>
        <v>0</v>
      </c>
      <c r="AB244" s="410">
        <f t="shared" ref="AB244" si="651">AB243</f>
        <v>0</v>
      </c>
      <c r="AC244" s="410">
        <f t="shared" ref="AC244" si="652">AC243</f>
        <v>0</v>
      </c>
      <c r="AD244" s="410">
        <f t="shared" ref="AD244" si="653">AD243</f>
        <v>0</v>
      </c>
      <c r="AE244" s="410">
        <f t="shared" ref="AE244" si="654">AE243</f>
        <v>0</v>
      </c>
      <c r="AF244" s="410">
        <f t="shared" ref="AF244" si="655">AF243</f>
        <v>0</v>
      </c>
      <c r="AG244" s="410">
        <f t="shared" ref="AG244" si="656">AG243</f>
        <v>0</v>
      </c>
      <c r="AH244" s="410">
        <f t="shared" ref="AH244" si="657">AH243</f>
        <v>0</v>
      </c>
      <c r="AI244" s="410">
        <f t="shared" ref="AI244" si="658">AI243</f>
        <v>0</v>
      </c>
      <c r="AJ244" s="410">
        <f t="shared" ref="AJ244" si="659">AJ243</f>
        <v>0</v>
      </c>
      <c r="AK244" s="410">
        <f t="shared" ref="AK244" si="660">AK243</f>
        <v>0</v>
      </c>
      <c r="AL244" s="410">
        <f t="shared" ref="AL244" si="661">AL243</f>
        <v>0</v>
      </c>
      <c r="AM244" s="310"/>
    </row>
    <row r="245" spans="1:39" outlineLevel="1">
      <c r="B245" s="313"/>
      <c r="C245" s="311"/>
      <c r="D245" s="315"/>
      <c r="E245" s="315"/>
      <c r="F245" s="315"/>
      <c r="G245" s="315"/>
      <c r="H245" s="315"/>
      <c r="I245" s="315"/>
      <c r="J245" s="315"/>
      <c r="K245" s="315"/>
      <c r="L245" s="315"/>
      <c r="M245" s="315"/>
      <c r="N245" s="290"/>
      <c r="O245" s="315"/>
      <c r="P245" s="315"/>
      <c r="Q245" s="315"/>
      <c r="R245" s="315"/>
      <c r="S245" s="315"/>
      <c r="T245" s="315"/>
      <c r="U245" s="315"/>
      <c r="V245" s="315"/>
      <c r="W245" s="315"/>
      <c r="X245" s="315"/>
      <c r="Y245" s="415"/>
      <c r="Z245" s="416"/>
      <c r="AA245" s="415"/>
      <c r="AB245" s="415"/>
      <c r="AC245" s="415"/>
      <c r="AD245" s="415"/>
      <c r="AE245" s="415"/>
      <c r="AF245" s="415"/>
      <c r="AG245" s="415"/>
      <c r="AH245" s="415"/>
      <c r="AI245" s="415"/>
      <c r="AJ245" s="415"/>
      <c r="AK245" s="415"/>
      <c r="AL245" s="415"/>
      <c r="AM245" s="312"/>
    </row>
    <row r="246" spans="1:39" ht="30" outlineLevel="1">
      <c r="A246" s="520">
        <v>9</v>
      </c>
      <c r="B246" s="518" t="s">
        <v>102</v>
      </c>
      <c r="C246" s="290" t="s">
        <v>25</v>
      </c>
      <c r="D246" s="294"/>
      <c r="E246" s="294"/>
      <c r="F246" s="294"/>
      <c r="G246" s="294"/>
      <c r="H246" s="294"/>
      <c r="I246" s="294"/>
      <c r="J246" s="294"/>
      <c r="K246" s="294"/>
      <c r="L246" s="294"/>
      <c r="M246" s="294"/>
      <c r="N246" s="294">
        <v>12</v>
      </c>
      <c r="O246" s="294"/>
      <c r="P246" s="294"/>
      <c r="Q246" s="294"/>
      <c r="R246" s="294"/>
      <c r="S246" s="294"/>
      <c r="T246" s="294"/>
      <c r="U246" s="294"/>
      <c r="V246" s="294"/>
      <c r="W246" s="294"/>
      <c r="X246" s="294"/>
      <c r="Y246" s="414"/>
      <c r="Z246" s="409"/>
      <c r="AA246" s="409"/>
      <c r="AB246" s="409"/>
      <c r="AC246" s="409"/>
      <c r="AD246" s="409"/>
      <c r="AE246" s="409"/>
      <c r="AF246" s="414"/>
      <c r="AG246" s="414"/>
      <c r="AH246" s="414"/>
      <c r="AI246" s="414"/>
      <c r="AJ246" s="414"/>
      <c r="AK246" s="414"/>
      <c r="AL246" s="414"/>
      <c r="AM246" s="295">
        <f>SUM(Y246:AL246)</f>
        <v>0</v>
      </c>
    </row>
    <row r="247" spans="1:39" outlineLevel="1">
      <c r="B247" s="293" t="s">
        <v>289</v>
      </c>
      <c r="C247" s="290" t="s">
        <v>163</v>
      </c>
      <c r="D247" s="294"/>
      <c r="E247" s="294"/>
      <c r="F247" s="294"/>
      <c r="G247" s="294"/>
      <c r="H247" s="294"/>
      <c r="I247" s="294"/>
      <c r="J247" s="294"/>
      <c r="K247" s="294"/>
      <c r="L247" s="294"/>
      <c r="M247" s="294"/>
      <c r="N247" s="294">
        <f>N246</f>
        <v>12</v>
      </c>
      <c r="O247" s="294"/>
      <c r="P247" s="294"/>
      <c r="Q247" s="294"/>
      <c r="R247" s="294"/>
      <c r="S247" s="294"/>
      <c r="T247" s="294"/>
      <c r="U247" s="294"/>
      <c r="V247" s="294"/>
      <c r="W247" s="294"/>
      <c r="X247" s="294"/>
      <c r="Y247" s="410">
        <f>Y246</f>
        <v>0</v>
      </c>
      <c r="Z247" s="410">
        <f t="shared" ref="Z247" si="662">Z246</f>
        <v>0</v>
      </c>
      <c r="AA247" s="410">
        <f t="shared" ref="AA247" si="663">AA246</f>
        <v>0</v>
      </c>
      <c r="AB247" s="410">
        <f t="shared" ref="AB247" si="664">AB246</f>
        <v>0</v>
      </c>
      <c r="AC247" s="410">
        <f t="shared" ref="AC247" si="665">AC246</f>
        <v>0</v>
      </c>
      <c r="AD247" s="410">
        <f t="shared" ref="AD247" si="666">AD246</f>
        <v>0</v>
      </c>
      <c r="AE247" s="410">
        <f t="shared" ref="AE247" si="667">AE246</f>
        <v>0</v>
      </c>
      <c r="AF247" s="410">
        <f t="shared" ref="AF247" si="668">AF246</f>
        <v>0</v>
      </c>
      <c r="AG247" s="410">
        <f t="shared" ref="AG247" si="669">AG246</f>
        <v>0</v>
      </c>
      <c r="AH247" s="410">
        <f t="shared" ref="AH247" si="670">AH246</f>
        <v>0</v>
      </c>
      <c r="AI247" s="410">
        <f t="shared" ref="AI247" si="671">AI246</f>
        <v>0</v>
      </c>
      <c r="AJ247" s="410">
        <f t="shared" ref="AJ247" si="672">AJ246</f>
        <v>0</v>
      </c>
      <c r="AK247" s="410">
        <f t="shared" ref="AK247" si="673">AK246</f>
        <v>0</v>
      </c>
      <c r="AL247" s="410">
        <f t="shared" ref="AL247" si="674">AL246</f>
        <v>0</v>
      </c>
      <c r="AM247" s="310"/>
    </row>
    <row r="248" spans="1:39" outlineLevel="1">
      <c r="B248" s="313"/>
      <c r="C248" s="311"/>
      <c r="D248" s="315"/>
      <c r="E248" s="315"/>
      <c r="F248" s="315"/>
      <c r="G248" s="315"/>
      <c r="H248" s="315"/>
      <c r="I248" s="315"/>
      <c r="J248" s="315"/>
      <c r="K248" s="315"/>
      <c r="L248" s="315"/>
      <c r="M248" s="315"/>
      <c r="N248" s="290"/>
      <c r="O248" s="315"/>
      <c r="P248" s="315"/>
      <c r="Q248" s="315"/>
      <c r="R248" s="315"/>
      <c r="S248" s="315"/>
      <c r="T248" s="315"/>
      <c r="U248" s="315"/>
      <c r="V248" s="315"/>
      <c r="W248" s="315"/>
      <c r="X248" s="315"/>
      <c r="Y248" s="415"/>
      <c r="Z248" s="415"/>
      <c r="AA248" s="415"/>
      <c r="AB248" s="415"/>
      <c r="AC248" s="415"/>
      <c r="AD248" s="415"/>
      <c r="AE248" s="415"/>
      <c r="AF248" s="415"/>
      <c r="AG248" s="415"/>
      <c r="AH248" s="415"/>
      <c r="AI248" s="415"/>
      <c r="AJ248" s="415"/>
      <c r="AK248" s="415"/>
      <c r="AL248" s="415"/>
      <c r="AM248" s="312"/>
    </row>
    <row r="249" spans="1:39" ht="30" outlineLevel="1">
      <c r="A249" s="520">
        <v>10</v>
      </c>
      <c r="B249" s="518" t="s">
        <v>103</v>
      </c>
      <c r="C249" s="290" t="s">
        <v>25</v>
      </c>
      <c r="D249" s="294"/>
      <c r="E249" s="294"/>
      <c r="F249" s="294"/>
      <c r="G249" s="294"/>
      <c r="H249" s="294"/>
      <c r="I249" s="294"/>
      <c r="J249" s="294"/>
      <c r="K249" s="294"/>
      <c r="L249" s="294"/>
      <c r="M249" s="294"/>
      <c r="N249" s="294">
        <v>3</v>
      </c>
      <c r="O249" s="294"/>
      <c r="P249" s="294"/>
      <c r="Q249" s="294"/>
      <c r="R249" s="294"/>
      <c r="S249" s="294"/>
      <c r="T249" s="294"/>
      <c r="U249" s="294"/>
      <c r="V249" s="294"/>
      <c r="W249" s="294"/>
      <c r="X249" s="294"/>
      <c r="Y249" s="414"/>
      <c r="Z249" s="409"/>
      <c r="AA249" s="409"/>
      <c r="AB249" s="409"/>
      <c r="AC249" s="409"/>
      <c r="AD249" s="409"/>
      <c r="AE249" s="409"/>
      <c r="AF249" s="414"/>
      <c r="AG249" s="414"/>
      <c r="AH249" s="414"/>
      <c r="AI249" s="414"/>
      <c r="AJ249" s="414"/>
      <c r="AK249" s="414"/>
      <c r="AL249" s="414"/>
      <c r="AM249" s="295">
        <f>SUM(Y249:AL249)</f>
        <v>0</v>
      </c>
    </row>
    <row r="250" spans="1:39" outlineLevel="1">
      <c r="B250" s="293" t="s">
        <v>289</v>
      </c>
      <c r="C250" s="290" t="s">
        <v>163</v>
      </c>
      <c r="D250" s="294"/>
      <c r="E250" s="294"/>
      <c r="F250" s="294"/>
      <c r="G250" s="294"/>
      <c r="H250" s="294"/>
      <c r="I250" s="294"/>
      <c r="J250" s="294"/>
      <c r="K250" s="294"/>
      <c r="L250" s="294"/>
      <c r="M250" s="294"/>
      <c r="N250" s="294">
        <f>N249</f>
        <v>3</v>
      </c>
      <c r="O250" s="294"/>
      <c r="P250" s="294"/>
      <c r="Q250" s="294"/>
      <c r="R250" s="294"/>
      <c r="S250" s="294"/>
      <c r="T250" s="294"/>
      <c r="U250" s="294"/>
      <c r="V250" s="294"/>
      <c r="W250" s="294"/>
      <c r="X250" s="294"/>
      <c r="Y250" s="410">
        <f>Y249</f>
        <v>0</v>
      </c>
      <c r="Z250" s="410">
        <f t="shared" ref="Z250" si="675">Z249</f>
        <v>0</v>
      </c>
      <c r="AA250" s="410">
        <f t="shared" ref="AA250" si="676">AA249</f>
        <v>0</v>
      </c>
      <c r="AB250" s="410">
        <f t="shared" ref="AB250" si="677">AB249</f>
        <v>0</v>
      </c>
      <c r="AC250" s="410">
        <f t="shared" ref="AC250" si="678">AC249</f>
        <v>0</v>
      </c>
      <c r="AD250" s="410">
        <f t="shared" ref="AD250" si="679">AD249</f>
        <v>0</v>
      </c>
      <c r="AE250" s="410">
        <f t="shared" ref="AE250" si="680">AE249</f>
        <v>0</v>
      </c>
      <c r="AF250" s="410">
        <f t="shared" ref="AF250" si="681">AF249</f>
        <v>0</v>
      </c>
      <c r="AG250" s="410">
        <f t="shared" ref="AG250" si="682">AG249</f>
        <v>0</v>
      </c>
      <c r="AH250" s="410">
        <f t="shared" ref="AH250" si="683">AH249</f>
        <v>0</v>
      </c>
      <c r="AI250" s="410">
        <f t="shared" ref="AI250" si="684">AI249</f>
        <v>0</v>
      </c>
      <c r="AJ250" s="410">
        <f t="shared" ref="AJ250" si="685">AJ249</f>
        <v>0</v>
      </c>
      <c r="AK250" s="410">
        <f t="shared" ref="AK250" si="686">AK249</f>
        <v>0</v>
      </c>
      <c r="AL250" s="410">
        <f t="shared" ref="AL250" si="687">AL249</f>
        <v>0</v>
      </c>
      <c r="AM250" s="310"/>
    </row>
    <row r="251" spans="1:39" outlineLevel="1">
      <c r="B251" s="313"/>
      <c r="C251" s="311"/>
      <c r="D251" s="315"/>
      <c r="E251" s="315"/>
      <c r="F251" s="315"/>
      <c r="G251" s="315"/>
      <c r="H251" s="315"/>
      <c r="I251" s="315"/>
      <c r="J251" s="315"/>
      <c r="K251" s="315"/>
      <c r="L251" s="315"/>
      <c r="M251" s="315"/>
      <c r="N251" s="290"/>
      <c r="O251" s="315"/>
      <c r="P251" s="315"/>
      <c r="Q251" s="315"/>
      <c r="R251" s="315"/>
      <c r="S251" s="315"/>
      <c r="T251" s="315"/>
      <c r="U251" s="315"/>
      <c r="V251" s="315"/>
      <c r="W251" s="315"/>
      <c r="X251" s="315"/>
      <c r="Y251" s="415"/>
      <c r="Z251" s="416"/>
      <c r="AA251" s="415"/>
      <c r="AB251" s="415"/>
      <c r="AC251" s="415"/>
      <c r="AD251" s="415"/>
      <c r="AE251" s="415"/>
      <c r="AF251" s="415"/>
      <c r="AG251" s="415"/>
      <c r="AH251" s="415"/>
      <c r="AI251" s="415"/>
      <c r="AJ251" s="415"/>
      <c r="AK251" s="415"/>
      <c r="AL251" s="415"/>
      <c r="AM251" s="312"/>
    </row>
    <row r="252" spans="1:39" ht="15.75" outlineLevel="1">
      <c r="B252" s="287" t="s">
        <v>10</v>
      </c>
      <c r="C252" s="288"/>
      <c r="D252" s="288"/>
      <c r="E252" s="288"/>
      <c r="F252" s="288"/>
      <c r="G252" s="288"/>
      <c r="H252" s="288"/>
      <c r="I252" s="288"/>
      <c r="J252" s="288"/>
      <c r="K252" s="288"/>
      <c r="L252" s="288"/>
      <c r="M252" s="288"/>
      <c r="N252" s="289"/>
      <c r="O252" s="288"/>
      <c r="P252" s="288"/>
      <c r="Q252" s="288"/>
      <c r="R252" s="288"/>
      <c r="S252" s="288"/>
      <c r="T252" s="288"/>
      <c r="U252" s="288"/>
      <c r="V252" s="288"/>
      <c r="W252" s="288"/>
      <c r="X252" s="288"/>
      <c r="Y252" s="413"/>
      <c r="Z252" s="413"/>
      <c r="AA252" s="413"/>
      <c r="AB252" s="413"/>
      <c r="AC252" s="413"/>
      <c r="AD252" s="413"/>
      <c r="AE252" s="413"/>
      <c r="AF252" s="413"/>
      <c r="AG252" s="413"/>
      <c r="AH252" s="413"/>
      <c r="AI252" s="413"/>
      <c r="AJ252" s="413"/>
      <c r="AK252" s="413"/>
      <c r="AL252" s="413"/>
      <c r="AM252" s="291"/>
    </row>
    <row r="253" spans="1:39" ht="30" outlineLevel="1">
      <c r="A253" s="520">
        <v>11</v>
      </c>
      <c r="B253" s="518" t="s">
        <v>104</v>
      </c>
      <c r="C253" s="290" t="s">
        <v>25</v>
      </c>
      <c r="D253" s="294"/>
      <c r="E253" s="294"/>
      <c r="F253" s="294"/>
      <c r="G253" s="294"/>
      <c r="H253" s="294"/>
      <c r="I253" s="294"/>
      <c r="J253" s="294"/>
      <c r="K253" s="294"/>
      <c r="L253" s="294"/>
      <c r="M253" s="294"/>
      <c r="N253" s="294">
        <v>12</v>
      </c>
      <c r="O253" s="294"/>
      <c r="P253" s="294"/>
      <c r="Q253" s="294"/>
      <c r="R253" s="294"/>
      <c r="S253" s="294"/>
      <c r="T253" s="294"/>
      <c r="U253" s="294"/>
      <c r="V253" s="294"/>
      <c r="W253" s="294"/>
      <c r="X253" s="294"/>
      <c r="Y253" s="425"/>
      <c r="Z253" s="409"/>
      <c r="AA253" s="409"/>
      <c r="AB253" s="409"/>
      <c r="AC253" s="409"/>
      <c r="AD253" s="409"/>
      <c r="AE253" s="409"/>
      <c r="AF253" s="414"/>
      <c r="AG253" s="414"/>
      <c r="AH253" s="414"/>
      <c r="AI253" s="414"/>
      <c r="AJ253" s="414"/>
      <c r="AK253" s="414"/>
      <c r="AL253" s="414"/>
      <c r="AM253" s="295">
        <f>SUM(Y253:AL253)</f>
        <v>0</v>
      </c>
    </row>
    <row r="254" spans="1:39" outlineLevel="1">
      <c r="B254" s="293" t="s">
        <v>289</v>
      </c>
      <c r="C254" s="290" t="s">
        <v>163</v>
      </c>
      <c r="D254" s="294"/>
      <c r="E254" s="294"/>
      <c r="F254" s="294"/>
      <c r="G254" s="294"/>
      <c r="H254" s="294"/>
      <c r="I254" s="294"/>
      <c r="J254" s="294"/>
      <c r="K254" s="294"/>
      <c r="L254" s="294"/>
      <c r="M254" s="294"/>
      <c r="N254" s="294">
        <f>N253</f>
        <v>12</v>
      </c>
      <c r="O254" s="294"/>
      <c r="P254" s="294"/>
      <c r="Q254" s="294"/>
      <c r="R254" s="294"/>
      <c r="S254" s="294"/>
      <c r="T254" s="294"/>
      <c r="U254" s="294"/>
      <c r="V254" s="294"/>
      <c r="W254" s="294"/>
      <c r="X254" s="294"/>
      <c r="Y254" s="410">
        <f>Y253</f>
        <v>0</v>
      </c>
      <c r="Z254" s="410">
        <f t="shared" ref="Z254" si="688">Z253</f>
        <v>0</v>
      </c>
      <c r="AA254" s="410">
        <f t="shared" ref="AA254" si="689">AA253</f>
        <v>0</v>
      </c>
      <c r="AB254" s="410">
        <f t="shared" ref="AB254" si="690">AB253</f>
        <v>0</v>
      </c>
      <c r="AC254" s="410">
        <f t="shared" ref="AC254" si="691">AC253</f>
        <v>0</v>
      </c>
      <c r="AD254" s="410">
        <f t="shared" ref="AD254" si="692">AD253</f>
        <v>0</v>
      </c>
      <c r="AE254" s="410">
        <f t="shared" ref="AE254" si="693">AE253</f>
        <v>0</v>
      </c>
      <c r="AF254" s="410">
        <f t="shared" ref="AF254" si="694">AF253</f>
        <v>0</v>
      </c>
      <c r="AG254" s="410">
        <f t="shared" ref="AG254" si="695">AG253</f>
        <v>0</v>
      </c>
      <c r="AH254" s="410">
        <f t="shared" ref="AH254" si="696">AH253</f>
        <v>0</v>
      </c>
      <c r="AI254" s="410">
        <f t="shared" ref="AI254" si="697">AI253</f>
        <v>0</v>
      </c>
      <c r="AJ254" s="410">
        <f t="shared" ref="AJ254" si="698">AJ253</f>
        <v>0</v>
      </c>
      <c r="AK254" s="410">
        <f t="shared" ref="AK254" si="699">AK253</f>
        <v>0</v>
      </c>
      <c r="AL254" s="410">
        <f t="shared" ref="AL254" si="700">AL253</f>
        <v>0</v>
      </c>
      <c r="AM254" s="296"/>
    </row>
    <row r="255" spans="1:39" outlineLevel="1">
      <c r="B255" s="314"/>
      <c r="C255" s="304"/>
      <c r="D255" s="290"/>
      <c r="E255" s="290"/>
      <c r="F255" s="290"/>
      <c r="G255" s="290"/>
      <c r="H255" s="290"/>
      <c r="I255" s="290"/>
      <c r="J255" s="290"/>
      <c r="K255" s="290"/>
      <c r="L255" s="290"/>
      <c r="M255" s="290"/>
      <c r="N255" s="290"/>
      <c r="O255" s="290"/>
      <c r="P255" s="290"/>
      <c r="Q255" s="290"/>
      <c r="R255" s="290"/>
      <c r="S255" s="290"/>
      <c r="T255" s="290"/>
      <c r="U255" s="290"/>
      <c r="V255" s="290"/>
      <c r="W255" s="290"/>
      <c r="X255" s="290"/>
      <c r="Y255" s="411"/>
      <c r="Z255" s="420"/>
      <c r="AA255" s="420"/>
      <c r="AB255" s="420"/>
      <c r="AC255" s="420"/>
      <c r="AD255" s="420"/>
      <c r="AE255" s="420"/>
      <c r="AF255" s="420"/>
      <c r="AG255" s="420"/>
      <c r="AH255" s="420"/>
      <c r="AI255" s="420"/>
      <c r="AJ255" s="420"/>
      <c r="AK255" s="420"/>
      <c r="AL255" s="420"/>
      <c r="AM255" s="305"/>
    </row>
    <row r="256" spans="1:39" ht="45" outlineLevel="1">
      <c r="A256" s="520">
        <v>12</v>
      </c>
      <c r="B256" s="518" t="s">
        <v>105</v>
      </c>
      <c r="C256" s="290" t="s">
        <v>25</v>
      </c>
      <c r="D256" s="294"/>
      <c r="E256" s="294"/>
      <c r="F256" s="294"/>
      <c r="G256" s="294"/>
      <c r="H256" s="294"/>
      <c r="I256" s="294"/>
      <c r="J256" s="294"/>
      <c r="K256" s="294"/>
      <c r="L256" s="294"/>
      <c r="M256" s="294"/>
      <c r="N256" s="294">
        <v>12</v>
      </c>
      <c r="O256" s="294"/>
      <c r="P256" s="294"/>
      <c r="Q256" s="294"/>
      <c r="R256" s="294"/>
      <c r="S256" s="294"/>
      <c r="T256" s="294"/>
      <c r="U256" s="294"/>
      <c r="V256" s="294"/>
      <c r="W256" s="294"/>
      <c r="X256" s="294"/>
      <c r="Y256" s="409"/>
      <c r="Z256" s="409"/>
      <c r="AA256" s="409"/>
      <c r="AB256" s="409"/>
      <c r="AC256" s="409"/>
      <c r="AD256" s="409"/>
      <c r="AE256" s="409"/>
      <c r="AF256" s="414"/>
      <c r="AG256" s="414"/>
      <c r="AH256" s="414"/>
      <c r="AI256" s="414"/>
      <c r="AJ256" s="414"/>
      <c r="AK256" s="414"/>
      <c r="AL256" s="414"/>
      <c r="AM256" s="295">
        <f>SUM(Y256:AL256)</f>
        <v>0</v>
      </c>
    </row>
    <row r="257" spans="1:40" outlineLevel="1">
      <c r="B257" s="293" t="s">
        <v>289</v>
      </c>
      <c r="C257" s="290" t="s">
        <v>163</v>
      </c>
      <c r="D257" s="294"/>
      <c r="E257" s="294"/>
      <c r="F257" s="294"/>
      <c r="G257" s="294"/>
      <c r="H257" s="294"/>
      <c r="I257" s="294"/>
      <c r="J257" s="294"/>
      <c r="K257" s="294"/>
      <c r="L257" s="294"/>
      <c r="M257" s="294"/>
      <c r="N257" s="294">
        <f>N256</f>
        <v>12</v>
      </c>
      <c r="O257" s="294"/>
      <c r="P257" s="294"/>
      <c r="Q257" s="294"/>
      <c r="R257" s="294"/>
      <c r="S257" s="294"/>
      <c r="T257" s="294"/>
      <c r="U257" s="294"/>
      <c r="V257" s="294"/>
      <c r="W257" s="294"/>
      <c r="X257" s="294"/>
      <c r="Y257" s="410">
        <f>Y256</f>
        <v>0</v>
      </c>
      <c r="Z257" s="410">
        <f t="shared" ref="Z257" si="701">Z256</f>
        <v>0</v>
      </c>
      <c r="AA257" s="410">
        <f t="shared" ref="AA257" si="702">AA256</f>
        <v>0</v>
      </c>
      <c r="AB257" s="410">
        <f t="shared" ref="AB257" si="703">AB256</f>
        <v>0</v>
      </c>
      <c r="AC257" s="410">
        <f t="shared" ref="AC257" si="704">AC256</f>
        <v>0</v>
      </c>
      <c r="AD257" s="410">
        <f t="shared" ref="AD257" si="705">AD256</f>
        <v>0</v>
      </c>
      <c r="AE257" s="410">
        <f t="shared" ref="AE257" si="706">AE256</f>
        <v>0</v>
      </c>
      <c r="AF257" s="410">
        <f t="shared" ref="AF257" si="707">AF256</f>
        <v>0</v>
      </c>
      <c r="AG257" s="410">
        <f t="shared" ref="AG257" si="708">AG256</f>
        <v>0</v>
      </c>
      <c r="AH257" s="410">
        <f t="shared" ref="AH257" si="709">AH256</f>
        <v>0</v>
      </c>
      <c r="AI257" s="410">
        <f t="shared" ref="AI257" si="710">AI256</f>
        <v>0</v>
      </c>
      <c r="AJ257" s="410">
        <f t="shared" ref="AJ257" si="711">AJ256</f>
        <v>0</v>
      </c>
      <c r="AK257" s="410">
        <f t="shared" ref="AK257" si="712">AK256</f>
        <v>0</v>
      </c>
      <c r="AL257" s="410">
        <f t="shared" ref="AL257" si="713">AL256</f>
        <v>0</v>
      </c>
      <c r="AM257" s="296"/>
    </row>
    <row r="258" spans="1:40" outlineLevel="1">
      <c r="B258" s="314"/>
      <c r="C258" s="304"/>
      <c r="D258" s="290"/>
      <c r="E258" s="290"/>
      <c r="F258" s="290"/>
      <c r="G258" s="290"/>
      <c r="H258" s="290"/>
      <c r="I258" s="290"/>
      <c r="J258" s="290"/>
      <c r="K258" s="290"/>
      <c r="L258" s="290"/>
      <c r="M258" s="290"/>
      <c r="N258" s="290"/>
      <c r="O258" s="290"/>
      <c r="P258" s="290"/>
      <c r="Q258" s="290"/>
      <c r="R258" s="290"/>
      <c r="S258" s="290"/>
      <c r="T258" s="290"/>
      <c r="U258" s="290"/>
      <c r="V258" s="290"/>
      <c r="W258" s="290"/>
      <c r="X258" s="290"/>
      <c r="Y258" s="421"/>
      <c r="Z258" s="421"/>
      <c r="AA258" s="411"/>
      <c r="AB258" s="411"/>
      <c r="AC258" s="411"/>
      <c r="AD258" s="411"/>
      <c r="AE258" s="411"/>
      <c r="AF258" s="411"/>
      <c r="AG258" s="411"/>
      <c r="AH258" s="411"/>
      <c r="AI258" s="411"/>
      <c r="AJ258" s="411"/>
      <c r="AK258" s="411"/>
      <c r="AL258" s="411"/>
      <c r="AM258" s="305"/>
    </row>
    <row r="259" spans="1:40" ht="30" outlineLevel="1">
      <c r="A259" s="520">
        <v>13</v>
      </c>
      <c r="B259" s="518" t="s">
        <v>106</v>
      </c>
      <c r="C259" s="290" t="s">
        <v>25</v>
      </c>
      <c r="D259" s="294"/>
      <c r="E259" s="294"/>
      <c r="F259" s="294"/>
      <c r="G259" s="294"/>
      <c r="H259" s="294"/>
      <c r="I259" s="294"/>
      <c r="J259" s="294"/>
      <c r="K259" s="294"/>
      <c r="L259" s="294"/>
      <c r="M259" s="294"/>
      <c r="N259" s="294">
        <v>12</v>
      </c>
      <c r="O259" s="294"/>
      <c r="P259" s="294"/>
      <c r="Q259" s="294"/>
      <c r="R259" s="294"/>
      <c r="S259" s="294"/>
      <c r="T259" s="294"/>
      <c r="U259" s="294"/>
      <c r="V259" s="294"/>
      <c r="W259" s="294"/>
      <c r="X259" s="294"/>
      <c r="Y259" s="409"/>
      <c r="Z259" s="409"/>
      <c r="AA259" s="409"/>
      <c r="AB259" s="409"/>
      <c r="AC259" s="409"/>
      <c r="AD259" s="409"/>
      <c r="AE259" s="409"/>
      <c r="AF259" s="414"/>
      <c r="AG259" s="414"/>
      <c r="AH259" s="414"/>
      <c r="AI259" s="414"/>
      <c r="AJ259" s="414"/>
      <c r="AK259" s="414"/>
      <c r="AL259" s="414"/>
      <c r="AM259" s="295">
        <f>SUM(Y259:AL259)</f>
        <v>0</v>
      </c>
    </row>
    <row r="260" spans="1:40" outlineLevel="1">
      <c r="B260" s="293" t="s">
        <v>289</v>
      </c>
      <c r="C260" s="290" t="s">
        <v>163</v>
      </c>
      <c r="D260" s="294"/>
      <c r="E260" s="294"/>
      <c r="F260" s="294"/>
      <c r="G260" s="294"/>
      <c r="H260" s="294"/>
      <c r="I260" s="294"/>
      <c r="J260" s="294"/>
      <c r="K260" s="294"/>
      <c r="L260" s="294"/>
      <c r="M260" s="294"/>
      <c r="N260" s="294">
        <f>N259</f>
        <v>12</v>
      </c>
      <c r="O260" s="294"/>
      <c r="P260" s="294"/>
      <c r="Q260" s="294"/>
      <c r="R260" s="294"/>
      <c r="S260" s="294"/>
      <c r="T260" s="294"/>
      <c r="U260" s="294"/>
      <c r="V260" s="294"/>
      <c r="W260" s="294"/>
      <c r="X260" s="294"/>
      <c r="Y260" s="410">
        <f>Y259</f>
        <v>0</v>
      </c>
      <c r="Z260" s="410">
        <f t="shared" ref="Z260" si="714">Z259</f>
        <v>0</v>
      </c>
      <c r="AA260" s="410">
        <f t="shared" ref="AA260" si="715">AA259</f>
        <v>0</v>
      </c>
      <c r="AB260" s="410">
        <f t="shared" ref="AB260" si="716">AB259</f>
        <v>0</v>
      </c>
      <c r="AC260" s="410">
        <f t="shared" ref="AC260" si="717">AC259</f>
        <v>0</v>
      </c>
      <c r="AD260" s="410">
        <f t="shared" ref="AD260" si="718">AD259</f>
        <v>0</v>
      </c>
      <c r="AE260" s="410">
        <f t="shared" ref="AE260" si="719">AE259</f>
        <v>0</v>
      </c>
      <c r="AF260" s="410">
        <f t="shared" ref="AF260" si="720">AF259</f>
        <v>0</v>
      </c>
      <c r="AG260" s="410">
        <f t="shared" ref="AG260" si="721">AG259</f>
        <v>0</v>
      </c>
      <c r="AH260" s="410">
        <f t="shared" ref="AH260" si="722">AH259</f>
        <v>0</v>
      </c>
      <c r="AI260" s="410">
        <f t="shared" ref="AI260" si="723">AI259</f>
        <v>0</v>
      </c>
      <c r="AJ260" s="410">
        <f t="shared" ref="AJ260" si="724">AJ259</f>
        <v>0</v>
      </c>
      <c r="AK260" s="410">
        <f t="shared" ref="AK260" si="725">AK259</f>
        <v>0</v>
      </c>
      <c r="AL260" s="410">
        <f t="shared" ref="AL260" si="726">AL259</f>
        <v>0</v>
      </c>
      <c r="AM260" s="305"/>
    </row>
    <row r="261" spans="1:40" outlineLevel="1">
      <c r="B261" s="314"/>
      <c r="C261" s="304"/>
      <c r="D261" s="290"/>
      <c r="E261" s="290"/>
      <c r="F261" s="290"/>
      <c r="G261" s="290"/>
      <c r="H261" s="290"/>
      <c r="I261" s="290"/>
      <c r="J261" s="290"/>
      <c r="K261" s="290"/>
      <c r="L261" s="290"/>
      <c r="M261" s="290"/>
      <c r="N261" s="290"/>
      <c r="O261" s="290"/>
      <c r="P261" s="290"/>
      <c r="Q261" s="290"/>
      <c r="R261" s="290"/>
      <c r="S261" s="290"/>
      <c r="T261" s="290"/>
      <c r="U261" s="290"/>
      <c r="V261" s="290"/>
      <c r="W261" s="290"/>
      <c r="X261" s="290"/>
      <c r="Y261" s="411"/>
      <c r="Z261" s="411"/>
      <c r="AA261" s="411"/>
      <c r="AB261" s="411"/>
      <c r="AC261" s="411"/>
      <c r="AD261" s="411"/>
      <c r="AE261" s="411"/>
      <c r="AF261" s="411"/>
      <c r="AG261" s="411"/>
      <c r="AH261" s="411"/>
      <c r="AI261" s="411"/>
      <c r="AJ261" s="411"/>
      <c r="AK261" s="411"/>
      <c r="AL261" s="411"/>
      <c r="AM261" s="305"/>
    </row>
    <row r="262" spans="1:40" ht="15.75" outlineLevel="1">
      <c r="B262" s="287" t="s">
        <v>107</v>
      </c>
      <c r="C262" s="288"/>
      <c r="D262" s="289"/>
      <c r="E262" s="289"/>
      <c r="F262" s="289"/>
      <c r="G262" s="289"/>
      <c r="H262" s="289"/>
      <c r="I262" s="289"/>
      <c r="J262" s="289"/>
      <c r="K262" s="289"/>
      <c r="L262" s="289"/>
      <c r="M262" s="289"/>
      <c r="N262" s="289"/>
      <c r="O262" s="289"/>
      <c r="P262" s="288"/>
      <c r="Q262" s="288"/>
      <c r="R262" s="288"/>
      <c r="S262" s="288"/>
      <c r="T262" s="288"/>
      <c r="U262" s="288"/>
      <c r="V262" s="288"/>
      <c r="W262" s="288"/>
      <c r="X262" s="288"/>
      <c r="Y262" s="413"/>
      <c r="Z262" s="413"/>
      <c r="AA262" s="413"/>
      <c r="AB262" s="413"/>
      <c r="AC262" s="413"/>
      <c r="AD262" s="413"/>
      <c r="AE262" s="413"/>
      <c r="AF262" s="413"/>
      <c r="AG262" s="413"/>
      <c r="AH262" s="413"/>
      <c r="AI262" s="413"/>
      <c r="AJ262" s="413"/>
      <c r="AK262" s="413"/>
      <c r="AL262" s="413"/>
      <c r="AM262" s="291"/>
    </row>
    <row r="263" spans="1:40" outlineLevel="1">
      <c r="A263" s="520">
        <v>14</v>
      </c>
      <c r="B263" s="314" t="s">
        <v>108</v>
      </c>
      <c r="C263" s="290" t="s">
        <v>25</v>
      </c>
      <c r="D263" s="294"/>
      <c r="E263" s="294"/>
      <c r="F263" s="294"/>
      <c r="G263" s="294"/>
      <c r="H263" s="294"/>
      <c r="I263" s="294"/>
      <c r="J263" s="294"/>
      <c r="K263" s="294"/>
      <c r="L263" s="294"/>
      <c r="M263" s="294"/>
      <c r="N263" s="294">
        <v>12</v>
      </c>
      <c r="O263" s="294"/>
      <c r="P263" s="294"/>
      <c r="Q263" s="294"/>
      <c r="R263" s="294"/>
      <c r="S263" s="294"/>
      <c r="T263" s="294"/>
      <c r="U263" s="294"/>
      <c r="V263" s="294"/>
      <c r="W263" s="294"/>
      <c r="X263" s="294"/>
      <c r="Y263" s="409"/>
      <c r="Z263" s="409"/>
      <c r="AA263" s="409"/>
      <c r="AB263" s="409"/>
      <c r="AC263" s="409"/>
      <c r="AD263" s="409"/>
      <c r="AE263" s="409"/>
      <c r="AF263" s="409"/>
      <c r="AG263" s="409"/>
      <c r="AH263" s="409"/>
      <c r="AI263" s="409"/>
      <c r="AJ263" s="409"/>
      <c r="AK263" s="409"/>
      <c r="AL263" s="409"/>
      <c r="AM263" s="295">
        <f>SUM(Y263:AL263)</f>
        <v>0</v>
      </c>
    </row>
    <row r="264" spans="1:40" outlineLevel="1">
      <c r="B264" s="293" t="s">
        <v>289</v>
      </c>
      <c r="C264" s="290" t="s">
        <v>163</v>
      </c>
      <c r="D264" s="294"/>
      <c r="E264" s="294"/>
      <c r="F264" s="294"/>
      <c r="G264" s="294"/>
      <c r="H264" s="294"/>
      <c r="I264" s="294"/>
      <c r="J264" s="294"/>
      <c r="K264" s="294"/>
      <c r="L264" s="294"/>
      <c r="M264" s="294"/>
      <c r="N264" s="294">
        <f>N263</f>
        <v>12</v>
      </c>
      <c r="O264" s="294"/>
      <c r="P264" s="294"/>
      <c r="Q264" s="294"/>
      <c r="R264" s="294"/>
      <c r="S264" s="294"/>
      <c r="T264" s="294"/>
      <c r="U264" s="294"/>
      <c r="V264" s="294"/>
      <c r="W264" s="294"/>
      <c r="X264" s="294"/>
      <c r="Y264" s="410">
        <f>Y263</f>
        <v>0</v>
      </c>
      <c r="Z264" s="410">
        <f t="shared" ref="Z264" si="727">Z263</f>
        <v>0</v>
      </c>
      <c r="AA264" s="410">
        <f t="shared" ref="AA264" si="728">AA263</f>
        <v>0</v>
      </c>
      <c r="AB264" s="410">
        <f t="shared" ref="AB264" si="729">AB263</f>
        <v>0</v>
      </c>
      <c r="AC264" s="410">
        <f t="shared" ref="AC264" si="730">AC263</f>
        <v>0</v>
      </c>
      <c r="AD264" s="410">
        <f t="shared" ref="AD264" si="731">AD263</f>
        <v>0</v>
      </c>
      <c r="AE264" s="410">
        <f t="shared" ref="AE264" si="732">AE263</f>
        <v>0</v>
      </c>
      <c r="AF264" s="410">
        <f t="shared" ref="AF264" si="733">AF263</f>
        <v>0</v>
      </c>
      <c r="AG264" s="410">
        <f t="shared" ref="AG264" si="734">AG263</f>
        <v>0</v>
      </c>
      <c r="AH264" s="410">
        <f t="shared" ref="AH264" si="735">AH263</f>
        <v>0</v>
      </c>
      <c r="AI264" s="410">
        <f t="shared" ref="AI264" si="736">AI263</f>
        <v>0</v>
      </c>
      <c r="AJ264" s="410">
        <f t="shared" ref="AJ264" si="737">AJ263</f>
        <v>0</v>
      </c>
      <c r="AK264" s="410">
        <f t="shared" ref="AK264" si="738">AK263</f>
        <v>0</v>
      </c>
      <c r="AL264" s="410">
        <f t="shared" ref="AL264" si="739">AL263</f>
        <v>0</v>
      </c>
      <c r="AM264" s="296"/>
    </row>
    <row r="265" spans="1:40" outlineLevel="1">
      <c r="A265" s="521"/>
      <c r="B265" s="314"/>
      <c r="C265" s="304"/>
      <c r="D265" s="290"/>
      <c r="E265" s="290"/>
      <c r="F265" s="290"/>
      <c r="G265" s="290"/>
      <c r="H265" s="290"/>
      <c r="I265" s="290"/>
      <c r="J265" s="290"/>
      <c r="K265" s="290"/>
      <c r="L265" s="290"/>
      <c r="M265" s="290"/>
      <c r="N265" s="466"/>
      <c r="O265" s="290"/>
      <c r="P265" s="290"/>
      <c r="Q265" s="290"/>
      <c r="R265" s="290"/>
      <c r="S265" s="290"/>
      <c r="T265" s="290"/>
      <c r="U265" s="290"/>
      <c r="V265" s="290"/>
      <c r="W265" s="290"/>
      <c r="X265" s="290"/>
      <c r="Y265" s="411"/>
      <c r="Z265" s="411"/>
      <c r="AA265" s="411"/>
      <c r="AB265" s="411"/>
      <c r="AC265" s="411"/>
      <c r="AD265" s="411"/>
      <c r="AE265" s="411"/>
      <c r="AF265" s="411"/>
      <c r="AG265" s="411"/>
      <c r="AH265" s="411"/>
      <c r="AI265" s="411"/>
      <c r="AJ265" s="411"/>
      <c r="AK265" s="411"/>
      <c r="AL265" s="411"/>
      <c r="AM265" s="300"/>
      <c r="AN265" s="628"/>
    </row>
    <row r="266" spans="1:40" s="308" customFormat="1" ht="15.75" outlineLevel="1">
      <c r="A266" s="521"/>
      <c r="B266" s="287" t="s">
        <v>490</v>
      </c>
      <c r="C266" s="290"/>
      <c r="D266" s="290"/>
      <c r="E266" s="290"/>
      <c r="F266" s="290"/>
      <c r="G266" s="290"/>
      <c r="H266" s="290"/>
      <c r="I266" s="290"/>
      <c r="J266" s="290"/>
      <c r="K266" s="290"/>
      <c r="L266" s="290"/>
      <c r="M266" s="290"/>
      <c r="N266" s="290"/>
      <c r="O266" s="290"/>
      <c r="P266" s="290"/>
      <c r="Q266" s="290"/>
      <c r="R266" s="290"/>
      <c r="S266" s="290"/>
      <c r="T266" s="290"/>
      <c r="U266" s="290"/>
      <c r="V266" s="290"/>
      <c r="W266" s="290"/>
      <c r="X266" s="290"/>
      <c r="Y266" s="411"/>
      <c r="Z266" s="411"/>
      <c r="AA266" s="411"/>
      <c r="AB266" s="411"/>
      <c r="AC266" s="411"/>
      <c r="AD266" s="411"/>
      <c r="AE266" s="415"/>
      <c r="AF266" s="415"/>
      <c r="AG266" s="415"/>
      <c r="AH266" s="415"/>
      <c r="AI266" s="415"/>
      <c r="AJ266" s="415"/>
      <c r="AK266" s="415"/>
      <c r="AL266" s="415"/>
      <c r="AM266" s="515"/>
      <c r="AN266" s="629"/>
    </row>
    <row r="267" spans="1:40" outlineLevel="1">
      <c r="A267" s="520">
        <v>15</v>
      </c>
      <c r="B267" s="293" t="s">
        <v>495</v>
      </c>
      <c r="C267" s="290" t="s">
        <v>25</v>
      </c>
      <c r="D267" s="294"/>
      <c r="E267" s="294"/>
      <c r="F267" s="294"/>
      <c r="G267" s="294"/>
      <c r="H267" s="294"/>
      <c r="I267" s="294"/>
      <c r="J267" s="294"/>
      <c r="K267" s="294"/>
      <c r="L267" s="294"/>
      <c r="M267" s="294"/>
      <c r="N267" s="294">
        <v>0</v>
      </c>
      <c r="O267" s="294"/>
      <c r="P267" s="294"/>
      <c r="Q267" s="294"/>
      <c r="R267" s="294"/>
      <c r="S267" s="294"/>
      <c r="T267" s="294"/>
      <c r="U267" s="294"/>
      <c r="V267" s="294"/>
      <c r="W267" s="294"/>
      <c r="X267" s="294"/>
      <c r="Y267" s="409"/>
      <c r="Z267" s="409"/>
      <c r="AA267" s="409"/>
      <c r="AB267" s="409"/>
      <c r="AC267" s="409"/>
      <c r="AD267" s="409"/>
      <c r="AE267" s="409"/>
      <c r="AF267" s="409"/>
      <c r="AG267" s="409"/>
      <c r="AH267" s="409"/>
      <c r="AI267" s="409"/>
      <c r="AJ267" s="409"/>
      <c r="AK267" s="409"/>
      <c r="AL267" s="409"/>
      <c r="AM267" s="295">
        <f>SUM(Y267:AL267)</f>
        <v>0</v>
      </c>
    </row>
    <row r="268" spans="1:40" outlineLevel="1">
      <c r="B268" s="293" t="s">
        <v>289</v>
      </c>
      <c r="C268" s="290" t="s">
        <v>163</v>
      </c>
      <c r="D268" s="294"/>
      <c r="E268" s="294"/>
      <c r="F268" s="294"/>
      <c r="G268" s="294"/>
      <c r="H268" s="294"/>
      <c r="I268" s="294"/>
      <c r="J268" s="294"/>
      <c r="K268" s="294"/>
      <c r="L268" s="294"/>
      <c r="M268" s="294"/>
      <c r="N268" s="294">
        <f>N267</f>
        <v>0</v>
      </c>
      <c r="O268" s="294"/>
      <c r="P268" s="294"/>
      <c r="Q268" s="294"/>
      <c r="R268" s="294"/>
      <c r="S268" s="294"/>
      <c r="T268" s="294"/>
      <c r="U268" s="294"/>
      <c r="V268" s="294"/>
      <c r="W268" s="294"/>
      <c r="X268" s="294"/>
      <c r="Y268" s="410">
        <f>Y267</f>
        <v>0</v>
      </c>
      <c r="Z268" s="410">
        <f t="shared" ref="Z268:AL268" si="740">Z267</f>
        <v>0</v>
      </c>
      <c r="AA268" s="410">
        <f t="shared" si="740"/>
        <v>0</v>
      </c>
      <c r="AB268" s="410">
        <f t="shared" si="740"/>
        <v>0</v>
      </c>
      <c r="AC268" s="410">
        <f t="shared" si="740"/>
        <v>0</v>
      </c>
      <c r="AD268" s="410">
        <f t="shared" si="740"/>
        <v>0</v>
      </c>
      <c r="AE268" s="410">
        <f t="shared" si="740"/>
        <v>0</v>
      </c>
      <c r="AF268" s="410">
        <f t="shared" si="740"/>
        <v>0</v>
      </c>
      <c r="AG268" s="410">
        <f t="shared" si="740"/>
        <v>0</v>
      </c>
      <c r="AH268" s="410">
        <f t="shared" si="740"/>
        <v>0</v>
      </c>
      <c r="AI268" s="410">
        <f t="shared" si="740"/>
        <v>0</v>
      </c>
      <c r="AJ268" s="410">
        <f t="shared" si="740"/>
        <v>0</v>
      </c>
      <c r="AK268" s="410">
        <f t="shared" si="740"/>
        <v>0</v>
      </c>
      <c r="AL268" s="410">
        <f t="shared" si="740"/>
        <v>0</v>
      </c>
      <c r="AM268" s="296"/>
    </row>
    <row r="269" spans="1:40" outlineLevel="1">
      <c r="B269" s="314"/>
      <c r="C269" s="304"/>
      <c r="D269" s="290"/>
      <c r="E269" s="290"/>
      <c r="F269" s="290"/>
      <c r="G269" s="290"/>
      <c r="H269" s="290"/>
      <c r="I269" s="290"/>
      <c r="J269" s="290"/>
      <c r="K269" s="290"/>
      <c r="L269" s="290"/>
      <c r="M269" s="290"/>
      <c r="N269" s="290"/>
      <c r="O269" s="290"/>
      <c r="P269" s="290"/>
      <c r="Q269" s="290"/>
      <c r="R269" s="290"/>
      <c r="S269" s="290"/>
      <c r="T269" s="290"/>
      <c r="U269" s="290"/>
      <c r="V269" s="290"/>
      <c r="W269" s="290"/>
      <c r="X269" s="290"/>
      <c r="Y269" s="411"/>
      <c r="Z269" s="411"/>
      <c r="AA269" s="411"/>
      <c r="AB269" s="411"/>
      <c r="AC269" s="411"/>
      <c r="AD269" s="411"/>
      <c r="AE269" s="411"/>
      <c r="AF269" s="411"/>
      <c r="AG269" s="411"/>
      <c r="AH269" s="411"/>
      <c r="AI269" s="411"/>
      <c r="AJ269" s="411"/>
      <c r="AK269" s="411"/>
      <c r="AL269" s="411"/>
      <c r="AM269" s="305"/>
    </row>
    <row r="270" spans="1:40" s="282" customFormat="1" outlineLevel="1">
      <c r="A270" s="520">
        <v>16</v>
      </c>
      <c r="B270" s="323" t="s">
        <v>491</v>
      </c>
      <c r="C270" s="290" t="s">
        <v>25</v>
      </c>
      <c r="D270" s="294"/>
      <c r="E270" s="294"/>
      <c r="F270" s="294"/>
      <c r="G270" s="294"/>
      <c r="H270" s="294"/>
      <c r="I270" s="294"/>
      <c r="J270" s="294"/>
      <c r="K270" s="294"/>
      <c r="L270" s="294"/>
      <c r="M270" s="294"/>
      <c r="N270" s="294">
        <v>0</v>
      </c>
      <c r="O270" s="294"/>
      <c r="P270" s="294"/>
      <c r="Q270" s="294"/>
      <c r="R270" s="294"/>
      <c r="S270" s="294"/>
      <c r="T270" s="294"/>
      <c r="U270" s="294"/>
      <c r="V270" s="294"/>
      <c r="W270" s="294"/>
      <c r="X270" s="294"/>
      <c r="Y270" s="409"/>
      <c r="Z270" s="409"/>
      <c r="AA270" s="409"/>
      <c r="AB270" s="409"/>
      <c r="AC270" s="409"/>
      <c r="AD270" s="409"/>
      <c r="AE270" s="409"/>
      <c r="AF270" s="409"/>
      <c r="AG270" s="409"/>
      <c r="AH270" s="409"/>
      <c r="AI270" s="409"/>
      <c r="AJ270" s="409"/>
      <c r="AK270" s="409"/>
      <c r="AL270" s="409"/>
      <c r="AM270" s="295">
        <f>SUM(Y270:AL270)</f>
        <v>0</v>
      </c>
    </row>
    <row r="271" spans="1:40" s="282" customFormat="1" outlineLevel="1">
      <c r="A271" s="520"/>
      <c r="B271" s="323" t="s">
        <v>289</v>
      </c>
      <c r="C271" s="290" t="s">
        <v>163</v>
      </c>
      <c r="D271" s="294"/>
      <c r="E271" s="294"/>
      <c r="F271" s="294"/>
      <c r="G271" s="294"/>
      <c r="H271" s="294"/>
      <c r="I271" s="294"/>
      <c r="J271" s="294"/>
      <c r="K271" s="294"/>
      <c r="L271" s="294"/>
      <c r="M271" s="294"/>
      <c r="N271" s="294">
        <f>N270</f>
        <v>0</v>
      </c>
      <c r="O271" s="294"/>
      <c r="P271" s="294"/>
      <c r="Q271" s="294"/>
      <c r="R271" s="294"/>
      <c r="S271" s="294"/>
      <c r="T271" s="294"/>
      <c r="U271" s="294"/>
      <c r="V271" s="294"/>
      <c r="W271" s="294"/>
      <c r="X271" s="294"/>
      <c r="Y271" s="410">
        <f>Y270</f>
        <v>0</v>
      </c>
      <c r="Z271" s="410">
        <f t="shared" ref="Z271:AL271" si="741">Z270</f>
        <v>0</v>
      </c>
      <c r="AA271" s="410">
        <f t="shared" si="741"/>
        <v>0</v>
      </c>
      <c r="AB271" s="410">
        <f t="shared" si="741"/>
        <v>0</v>
      </c>
      <c r="AC271" s="410">
        <f t="shared" si="741"/>
        <v>0</v>
      </c>
      <c r="AD271" s="410">
        <f t="shared" si="741"/>
        <v>0</v>
      </c>
      <c r="AE271" s="410">
        <f t="shared" si="741"/>
        <v>0</v>
      </c>
      <c r="AF271" s="410">
        <f t="shared" si="741"/>
        <v>0</v>
      </c>
      <c r="AG271" s="410">
        <f t="shared" si="741"/>
        <v>0</v>
      </c>
      <c r="AH271" s="410">
        <f t="shared" si="741"/>
        <v>0</v>
      </c>
      <c r="AI271" s="410">
        <f t="shared" si="741"/>
        <v>0</v>
      </c>
      <c r="AJ271" s="410">
        <f t="shared" si="741"/>
        <v>0</v>
      </c>
      <c r="AK271" s="410">
        <f t="shared" si="741"/>
        <v>0</v>
      </c>
      <c r="AL271" s="410">
        <f t="shared" si="741"/>
        <v>0</v>
      </c>
      <c r="AM271" s="296"/>
    </row>
    <row r="272" spans="1:40" s="282" customFormat="1" outlineLevel="1">
      <c r="A272" s="520"/>
      <c r="B272" s="323"/>
      <c r="C272" s="290"/>
      <c r="D272" s="290"/>
      <c r="E272" s="290"/>
      <c r="F272" s="290"/>
      <c r="G272" s="290"/>
      <c r="H272" s="290"/>
      <c r="I272" s="290"/>
      <c r="J272" s="290"/>
      <c r="K272" s="290"/>
      <c r="L272" s="290"/>
      <c r="M272" s="290"/>
      <c r="N272" s="290"/>
      <c r="O272" s="290"/>
      <c r="P272" s="290"/>
      <c r="Q272" s="290"/>
      <c r="R272" s="290"/>
      <c r="S272" s="290"/>
      <c r="T272" s="290"/>
      <c r="U272" s="290"/>
      <c r="V272" s="290"/>
      <c r="W272" s="290"/>
      <c r="X272" s="290"/>
      <c r="Y272" s="411"/>
      <c r="Z272" s="411"/>
      <c r="AA272" s="411"/>
      <c r="AB272" s="411"/>
      <c r="AC272" s="411"/>
      <c r="AD272" s="411"/>
      <c r="AE272" s="415"/>
      <c r="AF272" s="415"/>
      <c r="AG272" s="415"/>
      <c r="AH272" s="415"/>
      <c r="AI272" s="415"/>
      <c r="AJ272" s="415"/>
      <c r="AK272" s="415"/>
      <c r="AL272" s="415"/>
      <c r="AM272" s="312"/>
    </row>
    <row r="273" spans="1:39" ht="15.75" outlineLevel="1">
      <c r="B273" s="517" t="s">
        <v>496</v>
      </c>
      <c r="C273" s="319"/>
      <c r="D273" s="289"/>
      <c r="E273" s="288"/>
      <c r="F273" s="288"/>
      <c r="G273" s="288"/>
      <c r="H273" s="288"/>
      <c r="I273" s="288"/>
      <c r="J273" s="288"/>
      <c r="K273" s="288"/>
      <c r="L273" s="288"/>
      <c r="M273" s="288"/>
      <c r="N273" s="289"/>
      <c r="O273" s="288"/>
      <c r="P273" s="288"/>
      <c r="Q273" s="288"/>
      <c r="R273" s="288"/>
      <c r="S273" s="288"/>
      <c r="T273" s="288"/>
      <c r="U273" s="288"/>
      <c r="V273" s="288"/>
      <c r="W273" s="288"/>
      <c r="X273" s="288"/>
      <c r="Y273" s="413"/>
      <c r="Z273" s="413"/>
      <c r="AA273" s="413"/>
      <c r="AB273" s="413"/>
      <c r="AC273" s="413"/>
      <c r="AD273" s="413"/>
      <c r="AE273" s="413"/>
      <c r="AF273" s="413"/>
      <c r="AG273" s="413"/>
      <c r="AH273" s="413"/>
      <c r="AI273" s="413"/>
      <c r="AJ273" s="413"/>
      <c r="AK273" s="413"/>
      <c r="AL273" s="413"/>
      <c r="AM273" s="291"/>
    </row>
    <row r="274" spans="1:39" outlineLevel="1">
      <c r="A274" s="520">
        <v>17</v>
      </c>
      <c r="B274" s="518" t="s">
        <v>112</v>
      </c>
      <c r="C274" s="290" t="s">
        <v>25</v>
      </c>
      <c r="D274" s="294"/>
      <c r="E274" s="294"/>
      <c r="F274" s="294"/>
      <c r="G274" s="294"/>
      <c r="H274" s="294"/>
      <c r="I274" s="294"/>
      <c r="J274" s="294"/>
      <c r="K274" s="294"/>
      <c r="L274" s="294"/>
      <c r="M274" s="294"/>
      <c r="N274" s="294">
        <v>12</v>
      </c>
      <c r="O274" s="294"/>
      <c r="P274" s="294"/>
      <c r="Q274" s="294"/>
      <c r="R274" s="294"/>
      <c r="S274" s="294"/>
      <c r="T274" s="294"/>
      <c r="U274" s="294"/>
      <c r="V274" s="294"/>
      <c r="W274" s="294"/>
      <c r="X274" s="294"/>
      <c r="Y274" s="425"/>
      <c r="Z274" s="409"/>
      <c r="AA274" s="409"/>
      <c r="AB274" s="409"/>
      <c r="AC274" s="409"/>
      <c r="AD274" s="409"/>
      <c r="AE274" s="409"/>
      <c r="AF274" s="414"/>
      <c r="AG274" s="414"/>
      <c r="AH274" s="414"/>
      <c r="AI274" s="414"/>
      <c r="AJ274" s="414"/>
      <c r="AK274" s="414"/>
      <c r="AL274" s="414"/>
      <c r="AM274" s="295">
        <f>SUM(Y274:AL274)</f>
        <v>0</v>
      </c>
    </row>
    <row r="275" spans="1:39" outlineLevel="1">
      <c r="B275" s="293" t="s">
        <v>289</v>
      </c>
      <c r="C275" s="290" t="s">
        <v>163</v>
      </c>
      <c r="D275" s="294"/>
      <c r="E275" s="294"/>
      <c r="F275" s="294"/>
      <c r="G275" s="294"/>
      <c r="H275" s="294"/>
      <c r="I275" s="294"/>
      <c r="J275" s="294"/>
      <c r="K275" s="294"/>
      <c r="L275" s="294"/>
      <c r="M275" s="294"/>
      <c r="N275" s="294">
        <f>N274</f>
        <v>12</v>
      </c>
      <c r="O275" s="294"/>
      <c r="P275" s="294"/>
      <c r="Q275" s="294"/>
      <c r="R275" s="294"/>
      <c r="S275" s="294"/>
      <c r="T275" s="294"/>
      <c r="U275" s="294"/>
      <c r="V275" s="294"/>
      <c r="W275" s="294"/>
      <c r="X275" s="294"/>
      <c r="Y275" s="410">
        <f>Y274</f>
        <v>0</v>
      </c>
      <c r="Z275" s="410">
        <f t="shared" ref="Z275:AL275" si="742">Z274</f>
        <v>0</v>
      </c>
      <c r="AA275" s="410">
        <f t="shared" si="742"/>
        <v>0</v>
      </c>
      <c r="AB275" s="410">
        <f t="shared" si="742"/>
        <v>0</v>
      </c>
      <c r="AC275" s="410">
        <f t="shared" si="742"/>
        <v>0</v>
      </c>
      <c r="AD275" s="410">
        <f t="shared" si="742"/>
        <v>0</v>
      </c>
      <c r="AE275" s="410">
        <f t="shared" si="742"/>
        <v>0</v>
      </c>
      <c r="AF275" s="410">
        <f t="shared" si="742"/>
        <v>0</v>
      </c>
      <c r="AG275" s="410">
        <f t="shared" si="742"/>
        <v>0</v>
      </c>
      <c r="AH275" s="410">
        <f t="shared" si="742"/>
        <v>0</v>
      </c>
      <c r="AI275" s="410">
        <f t="shared" si="742"/>
        <v>0</v>
      </c>
      <c r="AJ275" s="410">
        <f t="shared" si="742"/>
        <v>0</v>
      </c>
      <c r="AK275" s="410">
        <f t="shared" si="742"/>
        <v>0</v>
      </c>
      <c r="AL275" s="410">
        <f t="shared" si="742"/>
        <v>0</v>
      </c>
      <c r="AM275" s="305"/>
    </row>
    <row r="276" spans="1:39" outlineLevel="1">
      <c r="B276" s="293"/>
      <c r="C276" s="290"/>
      <c r="D276" s="290"/>
      <c r="E276" s="290"/>
      <c r="F276" s="290"/>
      <c r="G276" s="290"/>
      <c r="H276" s="290"/>
      <c r="I276" s="290"/>
      <c r="J276" s="290"/>
      <c r="K276" s="290"/>
      <c r="L276" s="290"/>
      <c r="M276" s="290"/>
      <c r="N276" s="290"/>
      <c r="O276" s="290"/>
      <c r="P276" s="290"/>
      <c r="Q276" s="290"/>
      <c r="R276" s="290"/>
      <c r="S276" s="290"/>
      <c r="T276" s="290"/>
      <c r="U276" s="290"/>
      <c r="V276" s="290"/>
      <c r="W276" s="290"/>
      <c r="X276" s="290"/>
      <c r="Y276" s="421"/>
      <c r="Z276" s="424"/>
      <c r="AA276" s="424"/>
      <c r="AB276" s="424"/>
      <c r="AC276" s="424"/>
      <c r="AD276" s="424"/>
      <c r="AE276" s="424"/>
      <c r="AF276" s="424"/>
      <c r="AG276" s="424"/>
      <c r="AH276" s="424"/>
      <c r="AI276" s="424"/>
      <c r="AJ276" s="424"/>
      <c r="AK276" s="424"/>
      <c r="AL276" s="424"/>
      <c r="AM276" s="305"/>
    </row>
    <row r="277" spans="1:39" outlineLevel="1">
      <c r="A277" s="520">
        <v>18</v>
      </c>
      <c r="B277" s="518" t="s">
        <v>109</v>
      </c>
      <c r="C277" s="290" t="s">
        <v>25</v>
      </c>
      <c r="D277" s="294"/>
      <c r="E277" s="294"/>
      <c r="F277" s="294"/>
      <c r="G277" s="294"/>
      <c r="H277" s="294"/>
      <c r="I277" s="294"/>
      <c r="J277" s="294"/>
      <c r="K277" s="294"/>
      <c r="L277" s="294"/>
      <c r="M277" s="294"/>
      <c r="N277" s="294">
        <v>12</v>
      </c>
      <c r="O277" s="294"/>
      <c r="P277" s="294"/>
      <c r="Q277" s="294"/>
      <c r="R277" s="294"/>
      <c r="S277" s="294"/>
      <c r="T277" s="294"/>
      <c r="U277" s="294"/>
      <c r="V277" s="294"/>
      <c r="W277" s="294"/>
      <c r="X277" s="294"/>
      <c r="Y277" s="425"/>
      <c r="Z277" s="409"/>
      <c r="AA277" s="409"/>
      <c r="AB277" s="409"/>
      <c r="AC277" s="409"/>
      <c r="AD277" s="409"/>
      <c r="AE277" s="409"/>
      <c r="AF277" s="414"/>
      <c r="AG277" s="414"/>
      <c r="AH277" s="414"/>
      <c r="AI277" s="414"/>
      <c r="AJ277" s="414"/>
      <c r="AK277" s="414"/>
      <c r="AL277" s="414"/>
      <c r="AM277" s="295">
        <f>SUM(Y277:AL277)</f>
        <v>0</v>
      </c>
    </row>
    <row r="278" spans="1:39" outlineLevel="1">
      <c r="B278" s="293" t="s">
        <v>289</v>
      </c>
      <c r="C278" s="290" t="s">
        <v>163</v>
      </c>
      <c r="D278" s="294"/>
      <c r="E278" s="294"/>
      <c r="F278" s="294"/>
      <c r="G278" s="294"/>
      <c r="H278" s="294"/>
      <c r="I278" s="294"/>
      <c r="J278" s="294"/>
      <c r="K278" s="294"/>
      <c r="L278" s="294"/>
      <c r="M278" s="294"/>
      <c r="N278" s="294">
        <f>N277</f>
        <v>12</v>
      </c>
      <c r="O278" s="294"/>
      <c r="P278" s="294"/>
      <c r="Q278" s="294"/>
      <c r="R278" s="294"/>
      <c r="S278" s="294"/>
      <c r="T278" s="294"/>
      <c r="U278" s="294"/>
      <c r="V278" s="294"/>
      <c r="W278" s="294"/>
      <c r="X278" s="294"/>
      <c r="Y278" s="410">
        <f>Y277</f>
        <v>0</v>
      </c>
      <c r="Z278" s="410">
        <f t="shared" ref="Z278:AL278" si="743">Z277</f>
        <v>0</v>
      </c>
      <c r="AA278" s="410">
        <f t="shared" si="743"/>
        <v>0</v>
      </c>
      <c r="AB278" s="410">
        <f t="shared" si="743"/>
        <v>0</v>
      </c>
      <c r="AC278" s="410">
        <f t="shared" si="743"/>
        <v>0</v>
      </c>
      <c r="AD278" s="410">
        <f t="shared" si="743"/>
        <v>0</v>
      </c>
      <c r="AE278" s="410">
        <f t="shared" si="743"/>
        <v>0</v>
      </c>
      <c r="AF278" s="410">
        <f t="shared" si="743"/>
        <v>0</v>
      </c>
      <c r="AG278" s="410">
        <f t="shared" si="743"/>
        <v>0</v>
      </c>
      <c r="AH278" s="410">
        <f t="shared" si="743"/>
        <v>0</v>
      </c>
      <c r="AI278" s="410">
        <f t="shared" si="743"/>
        <v>0</v>
      </c>
      <c r="AJ278" s="410">
        <f t="shared" si="743"/>
        <v>0</v>
      </c>
      <c r="AK278" s="410">
        <f t="shared" si="743"/>
        <v>0</v>
      </c>
      <c r="AL278" s="410">
        <f t="shared" si="743"/>
        <v>0</v>
      </c>
      <c r="AM278" s="305"/>
    </row>
    <row r="279" spans="1:39" outlineLevel="1">
      <c r="B279" s="321"/>
      <c r="C279" s="290"/>
      <c r="D279" s="290"/>
      <c r="E279" s="290"/>
      <c r="F279" s="290"/>
      <c r="G279" s="290"/>
      <c r="H279" s="290"/>
      <c r="I279" s="290"/>
      <c r="J279" s="290"/>
      <c r="K279" s="290"/>
      <c r="L279" s="290"/>
      <c r="M279" s="290"/>
      <c r="N279" s="290"/>
      <c r="O279" s="290"/>
      <c r="P279" s="290"/>
      <c r="Q279" s="290"/>
      <c r="R279" s="290"/>
      <c r="S279" s="290"/>
      <c r="T279" s="290"/>
      <c r="U279" s="290"/>
      <c r="V279" s="290"/>
      <c r="W279" s="290"/>
      <c r="X279" s="290"/>
      <c r="Y279" s="422"/>
      <c r="Z279" s="423"/>
      <c r="AA279" s="423"/>
      <c r="AB279" s="423"/>
      <c r="AC279" s="423"/>
      <c r="AD279" s="423"/>
      <c r="AE279" s="423"/>
      <c r="AF279" s="423"/>
      <c r="AG279" s="423"/>
      <c r="AH279" s="423"/>
      <c r="AI279" s="423"/>
      <c r="AJ279" s="423"/>
      <c r="AK279" s="423"/>
      <c r="AL279" s="423"/>
      <c r="AM279" s="296"/>
    </row>
    <row r="280" spans="1:39" outlineLevel="1">
      <c r="A280" s="520">
        <v>19</v>
      </c>
      <c r="B280" s="518" t="s">
        <v>111</v>
      </c>
      <c r="C280" s="290" t="s">
        <v>25</v>
      </c>
      <c r="D280" s="294"/>
      <c r="E280" s="294"/>
      <c r="F280" s="294"/>
      <c r="G280" s="294"/>
      <c r="H280" s="294"/>
      <c r="I280" s="294"/>
      <c r="J280" s="294"/>
      <c r="K280" s="294"/>
      <c r="L280" s="294"/>
      <c r="M280" s="294"/>
      <c r="N280" s="294">
        <v>12</v>
      </c>
      <c r="O280" s="294"/>
      <c r="P280" s="294"/>
      <c r="Q280" s="294"/>
      <c r="R280" s="294"/>
      <c r="S280" s="294"/>
      <c r="T280" s="294"/>
      <c r="U280" s="294"/>
      <c r="V280" s="294"/>
      <c r="W280" s="294"/>
      <c r="X280" s="294"/>
      <c r="Y280" s="425"/>
      <c r="Z280" s="409"/>
      <c r="AA280" s="409"/>
      <c r="AB280" s="409"/>
      <c r="AC280" s="409"/>
      <c r="AD280" s="409"/>
      <c r="AE280" s="409"/>
      <c r="AF280" s="414"/>
      <c r="AG280" s="414"/>
      <c r="AH280" s="414"/>
      <c r="AI280" s="414"/>
      <c r="AJ280" s="414"/>
      <c r="AK280" s="414"/>
      <c r="AL280" s="414"/>
      <c r="AM280" s="295">
        <f>SUM(Y280:AL280)</f>
        <v>0</v>
      </c>
    </row>
    <row r="281" spans="1:39" outlineLevel="1">
      <c r="B281" s="293" t="s">
        <v>289</v>
      </c>
      <c r="C281" s="290" t="s">
        <v>163</v>
      </c>
      <c r="D281" s="294"/>
      <c r="E281" s="294"/>
      <c r="F281" s="294"/>
      <c r="G281" s="294"/>
      <c r="H281" s="294"/>
      <c r="I281" s="294"/>
      <c r="J281" s="294"/>
      <c r="K281" s="294"/>
      <c r="L281" s="294"/>
      <c r="M281" s="294"/>
      <c r="N281" s="294">
        <f>N280</f>
        <v>12</v>
      </c>
      <c r="O281" s="294"/>
      <c r="P281" s="294"/>
      <c r="Q281" s="294"/>
      <c r="R281" s="294"/>
      <c r="S281" s="294"/>
      <c r="T281" s="294"/>
      <c r="U281" s="294"/>
      <c r="V281" s="294"/>
      <c r="W281" s="294"/>
      <c r="X281" s="294"/>
      <c r="Y281" s="410">
        <f>Y280</f>
        <v>0</v>
      </c>
      <c r="Z281" s="410">
        <f t="shared" ref="Z281:AL281" si="744">Z280</f>
        <v>0</v>
      </c>
      <c r="AA281" s="410">
        <f t="shared" si="744"/>
        <v>0</v>
      </c>
      <c r="AB281" s="410">
        <f t="shared" si="744"/>
        <v>0</v>
      </c>
      <c r="AC281" s="410">
        <f t="shared" si="744"/>
        <v>0</v>
      </c>
      <c r="AD281" s="410">
        <f t="shared" si="744"/>
        <v>0</v>
      </c>
      <c r="AE281" s="410">
        <f t="shared" si="744"/>
        <v>0</v>
      </c>
      <c r="AF281" s="410">
        <f t="shared" si="744"/>
        <v>0</v>
      </c>
      <c r="AG281" s="410">
        <f t="shared" si="744"/>
        <v>0</v>
      </c>
      <c r="AH281" s="410">
        <f t="shared" si="744"/>
        <v>0</v>
      </c>
      <c r="AI281" s="410">
        <f t="shared" si="744"/>
        <v>0</v>
      </c>
      <c r="AJ281" s="410">
        <f t="shared" si="744"/>
        <v>0</v>
      </c>
      <c r="AK281" s="410">
        <f t="shared" si="744"/>
        <v>0</v>
      </c>
      <c r="AL281" s="410">
        <f t="shared" si="744"/>
        <v>0</v>
      </c>
      <c r="AM281" s="296"/>
    </row>
    <row r="282" spans="1:39" outlineLevel="1">
      <c r="B282" s="321"/>
      <c r="C282" s="290"/>
      <c r="D282" s="290"/>
      <c r="E282" s="290"/>
      <c r="F282" s="290"/>
      <c r="G282" s="290"/>
      <c r="H282" s="290"/>
      <c r="I282" s="290"/>
      <c r="J282" s="290"/>
      <c r="K282" s="290"/>
      <c r="L282" s="290"/>
      <c r="M282" s="290"/>
      <c r="N282" s="290"/>
      <c r="O282" s="290"/>
      <c r="P282" s="290"/>
      <c r="Q282" s="290"/>
      <c r="R282" s="290"/>
      <c r="S282" s="290"/>
      <c r="T282" s="290"/>
      <c r="U282" s="290"/>
      <c r="V282" s="290"/>
      <c r="W282" s="290"/>
      <c r="X282" s="290"/>
      <c r="Y282" s="411"/>
      <c r="Z282" s="411"/>
      <c r="AA282" s="411"/>
      <c r="AB282" s="411"/>
      <c r="AC282" s="411"/>
      <c r="AD282" s="411"/>
      <c r="AE282" s="411"/>
      <c r="AF282" s="411"/>
      <c r="AG282" s="411"/>
      <c r="AH282" s="411"/>
      <c r="AI282" s="411"/>
      <c r="AJ282" s="411"/>
      <c r="AK282" s="411"/>
      <c r="AL282" s="411"/>
      <c r="AM282" s="305"/>
    </row>
    <row r="283" spans="1:39" outlineLevel="1">
      <c r="A283" s="520">
        <v>20</v>
      </c>
      <c r="B283" s="518" t="s">
        <v>110</v>
      </c>
      <c r="C283" s="290" t="s">
        <v>25</v>
      </c>
      <c r="D283" s="294"/>
      <c r="E283" s="294"/>
      <c r="F283" s="294"/>
      <c r="G283" s="294"/>
      <c r="H283" s="294"/>
      <c r="I283" s="294"/>
      <c r="J283" s="294"/>
      <c r="K283" s="294"/>
      <c r="L283" s="294"/>
      <c r="M283" s="294"/>
      <c r="N283" s="294">
        <v>12</v>
      </c>
      <c r="O283" s="294"/>
      <c r="P283" s="294"/>
      <c r="Q283" s="294"/>
      <c r="R283" s="294"/>
      <c r="S283" s="294"/>
      <c r="T283" s="294"/>
      <c r="U283" s="294"/>
      <c r="V283" s="294"/>
      <c r="W283" s="294"/>
      <c r="X283" s="294"/>
      <c r="Y283" s="425"/>
      <c r="Z283" s="409"/>
      <c r="AA283" s="409"/>
      <c r="AB283" s="409"/>
      <c r="AC283" s="409"/>
      <c r="AD283" s="409"/>
      <c r="AE283" s="409"/>
      <c r="AF283" s="414"/>
      <c r="AG283" s="414"/>
      <c r="AH283" s="414"/>
      <c r="AI283" s="414"/>
      <c r="AJ283" s="414"/>
      <c r="AK283" s="414"/>
      <c r="AL283" s="414"/>
      <c r="AM283" s="295">
        <f>SUM(Y283:AL283)</f>
        <v>0</v>
      </c>
    </row>
    <row r="284" spans="1:39" outlineLevel="1">
      <c r="B284" s="293" t="s">
        <v>289</v>
      </c>
      <c r="C284" s="290" t="s">
        <v>163</v>
      </c>
      <c r="D284" s="294"/>
      <c r="E284" s="294"/>
      <c r="F284" s="294"/>
      <c r="G284" s="294"/>
      <c r="H284" s="294"/>
      <c r="I284" s="294"/>
      <c r="J284" s="294"/>
      <c r="K284" s="294"/>
      <c r="L284" s="294"/>
      <c r="M284" s="294"/>
      <c r="N284" s="294">
        <f>N283</f>
        <v>12</v>
      </c>
      <c r="O284" s="294"/>
      <c r="P284" s="294"/>
      <c r="Q284" s="294"/>
      <c r="R284" s="294"/>
      <c r="S284" s="294"/>
      <c r="T284" s="294"/>
      <c r="U284" s="294"/>
      <c r="V284" s="294"/>
      <c r="W284" s="294"/>
      <c r="X284" s="294"/>
      <c r="Y284" s="410">
        <f t="shared" ref="Y284:AL284" si="745">Y283</f>
        <v>0</v>
      </c>
      <c r="Z284" s="410">
        <f t="shared" si="745"/>
        <v>0</v>
      </c>
      <c r="AA284" s="410">
        <f t="shared" si="745"/>
        <v>0</v>
      </c>
      <c r="AB284" s="410">
        <f t="shared" si="745"/>
        <v>0</v>
      </c>
      <c r="AC284" s="410">
        <f t="shared" si="745"/>
        <v>0</v>
      </c>
      <c r="AD284" s="410">
        <f t="shared" si="745"/>
        <v>0</v>
      </c>
      <c r="AE284" s="410">
        <f t="shared" si="745"/>
        <v>0</v>
      </c>
      <c r="AF284" s="410">
        <f t="shared" si="745"/>
        <v>0</v>
      </c>
      <c r="AG284" s="410">
        <f t="shared" si="745"/>
        <v>0</v>
      </c>
      <c r="AH284" s="410">
        <f t="shared" si="745"/>
        <v>0</v>
      </c>
      <c r="AI284" s="410">
        <f t="shared" si="745"/>
        <v>0</v>
      </c>
      <c r="AJ284" s="410">
        <f t="shared" si="745"/>
        <v>0</v>
      </c>
      <c r="AK284" s="410">
        <f t="shared" si="745"/>
        <v>0</v>
      </c>
      <c r="AL284" s="410">
        <f t="shared" si="745"/>
        <v>0</v>
      </c>
      <c r="AM284" s="305"/>
    </row>
    <row r="285" spans="1:39" ht="15.75" outlineLevel="1">
      <c r="B285" s="322"/>
      <c r="C285" s="299"/>
      <c r="D285" s="290"/>
      <c r="E285" s="290"/>
      <c r="F285" s="290"/>
      <c r="G285" s="290"/>
      <c r="H285" s="290"/>
      <c r="I285" s="290"/>
      <c r="J285" s="290"/>
      <c r="K285" s="290"/>
      <c r="L285" s="290"/>
      <c r="M285" s="290"/>
      <c r="N285" s="299"/>
      <c r="O285" s="290"/>
      <c r="P285" s="290"/>
      <c r="Q285" s="290"/>
      <c r="R285" s="290"/>
      <c r="S285" s="290"/>
      <c r="T285" s="290"/>
      <c r="U285" s="290"/>
      <c r="V285" s="290"/>
      <c r="W285" s="290"/>
      <c r="X285" s="290"/>
      <c r="Y285" s="411"/>
      <c r="Z285" s="411"/>
      <c r="AA285" s="411"/>
      <c r="AB285" s="411"/>
      <c r="AC285" s="411"/>
      <c r="AD285" s="411"/>
      <c r="AE285" s="411"/>
      <c r="AF285" s="411"/>
      <c r="AG285" s="411"/>
      <c r="AH285" s="411"/>
      <c r="AI285" s="411"/>
      <c r="AJ285" s="411"/>
      <c r="AK285" s="411"/>
      <c r="AL285" s="411"/>
      <c r="AM285" s="305"/>
    </row>
    <row r="286" spans="1:39" ht="15.75" outlineLevel="1">
      <c r="B286" s="516" t="s">
        <v>503</v>
      </c>
      <c r="C286" s="290"/>
      <c r="D286" s="290"/>
      <c r="E286" s="290"/>
      <c r="F286" s="290"/>
      <c r="G286" s="290"/>
      <c r="H286" s="290"/>
      <c r="I286" s="290"/>
      <c r="J286" s="290"/>
      <c r="K286" s="290"/>
      <c r="L286" s="290"/>
      <c r="M286" s="290"/>
      <c r="N286" s="290"/>
      <c r="O286" s="290"/>
      <c r="P286" s="290"/>
      <c r="Q286" s="290"/>
      <c r="R286" s="290"/>
      <c r="S286" s="290"/>
      <c r="T286" s="290"/>
      <c r="U286" s="290"/>
      <c r="V286" s="290"/>
      <c r="W286" s="290"/>
      <c r="X286" s="290"/>
      <c r="Y286" s="421"/>
      <c r="Z286" s="424"/>
      <c r="AA286" s="424"/>
      <c r="AB286" s="424"/>
      <c r="AC286" s="424"/>
      <c r="AD286" s="424"/>
      <c r="AE286" s="424"/>
      <c r="AF286" s="424"/>
      <c r="AG286" s="424"/>
      <c r="AH286" s="424"/>
      <c r="AI286" s="424"/>
      <c r="AJ286" s="424"/>
      <c r="AK286" s="424"/>
      <c r="AL286" s="424"/>
      <c r="AM286" s="305"/>
    </row>
    <row r="287" spans="1:39" ht="15.75" outlineLevel="1">
      <c r="B287" s="287" t="s">
        <v>499</v>
      </c>
      <c r="C287" s="290"/>
      <c r="D287" s="290"/>
      <c r="E287" s="290"/>
      <c r="F287" s="290"/>
      <c r="G287" s="290"/>
      <c r="H287" s="290"/>
      <c r="I287" s="290"/>
      <c r="J287" s="290"/>
      <c r="K287" s="290"/>
      <c r="L287" s="290"/>
      <c r="M287" s="290"/>
      <c r="N287" s="290"/>
      <c r="O287" s="290"/>
      <c r="P287" s="290"/>
      <c r="Q287" s="290"/>
      <c r="R287" s="290"/>
      <c r="S287" s="290"/>
      <c r="T287" s="290"/>
      <c r="U287" s="290"/>
      <c r="V287" s="290"/>
      <c r="W287" s="290"/>
      <c r="X287" s="290"/>
      <c r="Y287" s="421"/>
      <c r="Z287" s="424"/>
      <c r="AA287" s="424"/>
      <c r="AB287" s="424"/>
      <c r="AC287" s="424"/>
      <c r="AD287" s="424"/>
      <c r="AE287" s="424"/>
      <c r="AF287" s="424"/>
      <c r="AG287" s="424"/>
      <c r="AH287" s="424"/>
      <c r="AI287" s="424"/>
      <c r="AJ287" s="424"/>
      <c r="AK287" s="424"/>
      <c r="AL287" s="424"/>
      <c r="AM287" s="305"/>
    </row>
    <row r="288" spans="1:39" outlineLevel="1">
      <c r="A288" s="520">
        <v>21</v>
      </c>
      <c r="B288" s="518" t="s">
        <v>113</v>
      </c>
      <c r="C288" s="290" t="s">
        <v>25</v>
      </c>
      <c r="D288" s="294"/>
      <c r="E288" s="294"/>
      <c r="F288" s="294"/>
      <c r="G288" s="294"/>
      <c r="H288" s="294"/>
      <c r="I288" s="294"/>
      <c r="J288" s="294"/>
      <c r="K288" s="294"/>
      <c r="L288" s="294"/>
      <c r="M288" s="294"/>
      <c r="N288" s="290"/>
      <c r="O288" s="294"/>
      <c r="P288" s="294"/>
      <c r="Q288" s="294"/>
      <c r="R288" s="294"/>
      <c r="S288" s="294"/>
      <c r="T288" s="294"/>
      <c r="U288" s="294"/>
      <c r="V288" s="294"/>
      <c r="W288" s="294"/>
      <c r="X288" s="294"/>
      <c r="Y288" s="409"/>
      <c r="Z288" s="409"/>
      <c r="AA288" s="409"/>
      <c r="AB288" s="409"/>
      <c r="AC288" s="409"/>
      <c r="AD288" s="409"/>
      <c r="AE288" s="409"/>
      <c r="AF288" s="409"/>
      <c r="AG288" s="409"/>
      <c r="AH288" s="409"/>
      <c r="AI288" s="409"/>
      <c r="AJ288" s="409"/>
      <c r="AK288" s="409"/>
      <c r="AL288" s="409"/>
      <c r="AM288" s="295">
        <f>SUM(Y288:AL288)</f>
        <v>0</v>
      </c>
    </row>
    <row r="289" spans="1:39" outlineLevel="1">
      <c r="B289" s="293" t="s">
        <v>289</v>
      </c>
      <c r="C289" s="290" t="s">
        <v>163</v>
      </c>
      <c r="D289" s="294"/>
      <c r="E289" s="294"/>
      <c r="F289" s="294"/>
      <c r="G289" s="294"/>
      <c r="H289" s="294"/>
      <c r="I289" s="294"/>
      <c r="J289" s="294"/>
      <c r="K289" s="294"/>
      <c r="L289" s="294"/>
      <c r="M289" s="294"/>
      <c r="N289" s="290"/>
      <c r="O289" s="294"/>
      <c r="P289" s="294"/>
      <c r="Q289" s="294"/>
      <c r="R289" s="294"/>
      <c r="S289" s="294"/>
      <c r="T289" s="294"/>
      <c r="U289" s="294"/>
      <c r="V289" s="294"/>
      <c r="W289" s="294"/>
      <c r="X289" s="294"/>
      <c r="Y289" s="410">
        <f>Y288</f>
        <v>0</v>
      </c>
      <c r="Z289" s="410">
        <f t="shared" ref="Z289" si="746">Z288</f>
        <v>0</v>
      </c>
      <c r="AA289" s="410">
        <f t="shared" ref="AA289" si="747">AA288</f>
        <v>0</v>
      </c>
      <c r="AB289" s="410">
        <f t="shared" ref="AB289" si="748">AB288</f>
        <v>0</v>
      </c>
      <c r="AC289" s="410">
        <f t="shared" ref="AC289" si="749">AC288</f>
        <v>0</v>
      </c>
      <c r="AD289" s="410">
        <f t="shared" ref="AD289" si="750">AD288</f>
        <v>0</v>
      </c>
      <c r="AE289" s="410">
        <f t="shared" ref="AE289" si="751">AE288</f>
        <v>0</v>
      </c>
      <c r="AF289" s="410">
        <f t="shared" ref="AF289" si="752">AF288</f>
        <v>0</v>
      </c>
      <c r="AG289" s="410">
        <f t="shared" ref="AG289" si="753">AG288</f>
        <v>0</v>
      </c>
      <c r="AH289" s="410">
        <f t="shared" ref="AH289" si="754">AH288</f>
        <v>0</v>
      </c>
      <c r="AI289" s="410">
        <f t="shared" ref="AI289" si="755">AI288</f>
        <v>0</v>
      </c>
      <c r="AJ289" s="410">
        <f t="shared" ref="AJ289" si="756">AJ288</f>
        <v>0</v>
      </c>
      <c r="AK289" s="410">
        <f t="shared" ref="AK289" si="757">AK288</f>
        <v>0</v>
      </c>
      <c r="AL289" s="410">
        <f t="shared" ref="AL289" si="758">AL288</f>
        <v>0</v>
      </c>
      <c r="AM289" s="305"/>
    </row>
    <row r="290" spans="1:39" outlineLevel="1">
      <c r="B290" s="293"/>
      <c r="C290" s="290"/>
      <c r="D290" s="290"/>
      <c r="E290" s="290"/>
      <c r="F290" s="290"/>
      <c r="G290" s="290"/>
      <c r="H290" s="290"/>
      <c r="I290" s="290"/>
      <c r="J290" s="290"/>
      <c r="K290" s="290"/>
      <c r="L290" s="290"/>
      <c r="M290" s="290"/>
      <c r="N290" s="290"/>
      <c r="O290" s="290"/>
      <c r="P290" s="290"/>
      <c r="Q290" s="290"/>
      <c r="R290" s="290"/>
      <c r="S290" s="290"/>
      <c r="T290" s="290"/>
      <c r="U290" s="290"/>
      <c r="V290" s="290"/>
      <c r="W290" s="290"/>
      <c r="X290" s="290"/>
      <c r="Y290" s="421"/>
      <c r="Z290" s="424"/>
      <c r="AA290" s="424"/>
      <c r="AB290" s="424"/>
      <c r="AC290" s="424"/>
      <c r="AD290" s="424"/>
      <c r="AE290" s="424"/>
      <c r="AF290" s="424"/>
      <c r="AG290" s="424"/>
      <c r="AH290" s="424"/>
      <c r="AI290" s="424"/>
      <c r="AJ290" s="424"/>
      <c r="AK290" s="424"/>
      <c r="AL290" s="424"/>
      <c r="AM290" s="305"/>
    </row>
    <row r="291" spans="1:39" ht="30" outlineLevel="1">
      <c r="A291" s="520">
        <v>22</v>
      </c>
      <c r="B291" s="518" t="s">
        <v>114</v>
      </c>
      <c r="C291" s="290" t="s">
        <v>25</v>
      </c>
      <c r="D291" s="294"/>
      <c r="E291" s="294"/>
      <c r="F291" s="294"/>
      <c r="G291" s="294"/>
      <c r="H291" s="294"/>
      <c r="I291" s="294"/>
      <c r="J291" s="294"/>
      <c r="K291" s="294"/>
      <c r="L291" s="294"/>
      <c r="M291" s="294"/>
      <c r="N291" s="290"/>
      <c r="O291" s="294"/>
      <c r="P291" s="294"/>
      <c r="Q291" s="294"/>
      <c r="R291" s="294"/>
      <c r="S291" s="294"/>
      <c r="T291" s="294"/>
      <c r="U291" s="294"/>
      <c r="V291" s="294"/>
      <c r="W291" s="294"/>
      <c r="X291" s="294"/>
      <c r="Y291" s="409"/>
      <c r="Z291" s="409"/>
      <c r="AA291" s="409"/>
      <c r="AB291" s="409"/>
      <c r="AC291" s="409"/>
      <c r="AD291" s="409"/>
      <c r="AE291" s="409"/>
      <c r="AF291" s="409"/>
      <c r="AG291" s="409"/>
      <c r="AH291" s="409"/>
      <c r="AI291" s="409"/>
      <c r="AJ291" s="409"/>
      <c r="AK291" s="409"/>
      <c r="AL291" s="409"/>
      <c r="AM291" s="295">
        <f>SUM(Y291:AL291)</f>
        <v>0</v>
      </c>
    </row>
    <row r="292" spans="1:39" outlineLevel="1">
      <c r="B292" s="293" t="s">
        <v>289</v>
      </c>
      <c r="C292" s="290" t="s">
        <v>163</v>
      </c>
      <c r="D292" s="294"/>
      <c r="E292" s="294"/>
      <c r="F292" s="294"/>
      <c r="G292" s="294"/>
      <c r="H292" s="294"/>
      <c r="I292" s="294"/>
      <c r="J292" s="294"/>
      <c r="K292" s="294"/>
      <c r="L292" s="294"/>
      <c r="M292" s="294"/>
      <c r="N292" s="290"/>
      <c r="O292" s="294"/>
      <c r="P292" s="294"/>
      <c r="Q292" s="294"/>
      <c r="R292" s="294"/>
      <c r="S292" s="294"/>
      <c r="T292" s="294"/>
      <c r="U292" s="294"/>
      <c r="V292" s="294"/>
      <c r="W292" s="294"/>
      <c r="X292" s="294"/>
      <c r="Y292" s="410">
        <f>Y291</f>
        <v>0</v>
      </c>
      <c r="Z292" s="410">
        <f t="shared" ref="Z292" si="759">Z291</f>
        <v>0</v>
      </c>
      <c r="AA292" s="410">
        <f t="shared" ref="AA292" si="760">AA291</f>
        <v>0</v>
      </c>
      <c r="AB292" s="410">
        <f t="shared" ref="AB292" si="761">AB291</f>
        <v>0</v>
      </c>
      <c r="AC292" s="410">
        <f t="shared" ref="AC292" si="762">AC291</f>
        <v>0</v>
      </c>
      <c r="AD292" s="410">
        <f t="shared" ref="AD292" si="763">AD291</f>
        <v>0</v>
      </c>
      <c r="AE292" s="410">
        <f t="shared" ref="AE292" si="764">AE291</f>
        <v>0</v>
      </c>
      <c r="AF292" s="410">
        <f t="shared" ref="AF292" si="765">AF291</f>
        <v>0</v>
      </c>
      <c r="AG292" s="410">
        <f t="shared" ref="AG292" si="766">AG291</f>
        <v>0</v>
      </c>
      <c r="AH292" s="410">
        <f t="shared" ref="AH292" si="767">AH291</f>
        <v>0</v>
      </c>
      <c r="AI292" s="410">
        <f t="shared" ref="AI292" si="768">AI291</f>
        <v>0</v>
      </c>
      <c r="AJ292" s="410">
        <f t="shared" ref="AJ292" si="769">AJ291</f>
        <v>0</v>
      </c>
      <c r="AK292" s="410">
        <f t="shared" ref="AK292" si="770">AK291</f>
        <v>0</v>
      </c>
      <c r="AL292" s="410">
        <f t="shared" ref="AL292" si="771">AL291</f>
        <v>0</v>
      </c>
      <c r="AM292" s="305"/>
    </row>
    <row r="293" spans="1:39" outlineLevel="1">
      <c r="B293" s="293"/>
      <c r="C293" s="290"/>
      <c r="D293" s="290"/>
      <c r="E293" s="290"/>
      <c r="F293" s="290"/>
      <c r="G293" s="290"/>
      <c r="H293" s="290"/>
      <c r="I293" s="290"/>
      <c r="J293" s="290"/>
      <c r="K293" s="290"/>
      <c r="L293" s="290"/>
      <c r="M293" s="290"/>
      <c r="N293" s="290"/>
      <c r="O293" s="290"/>
      <c r="P293" s="290"/>
      <c r="Q293" s="290"/>
      <c r="R293" s="290"/>
      <c r="S293" s="290"/>
      <c r="T293" s="290"/>
      <c r="U293" s="290"/>
      <c r="V293" s="290"/>
      <c r="W293" s="290"/>
      <c r="X293" s="290"/>
      <c r="Y293" s="421"/>
      <c r="Z293" s="424"/>
      <c r="AA293" s="424"/>
      <c r="AB293" s="424"/>
      <c r="AC293" s="424"/>
      <c r="AD293" s="424"/>
      <c r="AE293" s="424"/>
      <c r="AF293" s="424"/>
      <c r="AG293" s="424"/>
      <c r="AH293" s="424"/>
      <c r="AI293" s="424"/>
      <c r="AJ293" s="424"/>
      <c r="AK293" s="424"/>
      <c r="AL293" s="424"/>
      <c r="AM293" s="305"/>
    </row>
    <row r="294" spans="1:39" ht="30" outlineLevel="1">
      <c r="A294" s="520">
        <v>23</v>
      </c>
      <c r="B294" s="518" t="s">
        <v>115</v>
      </c>
      <c r="C294" s="290" t="s">
        <v>25</v>
      </c>
      <c r="D294" s="294"/>
      <c r="E294" s="294"/>
      <c r="F294" s="294"/>
      <c r="G294" s="294"/>
      <c r="H294" s="294"/>
      <c r="I294" s="294"/>
      <c r="J294" s="294"/>
      <c r="K294" s="294"/>
      <c r="L294" s="294"/>
      <c r="M294" s="294"/>
      <c r="N294" s="290"/>
      <c r="O294" s="294"/>
      <c r="P294" s="294"/>
      <c r="Q294" s="294"/>
      <c r="R294" s="294"/>
      <c r="S294" s="294"/>
      <c r="T294" s="294"/>
      <c r="U294" s="294"/>
      <c r="V294" s="294"/>
      <c r="W294" s="294"/>
      <c r="X294" s="294"/>
      <c r="Y294" s="409"/>
      <c r="Z294" s="409"/>
      <c r="AA294" s="409"/>
      <c r="AB294" s="409"/>
      <c r="AC294" s="409"/>
      <c r="AD294" s="409"/>
      <c r="AE294" s="409"/>
      <c r="AF294" s="409"/>
      <c r="AG294" s="409"/>
      <c r="AH294" s="409"/>
      <c r="AI294" s="409"/>
      <c r="AJ294" s="409"/>
      <c r="AK294" s="409"/>
      <c r="AL294" s="409"/>
      <c r="AM294" s="295">
        <f>SUM(Y294:AL294)</f>
        <v>0</v>
      </c>
    </row>
    <row r="295" spans="1:39" outlineLevel="1">
      <c r="B295" s="293" t="s">
        <v>289</v>
      </c>
      <c r="C295" s="290" t="s">
        <v>163</v>
      </c>
      <c r="D295" s="294"/>
      <c r="E295" s="294"/>
      <c r="F295" s="294"/>
      <c r="G295" s="294"/>
      <c r="H295" s="294"/>
      <c r="I295" s="294"/>
      <c r="J295" s="294"/>
      <c r="K295" s="294"/>
      <c r="L295" s="294"/>
      <c r="M295" s="294"/>
      <c r="N295" s="290"/>
      <c r="O295" s="294"/>
      <c r="P295" s="294"/>
      <c r="Q295" s="294"/>
      <c r="R295" s="294"/>
      <c r="S295" s="294"/>
      <c r="T295" s="294"/>
      <c r="U295" s="294"/>
      <c r="V295" s="294"/>
      <c r="W295" s="294"/>
      <c r="X295" s="294"/>
      <c r="Y295" s="410">
        <f>Y294</f>
        <v>0</v>
      </c>
      <c r="Z295" s="410">
        <f t="shared" ref="Z295" si="772">Z294</f>
        <v>0</v>
      </c>
      <c r="AA295" s="410">
        <f t="shared" ref="AA295" si="773">AA294</f>
        <v>0</v>
      </c>
      <c r="AB295" s="410">
        <f t="shared" ref="AB295" si="774">AB294</f>
        <v>0</v>
      </c>
      <c r="AC295" s="410">
        <f t="shared" ref="AC295" si="775">AC294</f>
        <v>0</v>
      </c>
      <c r="AD295" s="410">
        <f t="shared" ref="AD295" si="776">AD294</f>
        <v>0</v>
      </c>
      <c r="AE295" s="410">
        <f t="shared" ref="AE295" si="777">AE294</f>
        <v>0</v>
      </c>
      <c r="AF295" s="410">
        <f t="shared" ref="AF295" si="778">AF294</f>
        <v>0</v>
      </c>
      <c r="AG295" s="410">
        <f t="shared" ref="AG295" si="779">AG294</f>
        <v>0</v>
      </c>
      <c r="AH295" s="410">
        <f t="shared" ref="AH295" si="780">AH294</f>
        <v>0</v>
      </c>
      <c r="AI295" s="410">
        <f t="shared" ref="AI295" si="781">AI294</f>
        <v>0</v>
      </c>
      <c r="AJ295" s="410">
        <f t="shared" ref="AJ295" si="782">AJ294</f>
        <v>0</v>
      </c>
      <c r="AK295" s="410">
        <f t="shared" ref="AK295" si="783">AK294</f>
        <v>0</v>
      </c>
      <c r="AL295" s="410">
        <f t="shared" ref="AL295" si="784">AL294</f>
        <v>0</v>
      </c>
      <c r="AM295" s="305"/>
    </row>
    <row r="296" spans="1:39" outlineLevel="1">
      <c r="B296" s="321"/>
      <c r="C296" s="290"/>
      <c r="D296" s="290"/>
      <c r="E296" s="290"/>
      <c r="F296" s="290"/>
      <c r="G296" s="290"/>
      <c r="H296" s="290"/>
      <c r="I296" s="290"/>
      <c r="J296" s="290"/>
      <c r="K296" s="290"/>
      <c r="L296" s="290"/>
      <c r="M296" s="290"/>
      <c r="N296" s="290"/>
      <c r="O296" s="290"/>
      <c r="P296" s="290"/>
      <c r="Q296" s="290"/>
      <c r="R296" s="290"/>
      <c r="S296" s="290"/>
      <c r="T296" s="290"/>
      <c r="U296" s="290"/>
      <c r="V296" s="290"/>
      <c r="W296" s="290"/>
      <c r="X296" s="290"/>
      <c r="Y296" s="421"/>
      <c r="Z296" s="424"/>
      <c r="AA296" s="424"/>
      <c r="AB296" s="424"/>
      <c r="AC296" s="424"/>
      <c r="AD296" s="424"/>
      <c r="AE296" s="424"/>
      <c r="AF296" s="424"/>
      <c r="AG296" s="424"/>
      <c r="AH296" s="424"/>
      <c r="AI296" s="424"/>
      <c r="AJ296" s="424"/>
      <c r="AK296" s="424"/>
      <c r="AL296" s="424"/>
      <c r="AM296" s="305"/>
    </row>
    <row r="297" spans="1:39" ht="30" outlineLevel="1">
      <c r="A297" s="520">
        <v>24</v>
      </c>
      <c r="B297" s="518" t="s">
        <v>116</v>
      </c>
      <c r="C297" s="290" t="s">
        <v>25</v>
      </c>
      <c r="D297" s="294"/>
      <c r="E297" s="294"/>
      <c r="F297" s="294"/>
      <c r="G297" s="294"/>
      <c r="H297" s="294"/>
      <c r="I297" s="294"/>
      <c r="J297" s="294"/>
      <c r="K297" s="294"/>
      <c r="L297" s="294"/>
      <c r="M297" s="294"/>
      <c r="N297" s="290"/>
      <c r="O297" s="294"/>
      <c r="P297" s="294"/>
      <c r="Q297" s="294"/>
      <c r="R297" s="294"/>
      <c r="S297" s="294"/>
      <c r="T297" s="294"/>
      <c r="U297" s="294"/>
      <c r="V297" s="294"/>
      <c r="W297" s="294"/>
      <c r="X297" s="294"/>
      <c r="Y297" s="409"/>
      <c r="Z297" s="409"/>
      <c r="AA297" s="409"/>
      <c r="AB297" s="409"/>
      <c r="AC297" s="409"/>
      <c r="AD297" s="409"/>
      <c r="AE297" s="409"/>
      <c r="AF297" s="409"/>
      <c r="AG297" s="409"/>
      <c r="AH297" s="409"/>
      <c r="AI297" s="409"/>
      <c r="AJ297" s="409"/>
      <c r="AK297" s="409"/>
      <c r="AL297" s="409"/>
      <c r="AM297" s="295">
        <f>SUM(Y297:AL297)</f>
        <v>0</v>
      </c>
    </row>
    <row r="298" spans="1:39" outlineLevel="1">
      <c r="B298" s="293" t="s">
        <v>289</v>
      </c>
      <c r="C298" s="290" t="s">
        <v>163</v>
      </c>
      <c r="D298" s="294"/>
      <c r="E298" s="294"/>
      <c r="F298" s="294"/>
      <c r="G298" s="294"/>
      <c r="H298" s="294"/>
      <c r="I298" s="294"/>
      <c r="J298" s="294"/>
      <c r="K298" s="294"/>
      <c r="L298" s="294"/>
      <c r="M298" s="294"/>
      <c r="N298" s="290"/>
      <c r="O298" s="294"/>
      <c r="P298" s="294"/>
      <c r="Q298" s="294"/>
      <c r="R298" s="294"/>
      <c r="S298" s="294"/>
      <c r="T298" s="294"/>
      <c r="U298" s="294"/>
      <c r="V298" s="294"/>
      <c r="W298" s="294"/>
      <c r="X298" s="294"/>
      <c r="Y298" s="410">
        <f>Y297</f>
        <v>0</v>
      </c>
      <c r="Z298" s="410">
        <f t="shared" ref="Z298" si="785">Z297</f>
        <v>0</v>
      </c>
      <c r="AA298" s="410">
        <f t="shared" ref="AA298" si="786">AA297</f>
        <v>0</v>
      </c>
      <c r="AB298" s="410">
        <f t="shared" ref="AB298" si="787">AB297</f>
        <v>0</v>
      </c>
      <c r="AC298" s="410">
        <f t="shared" ref="AC298" si="788">AC297</f>
        <v>0</v>
      </c>
      <c r="AD298" s="410">
        <f t="shared" ref="AD298" si="789">AD297</f>
        <v>0</v>
      </c>
      <c r="AE298" s="410">
        <f t="shared" ref="AE298" si="790">AE297</f>
        <v>0</v>
      </c>
      <c r="AF298" s="410">
        <f t="shared" ref="AF298" si="791">AF297</f>
        <v>0</v>
      </c>
      <c r="AG298" s="410">
        <f t="shared" ref="AG298" si="792">AG297</f>
        <v>0</v>
      </c>
      <c r="AH298" s="410">
        <f t="shared" ref="AH298" si="793">AH297</f>
        <v>0</v>
      </c>
      <c r="AI298" s="410">
        <f t="shared" ref="AI298" si="794">AI297</f>
        <v>0</v>
      </c>
      <c r="AJ298" s="410">
        <f t="shared" ref="AJ298" si="795">AJ297</f>
        <v>0</v>
      </c>
      <c r="AK298" s="410">
        <f t="shared" ref="AK298" si="796">AK297</f>
        <v>0</v>
      </c>
      <c r="AL298" s="410">
        <f t="shared" ref="AL298" si="797">AL297</f>
        <v>0</v>
      </c>
      <c r="AM298" s="305"/>
    </row>
    <row r="299" spans="1:39" outlineLevel="1">
      <c r="B299" s="293"/>
      <c r="C299" s="290"/>
      <c r="D299" s="290"/>
      <c r="E299" s="290"/>
      <c r="F299" s="290"/>
      <c r="G299" s="290"/>
      <c r="H299" s="290"/>
      <c r="I299" s="290"/>
      <c r="J299" s="290"/>
      <c r="K299" s="290"/>
      <c r="L299" s="290"/>
      <c r="M299" s="290"/>
      <c r="N299" s="290"/>
      <c r="O299" s="290"/>
      <c r="P299" s="290"/>
      <c r="Q299" s="290"/>
      <c r="R299" s="290"/>
      <c r="S299" s="290"/>
      <c r="T299" s="290"/>
      <c r="U299" s="290"/>
      <c r="V299" s="290"/>
      <c r="W299" s="290"/>
      <c r="X299" s="290"/>
      <c r="Y299" s="411"/>
      <c r="Z299" s="424"/>
      <c r="AA299" s="424"/>
      <c r="AB299" s="424"/>
      <c r="AC299" s="424"/>
      <c r="AD299" s="424"/>
      <c r="AE299" s="424"/>
      <c r="AF299" s="424"/>
      <c r="AG299" s="424"/>
      <c r="AH299" s="424"/>
      <c r="AI299" s="424"/>
      <c r="AJ299" s="424"/>
      <c r="AK299" s="424"/>
      <c r="AL299" s="424"/>
      <c r="AM299" s="305"/>
    </row>
    <row r="300" spans="1:39" ht="15.75" outlineLevel="1">
      <c r="B300" s="287" t="s">
        <v>500</v>
      </c>
      <c r="C300" s="290"/>
      <c r="D300" s="290"/>
      <c r="E300" s="290"/>
      <c r="F300" s="290"/>
      <c r="G300" s="290"/>
      <c r="H300" s="290"/>
      <c r="I300" s="290"/>
      <c r="J300" s="290"/>
      <c r="K300" s="290"/>
      <c r="L300" s="290"/>
      <c r="M300" s="290"/>
      <c r="N300" s="290"/>
      <c r="O300" s="290"/>
      <c r="P300" s="290"/>
      <c r="Q300" s="290"/>
      <c r="R300" s="290"/>
      <c r="S300" s="290"/>
      <c r="T300" s="290"/>
      <c r="U300" s="290"/>
      <c r="V300" s="290"/>
      <c r="W300" s="290"/>
      <c r="X300" s="290"/>
      <c r="Y300" s="411"/>
      <c r="Z300" s="424"/>
      <c r="AA300" s="424"/>
      <c r="AB300" s="424"/>
      <c r="AC300" s="424"/>
      <c r="AD300" s="424"/>
      <c r="AE300" s="424"/>
      <c r="AF300" s="424"/>
      <c r="AG300" s="424"/>
      <c r="AH300" s="424"/>
      <c r="AI300" s="424"/>
      <c r="AJ300" s="424"/>
      <c r="AK300" s="424"/>
      <c r="AL300" s="424"/>
      <c r="AM300" s="305"/>
    </row>
    <row r="301" spans="1:39" outlineLevel="1">
      <c r="A301" s="520">
        <v>25</v>
      </c>
      <c r="B301" s="518" t="s">
        <v>117</v>
      </c>
      <c r="C301" s="290" t="s">
        <v>25</v>
      </c>
      <c r="D301" s="294"/>
      <c r="E301" s="294"/>
      <c r="F301" s="294"/>
      <c r="G301" s="294"/>
      <c r="H301" s="294"/>
      <c r="I301" s="294"/>
      <c r="J301" s="294"/>
      <c r="K301" s="294"/>
      <c r="L301" s="294"/>
      <c r="M301" s="294"/>
      <c r="N301" s="294">
        <v>12</v>
      </c>
      <c r="O301" s="294"/>
      <c r="P301" s="294"/>
      <c r="Q301" s="294"/>
      <c r="R301" s="294"/>
      <c r="S301" s="294"/>
      <c r="T301" s="294"/>
      <c r="U301" s="294"/>
      <c r="V301" s="294"/>
      <c r="W301" s="294"/>
      <c r="X301" s="294"/>
      <c r="Y301" s="425"/>
      <c r="Z301" s="409"/>
      <c r="AA301" s="409"/>
      <c r="AB301" s="409"/>
      <c r="AC301" s="409"/>
      <c r="AD301" s="409"/>
      <c r="AE301" s="409"/>
      <c r="AF301" s="409"/>
      <c r="AG301" s="414"/>
      <c r="AH301" s="414"/>
      <c r="AI301" s="414"/>
      <c r="AJ301" s="414"/>
      <c r="AK301" s="414"/>
      <c r="AL301" s="414"/>
      <c r="AM301" s="295">
        <f>SUM(Y301:AL301)</f>
        <v>0</v>
      </c>
    </row>
    <row r="302" spans="1:39" outlineLevel="1">
      <c r="B302" s="293" t="s">
        <v>289</v>
      </c>
      <c r="C302" s="290" t="s">
        <v>163</v>
      </c>
      <c r="D302" s="294"/>
      <c r="E302" s="294"/>
      <c r="F302" s="294"/>
      <c r="G302" s="294"/>
      <c r="H302" s="294"/>
      <c r="I302" s="294"/>
      <c r="J302" s="294"/>
      <c r="K302" s="294"/>
      <c r="L302" s="294"/>
      <c r="M302" s="294"/>
      <c r="N302" s="294">
        <f>N301</f>
        <v>12</v>
      </c>
      <c r="O302" s="294"/>
      <c r="P302" s="294"/>
      <c r="Q302" s="294"/>
      <c r="R302" s="294"/>
      <c r="S302" s="294"/>
      <c r="T302" s="294"/>
      <c r="U302" s="294"/>
      <c r="V302" s="294"/>
      <c r="W302" s="294"/>
      <c r="X302" s="294"/>
      <c r="Y302" s="410">
        <f>Y301</f>
        <v>0</v>
      </c>
      <c r="Z302" s="410">
        <f t="shared" ref="Z302" si="798">Z301</f>
        <v>0</v>
      </c>
      <c r="AA302" s="410">
        <f t="shared" ref="AA302" si="799">AA301</f>
        <v>0</v>
      </c>
      <c r="AB302" s="410">
        <f t="shared" ref="AB302" si="800">AB301</f>
        <v>0</v>
      </c>
      <c r="AC302" s="410">
        <f t="shared" ref="AC302" si="801">AC301</f>
        <v>0</v>
      </c>
      <c r="AD302" s="410">
        <f t="shared" ref="AD302" si="802">AD301</f>
        <v>0</v>
      </c>
      <c r="AE302" s="410">
        <f t="shared" ref="AE302" si="803">AE301</f>
        <v>0</v>
      </c>
      <c r="AF302" s="410">
        <f t="shared" ref="AF302" si="804">AF301</f>
        <v>0</v>
      </c>
      <c r="AG302" s="410">
        <f t="shared" ref="AG302" si="805">AG301</f>
        <v>0</v>
      </c>
      <c r="AH302" s="410">
        <f t="shared" ref="AH302" si="806">AH301</f>
        <v>0</v>
      </c>
      <c r="AI302" s="410">
        <f t="shared" ref="AI302" si="807">AI301</f>
        <v>0</v>
      </c>
      <c r="AJ302" s="410">
        <f t="shared" ref="AJ302" si="808">AJ301</f>
        <v>0</v>
      </c>
      <c r="AK302" s="410">
        <f t="shared" ref="AK302" si="809">AK301</f>
        <v>0</v>
      </c>
      <c r="AL302" s="410">
        <f t="shared" ref="AL302" si="810">AL301</f>
        <v>0</v>
      </c>
      <c r="AM302" s="305"/>
    </row>
    <row r="303" spans="1:39" outlineLevel="1">
      <c r="B303" s="293"/>
      <c r="C303" s="290"/>
      <c r="D303" s="290"/>
      <c r="E303" s="290"/>
      <c r="F303" s="290"/>
      <c r="G303" s="290"/>
      <c r="H303" s="290"/>
      <c r="I303" s="290"/>
      <c r="J303" s="290"/>
      <c r="K303" s="290"/>
      <c r="L303" s="290"/>
      <c r="M303" s="290"/>
      <c r="N303" s="290"/>
      <c r="O303" s="290"/>
      <c r="P303" s="290"/>
      <c r="Q303" s="290"/>
      <c r="R303" s="290"/>
      <c r="S303" s="290"/>
      <c r="T303" s="290"/>
      <c r="U303" s="290"/>
      <c r="V303" s="290"/>
      <c r="W303" s="290"/>
      <c r="X303" s="290"/>
      <c r="Y303" s="411"/>
      <c r="Z303" s="424"/>
      <c r="AA303" s="424"/>
      <c r="AB303" s="424"/>
      <c r="AC303" s="424"/>
      <c r="AD303" s="424"/>
      <c r="AE303" s="424"/>
      <c r="AF303" s="424"/>
      <c r="AG303" s="424"/>
      <c r="AH303" s="424"/>
      <c r="AI303" s="424"/>
      <c r="AJ303" s="424"/>
      <c r="AK303" s="424"/>
      <c r="AL303" s="424"/>
      <c r="AM303" s="305"/>
    </row>
    <row r="304" spans="1:39" outlineLevel="1">
      <c r="A304" s="520">
        <v>26</v>
      </c>
      <c r="B304" s="518" t="s">
        <v>118</v>
      </c>
      <c r="C304" s="290" t="s">
        <v>25</v>
      </c>
      <c r="D304" s="294"/>
      <c r="E304" s="294"/>
      <c r="F304" s="294"/>
      <c r="G304" s="294"/>
      <c r="H304" s="294"/>
      <c r="I304" s="294"/>
      <c r="J304" s="294"/>
      <c r="K304" s="294"/>
      <c r="L304" s="294"/>
      <c r="M304" s="294"/>
      <c r="N304" s="294">
        <v>12</v>
      </c>
      <c r="O304" s="294"/>
      <c r="P304" s="294"/>
      <c r="Q304" s="294"/>
      <c r="R304" s="294"/>
      <c r="S304" s="294"/>
      <c r="T304" s="294"/>
      <c r="U304" s="294"/>
      <c r="V304" s="294"/>
      <c r="W304" s="294"/>
      <c r="X304" s="294"/>
      <c r="Y304" s="425"/>
      <c r="Z304" s="409"/>
      <c r="AA304" s="409"/>
      <c r="AB304" s="409"/>
      <c r="AC304" s="409"/>
      <c r="AD304" s="409"/>
      <c r="AE304" s="409"/>
      <c r="AF304" s="409"/>
      <c r="AG304" s="414"/>
      <c r="AH304" s="414"/>
      <c r="AI304" s="414"/>
      <c r="AJ304" s="414"/>
      <c r="AK304" s="414"/>
      <c r="AL304" s="414"/>
      <c r="AM304" s="295">
        <f>SUM(Y304:AL304)</f>
        <v>0</v>
      </c>
    </row>
    <row r="305" spans="1:39" outlineLevel="1">
      <c r="B305" s="293" t="s">
        <v>289</v>
      </c>
      <c r="C305" s="290" t="s">
        <v>163</v>
      </c>
      <c r="D305" s="294"/>
      <c r="E305" s="294"/>
      <c r="F305" s="294"/>
      <c r="G305" s="294"/>
      <c r="H305" s="294"/>
      <c r="I305" s="294"/>
      <c r="J305" s="294"/>
      <c r="K305" s="294"/>
      <c r="L305" s="294"/>
      <c r="M305" s="294"/>
      <c r="N305" s="294">
        <f>N304</f>
        <v>12</v>
      </c>
      <c r="O305" s="294"/>
      <c r="P305" s="294"/>
      <c r="Q305" s="294"/>
      <c r="R305" s="294"/>
      <c r="S305" s="294"/>
      <c r="T305" s="294"/>
      <c r="U305" s="294"/>
      <c r="V305" s="294"/>
      <c r="W305" s="294"/>
      <c r="X305" s="294"/>
      <c r="Y305" s="410">
        <f>Y304</f>
        <v>0</v>
      </c>
      <c r="Z305" s="410">
        <f t="shared" ref="Z305" si="811">Z304</f>
        <v>0</v>
      </c>
      <c r="AA305" s="410">
        <f t="shared" ref="AA305" si="812">AA304</f>
        <v>0</v>
      </c>
      <c r="AB305" s="410">
        <f t="shared" ref="AB305" si="813">AB304</f>
        <v>0</v>
      </c>
      <c r="AC305" s="410">
        <f t="shared" ref="AC305" si="814">AC304</f>
        <v>0</v>
      </c>
      <c r="AD305" s="410">
        <f t="shared" ref="AD305" si="815">AD304</f>
        <v>0</v>
      </c>
      <c r="AE305" s="410">
        <f t="shared" ref="AE305" si="816">AE304</f>
        <v>0</v>
      </c>
      <c r="AF305" s="410">
        <f t="shared" ref="AF305" si="817">AF304</f>
        <v>0</v>
      </c>
      <c r="AG305" s="410">
        <f t="shared" ref="AG305" si="818">AG304</f>
        <v>0</v>
      </c>
      <c r="AH305" s="410">
        <f t="shared" ref="AH305" si="819">AH304</f>
        <v>0</v>
      </c>
      <c r="AI305" s="410">
        <f t="shared" ref="AI305" si="820">AI304</f>
        <v>0</v>
      </c>
      <c r="AJ305" s="410">
        <f t="shared" ref="AJ305" si="821">AJ304</f>
        <v>0</v>
      </c>
      <c r="AK305" s="410">
        <f t="shared" ref="AK305" si="822">AK304</f>
        <v>0</v>
      </c>
      <c r="AL305" s="410">
        <f t="shared" ref="AL305" si="823">AL304</f>
        <v>0</v>
      </c>
      <c r="AM305" s="305"/>
    </row>
    <row r="306" spans="1:39" outlineLevel="1">
      <c r="B306" s="293"/>
      <c r="C306" s="290"/>
      <c r="D306" s="290"/>
      <c r="E306" s="290"/>
      <c r="F306" s="290"/>
      <c r="G306" s="290"/>
      <c r="H306" s="290"/>
      <c r="I306" s="290"/>
      <c r="J306" s="290"/>
      <c r="K306" s="290"/>
      <c r="L306" s="290"/>
      <c r="M306" s="290"/>
      <c r="N306" s="290"/>
      <c r="O306" s="290"/>
      <c r="P306" s="290"/>
      <c r="Q306" s="290"/>
      <c r="R306" s="290"/>
      <c r="S306" s="290"/>
      <c r="T306" s="290"/>
      <c r="U306" s="290"/>
      <c r="V306" s="290"/>
      <c r="W306" s="290"/>
      <c r="X306" s="290"/>
      <c r="Y306" s="411"/>
      <c r="Z306" s="424"/>
      <c r="AA306" s="424"/>
      <c r="AB306" s="424"/>
      <c r="AC306" s="424"/>
      <c r="AD306" s="424"/>
      <c r="AE306" s="424"/>
      <c r="AF306" s="424"/>
      <c r="AG306" s="424"/>
      <c r="AH306" s="424"/>
      <c r="AI306" s="424"/>
      <c r="AJ306" s="424"/>
      <c r="AK306" s="424"/>
      <c r="AL306" s="424"/>
      <c r="AM306" s="305"/>
    </row>
    <row r="307" spans="1:39" ht="30" outlineLevel="1">
      <c r="A307" s="520">
        <v>27</v>
      </c>
      <c r="B307" s="518" t="s">
        <v>119</v>
      </c>
      <c r="C307" s="290" t="s">
        <v>25</v>
      </c>
      <c r="D307" s="294"/>
      <c r="E307" s="294"/>
      <c r="F307" s="294"/>
      <c r="G307" s="294"/>
      <c r="H307" s="294"/>
      <c r="I307" s="294"/>
      <c r="J307" s="294"/>
      <c r="K307" s="294"/>
      <c r="L307" s="294"/>
      <c r="M307" s="294"/>
      <c r="N307" s="294">
        <v>12</v>
      </c>
      <c r="O307" s="294"/>
      <c r="P307" s="294"/>
      <c r="Q307" s="294"/>
      <c r="R307" s="294"/>
      <c r="S307" s="294"/>
      <c r="T307" s="294"/>
      <c r="U307" s="294"/>
      <c r="V307" s="294"/>
      <c r="W307" s="294"/>
      <c r="X307" s="294"/>
      <c r="Y307" s="425"/>
      <c r="Z307" s="409"/>
      <c r="AA307" s="409"/>
      <c r="AB307" s="409"/>
      <c r="AC307" s="409"/>
      <c r="AD307" s="409"/>
      <c r="AE307" s="409"/>
      <c r="AF307" s="409"/>
      <c r="AG307" s="414"/>
      <c r="AH307" s="414"/>
      <c r="AI307" s="414"/>
      <c r="AJ307" s="414"/>
      <c r="AK307" s="414"/>
      <c r="AL307" s="414"/>
      <c r="AM307" s="295">
        <f>SUM(Y307:AL307)</f>
        <v>0</v>
      </c>
    </row>
    <row r="308" spans="1:39" outlineLevel="1">
      <c r="B308" s="293" t="s">
        <v>289</v>
      </c>
      <c r="C308" s="290" t="s">
        <v>163</v>
      </c>
      <c r="D308" s="294"/>
      <c r="E308" s="294"/>
      <c r="F308" s="294"/>
      <c r="G308" s="294"/>
      <c r="H308" s="294"/>
      <c r="I308" s="294"/>
      <c r="J308" s="294"/>
      <c r="K308" s="294"/>
      <c r="L308" s="294"/>
      <c r="M308" s="294"/>
      <c r="N308" s="294">
        <f>N307</f>
        <v>12</v>
      </c>
      <c r="O308" s="294"/>
      <c r="P308" s="294"/>
      <c r="Q308" s="294"/>
      <c r="R308" s="294"/>
      <c r="S308" s="294"/>
      <c r="T308" s="294"/>
      <c r="U308" s="294"/>
      <c r="V308" s="294"/>
      <c r="W308" s="294"/>
      <c r="X308" s="294"/>
      <c r="Y308" s="410">
        <f>Y307</f>
        <v>0</v>
      </c>
      <c r="Z308" s="410">
        <f t="shared" ref="Z308" si="824">Z307</f>
        <v>0</v>
      </c>
      <c r="AA308" s="410">
        <f t="shared" ref="AA308" si="825">AA307</f>
        <v>0</v>
      </c>
      <c r="AB308" s="410">
        <f t="shared" ref="AB308" si="826">AB307</f>
        <v>0</v>
      </c>
      <c r="AC308" s="410">
        <f t="shared" ref="AC308" si="827">AC307</f>
        <v>0</v>
      </c>
      <c r="AD308" s="410">
        <f t="shared" ref="AD308" si="828">AD307</f>
        <v>0</v>
      </c>
      <c r="AE308" s="410">
        <f t="shared" ref="AE308" si="829">AE307</f>
        <v>0</v>
      </c>
      <c r="AF308" s="410">
        <f t="shared" ref="AF308" si="830">AF307</f>
        <v>0</v>
      </c>
      <c r="AG308" s="410">
        <f t="shared" ref="AG308" si="831">AG307</f>
        <v>0</v>
      </c>
      <c r="AH308" s="410">
        <f t="shared" ref="AH308" si="832">AH307</f>
        <v>0</v>
      </c>
      <c r="AI308" s="410">
        <f t="shared" ref="AI308" si="833">AI307</f>
        <v>0</v>
      </c>
      <c r="AJ308" s="410">
        <f t="shared" ref="AJ308" si="834">AJ307</f>
        <v>0</v>
      </c>
      <c r="AK308" s="410">
        <f t="shared" ref="AK308" si="835">AK307</f>
        <v>0</v>
      </c>
      <c r="AL308" s="410">
        <f t="shared" ref="AL308" si="836">AL307</f>
        <v>0</v>
      </c>
      <c r="AM308" s="305"/>
    </row>
    <row r="309" spans="1:39" outlineLevel="1">
      <c r="B309" s="293"/>
      <c r="C309" s="290"/>
      <c r="D309" s="290"/>
      <c r="E309" s="290"/>
      <c r="F309" s="290"/>
      <c r="G309" s="290"/>
      <c r="H309" s="290"/>
      <c r="I309" s="290"/>
      <c r="J309" s="290"/>
      <c r="K309" s="290"/>
      <c r="L309" s="290"/>
      <c r="M309" s="290"/>
      <c r="N309" s="290"/>
      <c r="O309" s="290"/>
      <c r="P309" s="290"/>
      <c r="Q309" s="290"/>
      <c r="R309" s="290"/>
      <c r="S309" s="290"/>
      <c r="T309" s="290"/>
      <c r="U309" s="290"/>
      <c r="V309" s="290"/>
      <c r="W309" s="290"/>
      <c r="X309" s="290"/>
      <c r="Y309" s="411"/>
      <c r="Z309" s="424"/>
      <c r="AA309" s="424"/>
      <c r="AB309" s="424"/>
      <c r="AC309" s="424"/>
      <c r="AD309" s="424"/>
      <c r="AE309" s="424"/>
      <c r="AF309" s="424"/>
      <c r="AG309" s="424"/>
      <c r="AH309" s="424"/>
      <c r="AI309" s="424"/>
      <c r="AJ309" s="424"/>
      <c r="AK309" s="424"/>
      <c r="AL309" s="424"/>
      <c r="AM309" s="305"/>
    </row>
    <row r="310" spans="1:39" ht="30" outlineLevel="1">
      <c r="A310" s="520">
        <v>28</v>
      </c>
      <c r="B310" s="518" t="s">
        <v>120</v>
      </c>
      <c r="C310" s="290" t="s">
        <v>25</v>
      </c>
      <c r="D310" s="294"/>
      <c r="E310" s="294"/>
      <c r="F310" s="294"/>
      <c r="G310" s="294"/>
      <c r="H310" s="294"/>
      <c r="I310" s="294"/>
      <c r="J310" s="294"/>
      <c r="K310" s="294"/>
      <c r="L310" s="294"/>
      <c r="M310" s="294"/>
      <c r="N310" s="294">
        <v>12</v>
      </c>
      <c r="O310" s="294"/>
      <c r="P310" s="294"/>
      <c r="Q310" s="294"/>
      <c r="R310" s="294"/>
      <c r="S310" s="294"/>
      <c r="T310" s="294"/>
      <c r="U310" s="294"/>
      <c r="V310" s="294"/>
      <c r="W310" s="294"/>
      <c r="X310" s="294"/>
      <c r="Y310" s="425"/>
      <c r="Z310" s="409"/>
      <c r="AA310" s="409"/>
      <c r="AB310" s="409"/>
      <c r="AC310" s="409"/>
      <c r="AD310" s="409"/>
      <c r="AE310" s="409"/>
      <c r="AF310" s="409"/>
      <c r="AG310" s="414"/>
      <c r="AH310" s="414"/>
      <c r="AI310" s="414"/>
      <c r="AJ310" s="414"/>
      <c r="AK310" s="414"/>
      <c r="AL310" s="414"/>
      <c r="AM310" s="295">
        <f>SUM(Y310:AL310)</f>
        <v>0</v>
      </c>
    </row>
    <row r="311" spans="1:39" outlineLevel="1">
      <c r="B311" s="293" t="s">
        <v>289</v>
      </c>
      <c r="C311" s="290" t="s">
        <v>163</v>
      </c>
      <c r="D311" s="294"/>
      <c r="E311" s="294"/>
      <c r="F311" s="294"/>
      <c r="G311" s="294"/>
      <c r="H311" s="294"/>
      <c r="I311" s="294"/>
      <c r="J311" s="294"/>
      <c r="K311" s="294"/>
      <c r="L311" s="294"/>
      <c r="M311" s="294"/>
      <c r="N311" s="294">
        <f>N310</f>
        <v>12</v>
      </c>
      <c r="O311" s="294"/>
      <c r="P311" s="294"/>
      <c r="Q311" s="294"/>
      <c r="R311" s="294"/>
      <c r="S311" s="294"/>
      <c r="T311" s="294"/>
      <c r="U311" s="294"/>
      <c r="V311" s="294"/>
      <c r="W311" s="294"/>
      <c r="X311" s="294"/>
      <c r="Y311" s="410">
        <f>Y310</f>
        <v>0</v>
      </c>
      <c r="Z311" s="410">
        <f t="shared" ref="Z311" si="837">Z310</f>
        <v>0</v>
      </c>
      <c r="AA311" s="410">
        <f t="shared" ref="AA311" si="838">AA310</f>
        <v>0</v>
      </c>
      <c r="AB311" s="410">
        <f t="shared" ref="AB311" si="839">AB310</f>
        <v>0</v>
      </c>
      <c r="AC311" s="410">
        <f t="shared" ref="AC311" si="840">AC310</f>
        <v>0</v>
      </c>
      <c r="AD311" s="410">
        <f t="shared" ref="AD311" si="841">AD310</f>
        <v>0</v>
      </c>
      <c r="AE311" s="410">
        <f t="shared" ref="AE311" si="842">AE310</f>
        <v>0</v>
      </c>
      <c r="AF311" s="410">
        <f t="shared" ref="AF311" si="843">AF310</f>
        <v>0</v>
      </c>
      <c r="AG311" s="410">
        <f t="shared" ref="AG311" si="844">AG310</f>
        <v>0</v>
      </c>
      <c r="AH311" s="410">
        <f t="shared" ref="AH311" si="845">AH310</f>
        <v>0</v>
      </c>
      <c r="AI311" s="410">
        <f t="shared" ref="AI311" si="846">AI310</f>
        <v>0</v>
      </c>
      <c r="AJ311" s="410">
        <f t="shared" ref="AJ311" si="847">AJ310</f>
        <v>0</v>
      </c>
      <c r="AK311" s="410">
        <f t="shared" ref="AK311" si="848">AK310</f>
        <v>0</v>
      </c>
      <c r="AL311" s="410">
        <f t="shared" ref="AL311" si="849">AL310</f>
        <v>0</v>
      </c>
      <c r="AM311" s="305"/>
    </row>
    <row r="312" spans="1:39" outlineLevel="1">
      <c r="B312" s="293"/>
      <c r="C312" s="290"/>
      <c r="D312" s="290"/>
      <c r="E312" s="290"/>
      <c r="F312" s="290"/>
      <c r="G312" s="290"/>
      <c r="H312" s="290"/>
      <c r="I312" s="290"/>
      <c r="J312" s="290"/>
      <c r="K312" s="290"/>
      <c r="L312" s="290"/>
      <c r="M312" s="290"/>
      <c r="N312" s="290"/>
      <c r="O312" s="290"/>
      <c r="P312" s="290"/>
      <c r="Q312" s="290"/>
      <c r="R312" s="290"/>
      <c r="S312" s="290"/>
      <c r="T312" s="290"/>
      <c r="U312" s="290"/>
      <c r="V312" s="290"/>
      <c r="W312" s="290"/>
      <c r="X312" s="290"/>
      <c r="Y312" s="411"/>
      <c r="Z312" s="424"/>
      <c r="AA312" s="424"/>
      <c r="AB312" s="424"/>
      <c r="AC312" s="424"/>
      <c r="AD312" s="424"/>
      <c r="AE312" s="424"/>
      <c r="AF312" s="424"/>
      <c r="AG312" s="424"/>
      <c r="AH312" s="424"/>
      <c r="AI312" s="424"/>
      <c r="AJ312" s="424"/>
      <c r="AK312" s="424"/>
      <c r="AL312" s="424"/>
      <c r="AM312" s="305"/>
    </row>
    <row r="313" spans="1:39" ht="30" outlineLevel="1">
      <c r="A313" s="520">
        <v>29</v>
      </c>
      <c r="B313" s="518" t="s">
        <v>121</v>
      </c>
      <c r="C313" s="290" t="s">
        <v>25</v>
      </c>
      <c r="D313" s="294"/>
      <c r="E313" s="294"/>
      <c r="F313" s="294"/>
      <c r="G313" s="294"/>
      <c r="H313" s="294"/>
      <c r="I313" s="294"/>
      <c r="J313" s="294"/>
      <c r="K313" s="294"/>
      <c r="L313" s="294"/>
      <c r="M313" s="294"/>
      <c r="N313" s="294">
        <v>3</v>
      </c>
      <c r="O313" s="294"/>
      <c r="P313" s="294"/>
      <c r="Q313" s="294"/>
      <c r="R313" s="294"/>
      <c r="S313" s="294"/>
      <c r="T313" s="294"/>
      <c r="U313" s="294"/>
      <c r="V313" s="294"/>
      <c r="W313" s="294"/>
      <c r="X313" s="294"/>
      <c r="Y313" s="425"/>
      <c r="Z313" s="409"/>
      <c r="AA313" s="409"/>
      <c r="AB313" s="409"/>
      <c r="AC313" s="409"/>
      <c r="AD313" s="409"/>
      <c r="AE313" s="409"/>
      <c r="AF313" s="409"/>
      <c r="AG313" s="414"/>
      <c r="AH313" s="414"/>
      <c r="AI313" s="414"/>
      <c r="AJ313" s="414"/>
      <c r="AK313" s="414"/>
      <c r="AL313" s="414"/>
      <c r="AM313" s="295">
        <f>SUM(Y313:AL313)</f>
        <v>0</v>
      </c>
    </row>
    <row r="314" spans="1:39" outlineLevel="1">
      <c r="B314" s="293" t="s">
        <v>289</v>
      </c>
      <c r="C314" s="290" t="s">
        <v>163</v>
      </c>
      <c r="D314" s="294"/>
      <c r="E314" s="294"/>
      <c r="F314" s="294"/>
      <c r="G314" s="294"/>
      <c r="H314" s="294"/>
      <c r="I314" s="294"/>
      <c r="J314" s="294"/>
      <c r="K314" s="294"/>
      <c r="L314" s="294"/>
      <c r="M314" s="294"/>
      <c r="N314" s="294">
        <f>N313</f>
        <v>3</v>
      </c>
      <c r="O314" s="294"/>
      <c r="P314" s="294"/>
      <c r="Q314" s="294"/>
      <c r="R314" s="294"/>
      <c r="S314" s="294"/>
      <c r="T314" s="294"/>
      <c r="U314" s="294"/>
      <c r="V314" s="294"/>
      <c r="W314" s="294"/>
      <c r="X314" s="294"/>
      <c r="Y314" s="410">
        <f>Y313</f>
        <v>0</v>
      </c>
      <c r="Z314" s="410">
        <f t="shared" ref="Z314" si="850">Z313</f>
        <v>0</v>
      </c>
      <c r="AA314" s="410">
        <f t="shared" ref="AA314" si="851">AA313</f>
        <v>0</v>
      </c>
      <c r="AB314" s="410">
        <f t="shared" ref="AB314" si="852">AB313</f>
        <v>0</v>
      </c>
      <c r="AC314" s="410">
        <f t="shared" ref="AC314" si="853">AC313</f>
        <v>0</v>
      </c>
      <c r="AD314" s="410">
        <f t="shared" ref="AD314" si="854">AD313</f>
        <v>0</v>
      </c>
      <c r="AE314" s="410">
        <f t="shared" ref="AE314" si="855">AE313</f>
        <v>0</v>
      </c>
      <c r="AF314" s="410">
        <f t="shared" ref="AF314" si="856">AF313</f>
        <v>0</v>
      </c>
      <c r="AG314" s="410">
        <f t="shared" ref="AG314" si="857">AG313</f>
        <v>0</v>
      </c>
      <c r="AH314" s="410">
        <f t="shared" ref="AH314" si="858">AH313</f>
        <v>0</v>
      </c>
      <c r="AI314" s="410">
        <f t="shared" ref="AI314" si="859">AI313</f>
        <v>0</v>
      </c>
      <c r="AJ314" s="410">
        <f t="shared" ref="AJ314" si="860">AJ313</f>
        <v>0</v>
      </c>
      <c r="AK314" s="410">
        <f t="shared" ref="AK314" si="861">AK313</f>
        <v>0</v>
      </c>
      <c r="AL314" s="410">
        <f t="shared" ref="AL314" si="862">AL313</f>
        <v>0</v>
      </c>
      <c r="AM314" s="305"/>
    </row>
    <row r="315" spans="1:39" outlineLevel="1">
      <c r="B315" s="293"/>
      <c r="C315" s="290"/>
      <c r="D315" s="290"/>
      <c r="E315" s="290"/>
      <c r="F315" s="290"/>
      <c r="G315" s="290"/>
      <c r="H315" s="290"/>
      <c r="I315" s="290"/>
      <c r="J315" s="290"/>
      <c r="K315" s="290"/>
      <c r="L315" s="290"/>
      <c r="M315" s="290"/>
      <c r="N315" s="290"/>
      <c r="O315" s="290"/>
      <c r="P315" s="290"/>
      <c r="Q315" s="290"/>
      <c r="R315" s="290"/>
      <c r="S315" s="290"/>
      <c r="T315" s="290"/>
      <c r="U315" s="290"/>
      <c r="V315" s="290"/>
      <c r="W315" s="290"/>
      <c r="X315" s="290"/>
      <c r="Y315" s="411"/>
      <c r="Z315" s="424"/>
      <c r="AA315" s="424"/>
      <c r="AB315" s="424"/>
      <c r="AC315" s="424"/>
      <c r="AD315" s="424"/>
      <c r="AE315" s="424"/>
      <c r="AF315" s="424"/>
      <c r="AG315" s="424"/>
      <c r="AH315" s="424"/>
      <c r="AI315" s="424"/>
      <c r="AJ315" s="424"/>
      <c r="AK315" s="424"/>
      <c r="AL315" s="424"/>
      <c r="AM315" s="305"/>
    </row>
    <row r="316" spans="1:39" ht="30" outlineLevel="1">
      <c r="A316" s="520">
        <v>30</v>
      </c>
      <c r="B316" s="518" t="s">
        <v>122</v>
      </c>
      <c r="C316" s="290" t="s">
        <v>25</v>
      </c>
      <c r="D316" s="294"/>
      <c r="E316" s="294"/>
      <c r="F316" s="294"/>
      <c r="G316" s="294"/>
      <c r="H316" s="294"/>
      <c r="I316" s="294"/>
      <c r="J316" s="294"/>
      <c r="K316" s="294"/>
      <c r="L316" s="294"/>
      <c r="M316" s="294"/>
      <c r="N316" s="294">
        <v>12</v>
      </c>
      <c r="O316" s="294"/>
      <c r="P316" s="294"/>
      <c r="Q316" s="294"/>
      <c r="R316" s="294"/>
      <c r="S316" s="294"/>
      <c r="T316" s="294"/>
      <c r="U316" s="294"/>
      <c r="V316" s="294"/>
      <c r="W316" s="294"/>
      <c r="X316" s="294"/>
      <c r="Y316" s="425"/>
      <c r="Z316" s="409"/>
      <c r="AA316" s="409"/>
      <c r="AB316" s="409"/>
      <c r="AC316" s="409"/>
      <c r="AD316" s="409"/>
      <c r="AE316" s="409"/>
      <c r="AF316" s="409"/>
      <c r="AG316" s="414"/>
      <c r="AH316" s="414"/>
      <c r="AI316" s="414"/>
      <c r="AJ316" s="414"/>
      <c r="AK316" s="414"/>
      <c r="AL316" s="414"/>
      <c r="AM316" s="295">
        <f>SUM(Y316:AL316)</f>
        <v>0</v>
      </c>
    </row>
    <row r="317" spans="1:39" outlineLevel="1">
      <c r="B317" s="293" t="s">
        <v>289</v>
      </c>
      <c r="C317" s="290" t="s">
        <v>163</v>
      </c>
      <c r="D317" s="294"/>
      <c r="E317" s="294"/>
      <c r="F317" s="294"/>
      <c r="G317" s="294"/>
      <c r="H317" s="294"/>
      <c r="I317" s="294"/>
      <c r="J317" s="294"/>
      <c r="K317" s="294"/>
      <c r="L317" s="294"/>
      <c r="M317" s="294"/>
      <c r="N317" s="294">
        <f>N316</f>
        <v>12</v>
      </c>
      <c r="O317" s="294"/>
      <c r="P317" s="294"/>
      <c r="Q317" s="294"/>
      <c r="R317" s="294"/>
      <c r="S317" s="294"/>
      <c r="T317" s="294"/>
      <c r="U317" s="294"/>
      <c r="V317" s="294"/>
      <c r="W317" s="294"/>
      <c r="X317" s="294"/>
      <c r="Y317" s="410">
        <f>Y316</f>
        <v>0</v>
      </c>
      <c r="Z317" s="410">
        <f t="shared" ref="Z317" si="863">Z316</f>
        <v>0</v>
      </c>
      <c r="AA317" s="410">
        <f t="shared" ref="AA317" si="864">AA316</f>
        <v>0</v>
      </c>
      <c r="AB317" s="410">
        <f t="shared" ref="AB317" si="865">AB316</f>
        <v>0</v>
      </c>
      <c r="AC317" s="410">
        <f t="shared" ref="AC317" si="866">AC316</f>
        <v>0</v>
      </c>
      <c r="AD317" s="410">
        <f t="shared" ref="AD317" si="867">AD316</f>
        <v>0</v>
      </c>
      <c r="AE317" s="410">
        <f t="shared" ref="AE317" si="868">AE316</f>
        <v>0</v>
      </c>
      <c r="AF317" s="410">
        <f t="shared" ref="AF317" si="869">AF316</f>
        <v>0</v>
      </c>
      <c r="AG317" s="410">
        <f t="shared" ref="AG317" si="870">AG316</f>
        <v>0</v>
      </c>
      <c r="AH317" s="410">
        <f t="shared" ref="AH317" si="871">AH316</f>
        <v>0</v>
      </c>
      <c r="AI317" s="410">
        <f t="shared" ref="AI317" si="872">AI316</f>
        <v>0</v>
      </c>
      <c r="AJ317" s="410">
        <f t="shared" ref="AJ317" si="873">AJ316</f>
        <v>0</v>
      </c>
      <c r="AK317" s="410">
        <f t="shared" ref="AK317" si="874">AK316</f>
        <v>0</v>
      </c>
      <c r="AL317" s="410">
        <f t="shared" ref="AL317" si="875">AL316</f>
        <v>0</v>
      </c>
      <c r="AM317" s="305"/>
    </row>
    <row r="318" spans="1:39" outlineLevel="1">
      <c r="B318" s="293"/>
      <c r="C318" s="290"/>
      <c r="D318" s="290"/>
      <c r="E318" s="290"/>
      <c r="F318" s="290"/>
      <c r="G318" s="290"/>
      <c r="H318" s="290"/>
      <c r="I318" s="290"/>
      <c r="J318" s="290"/>
      <c r="K318" s="290"/>
      <c r="L318" s="290"/>
      <c r="M318" s="290"/>
      <c r="N318" s="290"/>
      <c r="O318" s="290"/>
      <c r="P318" s="290"/>
      <c r="Q318" s="290"/>
      <c r="R318" s="290"/>
      <c r="S318" s="290"/>
      <c r="T318" s="290"/>
      <c r="U318" s="290"/>
      <c r="V318" s="290"/>
      <c r="W318" s="290"/>
      <c r="X318" s="290"/>
      <c r="Y318" s="411"/>
      <c r="Z318" s="424"/>
      <c r="AA318" s="424"/>
      <c r="AB318" s="424"/>
      <c r="AC318" s="424"/>
      <c r="AD318" s="424"/>
      <c r="AE318" s="424"/>
      <c r="AF318" s="424"/>
      <c r="AG318" s="424"/>
      <c r="AH318" s="424"/>
      <c r="AI318" s="424"/>
      <c r="AJ318" s="424"/>
      <c r="AK318" s="424"/>
      <c r="AL318" s="424"/>
      <c r="AM318" s="305"/>
    </row>
    <row r="319" spans="1:39" ht="30" outlineLevel="1">
      <c r="A319" s="520">
        <v>31</v>
      </c>
      <c r="B319" s="518" t="s">
        <v>123</v>
      </c>
      <c r="C319" s="290" t="s">
        <v>25</v>
      </c>
      <c r="D319" s="294"/>
      <c r="E319" s="294"/>
      <c r="F319" s="294"/>
      <c r="G319" s="294"/>
      <c r="H319" s="294"/>
      <c r="I319" s="294"/>
      <c r="J319" s="294"/>
      <c r="K319" s="294"/>
      <c r="L319" s="294"/>
      <c r="M319" s="294"/>
      <c r="N319" s="294">
        <v>12</v>
      </c>
      <c r="O319" s="294"/>
      <c r="P319" s="294"/>
      <c r="Q319" s="294"/>
      <c r="R319" s="294"/>
      <c r="S319" s="294"/>
      <c r="T319" s="294"/>
      <c r="U319" s="294"/>
      <c r="V319" s="294"/>
      <c r="W319" s="294"/>
      <c r="X319" s="294"/>
      <c r="Y319" s="425"/>
      <c r="Z319" s="409"/>
      <c r="AA319" s="409"/>
      <c r="AB319" s="409"/>
      <c r="AC319" s="409"/>
      <c r="AD319" s="409"/>
      <c r="AE319" s="409"/>
      <c r="AF319" s="409"/>
      <c r="AG319" s="414"/>
      <c r="AH319" s="414"/>
      <c r="AI319" s="414"/>
      <c r="AJ319" s="414"/>
      <c r="AK319" s="414"/>
      <c r="AL319" s="414"/>
      <c r="AM319" s="295">
        <f>SUM(Y319:AL319)</f>
        <v>0</v>
      </c>
    </row>
    <row r="320" spans="1:39" outlineLevel="1">
      <c r="B320" s="293" t="s">
        <v>289</v>
      </c>
      <c r="C320" s="290" t="s">
        <v>163</v>
      </c>
      <c r="D320" s="294"/>
      <c r="E320" s="294"/>
      <c r="F320" s="294"/>
      <c r="G320" s="294"/>
      <c r="H320" s="294"/>
      <c r="I320" s="294"/>
      <c r="J320" s="294"/>
      <c r="K320" s="294"/>
      <c r="L320" s="294"/>
      <c r="M320" s="294"/>
      <c r="N320" s="294">
        <f>N319</f>
        <v>12</v>
      </c>
      <c r="O320" s="294"/>
      <c r="P320" s="294"/>
      <c r="Q320" s="294"/>
      <c r="R320" s="294"/>
      <c r="S320" s="294"/>
      <c r="T320" s="294"/>
      <c r="U320" s="294"/>
      <c r="V320" s="294"/>
      <c r="W320" s="294"/>
      <c r="X320" s="294"/>
      <c r="Y320" s="410">
        <f>Y319</f>
        <v>0</v>
      </c>
      <c r="Z320" s="410">
        <f t="shared" ref="Z320" si="876">Z319</f>
        <v>0</v>
      </c>
      <c r="AA320" s="410">
        <f t="shared" ref="AA320" si="877">AA319</f>
        <v>0</v>
      </c>
      <c r="AB320" s="410">
        <f t="shared" ref="AB320" si="878">AB319</f>
        <v>0</v>
      </c>
      <c r="AC320" s="410">
        <f t="shared" ref="AC320" si="879">AC319</f>
        <v>0</v>
      </c>
      <c r="AD320" s="410">
        <f t="shared" ref="AD320" si="880">AD319</f>
        <v>0</v>
      </c>
      <c r="AE320" s="410">
        <f t="shared" ref="AE320" si="881">AE319</f>
        <v>0</v>
      </c>
      <c r="AF320" s="410">
        <f t="shared" ref="AF320" si="882">AF319</f>
        <v>0</v>
      </c>
      <c r="AG320" s="410">
        <f t="shared" ref="AG320" si="883">AG319</f>
        <v>0</v>
      </c>
      <c r="AH320" s="410">
        <f t="shared" ref="AH320" si="884">AH319</f>
        <v>0</v>
      </c>
      <c r="AI320" s="410">
        <f t="shared" ref="AI320" si="885">AI319</f>
        <v>0</v>
      </c>
      <c r="AJ320" s="410">
        <f t="shared" ref="AJ320" si="886">AJ319</f>
        <v>0</v>
      </c>
      <c r="AK320" s="410">
        <f t="shared" ref="AK320" si="887">AK319</f>
        <v>0</v>
      </c>
      <c r="AL320" s="410">
        <f t="shared" ref="AL320" si="888">AL319</f>
        <v>0</v>
      </c>
      <c r="AM320" s="305"/>
    </row>
    <row r="321" spans="1:39" outlineLevel="1">
      <c r="B321" s="518"/>
      <c r="C321" s="290"/>
      <c r="D321" s="290"/>
      <c r="E321" s="290"/>
      <c r="F321" s="290"/>
      <c r="G321" s="290"/>
      <c r="H321" s="290"/>
      <c r="I321" s="290"/>
      <c r="J321" s="290"/>
      <c r="K321" s="290"/>
      <c r="L321" s="290"/>
      <c r="M321" s="290"/>
      <c r="N321" s="290"/>
      <c r="O321" s="290"/>
      <c r="P321" s="290"/>
      <c r="Q321" s="290"/>
      <c r="R321" s="290"/>
      <c r="S321" s="290"/>
      <c r="T321" s="290"/>
      <c r="U321" s="290"/>
      <c r="V321" s="290"/>
      <c r="W321" s="290"/>
      <c r="X321" s="290"/>
      <c r="Y321" s="411"/>
      <c r="Z321" s="424"/>
      <c r="AA321" s="424"/>
      <c r="AB321" s="424"/>
      <c r="AC321" s="424"/>
      <c r="AD321" s="424"/>
      <c r="AE321" s="424"/>
      <c r="AF321" s="424"/>
      <c r="AG321" s="424"/>
      <c r="AH321" s="424"/>
      <c r="AI321" s="424"/>
      <c r="AJ321" s="424"/>
      <c r="AK321" s="424"/>
      <c r="AL321" s="424"/>
      <c r="AM321" s="305"/>
    </row>
    <row r="322" spans="1:39" ht="30" outlineLevel="1">
      <c r="A322" s="520">
        <v>32</v>
      </c>
      <c r="B322" s="518" t="s">
        <v>124</v>
      </c>
      <c r="C322" s="290" t="s">
        <v>25</v>
      </c>
      <c r="D322" s="294"/>
      <c r="E322" s="294"/>
      <c r="F322" s="294"/>
      <c r="G322" s="294"/>
      <c r="H322" s="294"/>
      <c r="I322" s="294"/>
      <c r="J322" s="294"/>
      <c r="K322" s="294"/>
      <c r="L322" s="294"/>
      <c r="M322" s="294"/>
      <c r="N322" s="294">
        <v>12</v>
      </c>
      <c r="O322" s="294"/>
      <c r="P322" s="294"/>
      <c r="Q322" s="294"/>
      <c r="R322" s="294"/>
      <c r="S322" s="294"/>
      <c r="T322" s="294"/>
      <c r="U322" s="294"/>
      <c r="V322" s="294"/>
      <c r="W322" s="294"/>
      <c r="X322" s="294"/>
      <c r="Y322" s="425"/>
      <c r="Z322" s="409"/>
      <c r="AA322" s="409"/>
      <c r="AB322" s="409"/>
      <c r="AC322" s="409"/>
      <c r="AD322" s="409"/>
      <c r="AE322" s="409"/>
      <c r="AF322" s="409"/>
      <c r="AG322" s="414"/>
      <c r="AH322" s="414"/>
      <c r="AI322" s="414"/>
      <c r="AJ322" s="414"/>
      <c r="AK322" s="414"/>
      <c r="AL322" s="414"/>
      <c r="AM322" s="295">
        <f>SUM(Y322:AL322)</f>
        <v>0</v>
      </c>
    </row>
    <row r="323" spans="1:39" outlineLevel="1">
      <c r="B323" s="293" t="s">
        <v>289</v>
      </c>
      <c r="C323" s="290" t="s">
        <v>163</v>
      </c>
      <c r="D323" s="294"/>
      <c r="E323" s="294"/>
      <c r="F323" s="294"/>
      <c r="G323" s="294"/>
      <c r="H323" s="294"/>
      <c r="I323" s="294"/>
      <c r="J323" s="294"/>
      <c r="K323" s="294"/>
      <c r="L323" s="294"/>
      <c r="M323" s="294"/>
      <c r="N323" s="294">
        <f>N322</f>
        <v>12</v>
      </c>
      <c r="O323" s="294"/>
      <c r="P323" s="294"/>
      <c r="Q323" s="294"/>
      <c r="R323" s="294"/>
      <c r="S323" s="294"/>
      <c r="T323" s="294"/>
      <c r="U323" s="294"/>
      <c r="V323" s="294"/>
      <c r="W323" s="294"/>
      <c r="X323" s="294"/>
      <c r="Y323" s="410">
        <f>Y322</f>
        <v>0</v>
      </c>
      <c r="Z323" s="410">
        <f t="shared" ref="Z323" si="889">Z322</f>
        <v>0</v>
      </c>
      <c r="AA323" s="410">
        <f t="shared" ref="AA323" si="890">AA322</f>
        <v>0</v>
      </c>
      <c r="AB323" s="410">
        <f t="shared" ref="AB323" si="891">AB322</f>
        <v>0</v>
      </c>
      <c r="AC323" s="410">
        <f t="shared" ref="AC323" si="892">AC322</f>
        <v>0</v>
      </c>
      <c r="AD323" s="410">
        <f t="shared" ref="AD323" si="893">AD322</f>
        <v>0</v>
      </c>
      <c r="AE323" s="410">
        <f t="shared" ref="AE323" si="894">AE322</f>
        <v>0</v>
      </c>
      <c r="AF323" s="410">
        <f t="shared" ref="AF323" si="895">AF322</f>
        <v>0</v>
      </c>
      <c r="AG323" s="410">
        <f t="shared" ref="AG323" si="896">AG322</f>
        <v>0</v>
      </c>
      <c r="AH323" s="410">
        <f t="shared" ref="AH323" si="897">AH322</f>
        <v>0</v>
      </c>
      <c r="AI323" s="410">
        <f t="shared" ref="AI323" si="898">AI322</f>
        <v>0</v>
      </c>
      <c r="AJ323" s="410">
        <f t="shared" ref="AJ323" si="899">AJ322</f>
        <v>0</v>
      </c>
      <c r="AK323" s="410">
        <f t="shared" ref="AK323" si="900">AK322</f>
        <v>0</v>
      </c>
      <c r="AL323" s="410">
        <f t="shared" ref="AL323" si="901">AL322</f>
        <v>0</v>
      </c>
      <c r="AM323" s="305"/>
    </row>
    <row r="324" spans="1:39" outlineLevel="1">
      <c r="B324" s="518"/>
      <c r="C324" s="290"/>
      <c r="D324" s="290"/>
      <c r="E324" s="290"/>
      <c r="F324" s="290"/>
      <c r="G324" s="290"/>
      <c r="H324" s="290"/>
      <c r="I324" s="290"/>
      <c r="J324" s="290"/>
      <c r="K324" s="290"/>
      <c r="L324" s="290"/>
      <c r="M324" s="290"/>
      <c r="N324" s="290"/>
      <c r="O324" s="290"/>
      <c r="P324" s="290"/>
      <c r="Q324" s="290"/>
      <c r="R324" s="290"/>
      <c r="S324" s="290"/>
      <c r="T324" s="290"/>
      <c r="U324" s="290"/>
      <c r="V324" s="290"/>
      <c r="W324" s="290"/>
      <c r="X324" s="290"/>
      <c r="Y324" s="411"/>
      <c r="Z324" s="424"/>
      <c r="AA324" s="424"/>
      <c r="AB324" s="424"/>
      <c r="AC324" s="424"/>
      <c r="AD324" s="424"/>
      <c r="AE324" s="424"/>
      <c r="AF324" s="424"/>
      <c r="AG324" s="424"/>
      <c r="AH324" s="424"/>
      <c r="AI324" s="424"/>
      <c r="AJ324" s="424"/>
      <c r="AK324" s="424"/>
      <c r="AL324" s="424"/>
      <c r="AM324" s="305"/>
    </row>
    <row r="325" spans="1:39" ht="15.75" outlineLevel="1">
      <c r="B325" s="287" t="s">
        <v>501</v>
      </c>
      <c r="C325" s="290"/>
      <c r="D325" s="290"/>
      <c r="E325" s="290"/>
      <c r="F325" s="290"/>
      <c r="G325" s="290"/>
      <c r="H325" s="290"/>
      <c r="I325" s="290"/>
      <c r="J325" s="290"/>
      <c r="K325" s="290"/>
      <c r="L325" s="290"/>
      <c r="M325" s="290"/>
      <c r="N325" s="290"/>
      <c r="O325" s="290"/>
      <c r="P325" s="290"/>
      <c r="Q325" s="290"/>
      <c r="R325" s="290"/>
      <c r="S325" s="290"/>
      <c r="T325" s="290"/>
      <c r="U325" s="290"/>
      <c r="V325" s="290"/>
      <c r="W325" s="290"/>
      <c r="X325" s="290"/>
      <c r="Y325" s="411"/>
      <c r="Z325" s="424"/>
      <c r="AA325" s="424"/>
      <c r="AB325" s="424"/>
      <c r="AC325" s="424"/>
      <c r="AD325" s="424"/>
      <c r="AE325" s="424"/>
      <c r="AF325" s="424"/>
      <c r="AG325" s="424"/>
      <c r="AH325" s="424"/>
      <c r="AI325" s="424"/>
      <c r="AJ325" s="424"/>
      <c r="AK325" s="424"/>
      <c r="AL325" s="424"/>
      <c r="AM325" s="305"/>
    </row>
    <row r="326" spans="1:39" outlineLevel="1">
      <c r="A326" s="520">
        <v>33</v>
      </c>
      <c r="B326" s="518" t="s">
        <v>125</v>
      </c>
      <c r="C326" s="290" t="s">
        <v>25</v>
      </c>
      <c r="D326" s="294"/>
      <c r="E326" s="294"/>
      <c r="F326" s="294"/>
      <c r="G326" s="294"/>
      <c r="H326" s="294"/>
      <c r="I326" s="294"/>
      <c r="J326" s="294"/>
      <c r="K326" s="294"/>
      <c r="L326" s="294"/>
      <c r="M326" s="294"/>
      <c r="N326" s="294">
        <v>0</v>
      </c>
      <c r="O326" s="294"/>
      <c r="P326" s="294"/>
      <c r="Q326" s="294"/>
      <c r="R326" s="294"/>
      <c r="S326" s="294"/>
      <c r="T326" s="294"/>
      <c r="U326" s="294"/>
      <c r="V326" s="294"/>
      <c r="W326" s="294"/>
      <c r="X326" s="294"/>
      <c r="Y326" s="425"/>
      <c r="Z326" s="409"/>
      <c r="AA326" s="409"/>
      <c r="AB326" s="409"/>
      <c r="AC326" s="409"/>
      <c r="AD326" s="409"/>
      <c r="AE326" s="409"/>
      <c r="AF326" s="409"/>
      <c r="AG326" s="414"/>
      <c r="AH326" s="414"/>
      <c r="AI326" s="414"/>
      <c r="AJ326" s="414"/>
      <c r="AK326" s="414"/>
      <c r="AL326" s="414"/>
      <c r="AM326" s="295">
        <f>SUM(Y326:AL326)</f>
        <v>0</v>
      </c>
    </row>
    <row r="327" spans="1:39" outlineLevel="1">
      <c r="B327" s="293" t="s">
        <v>289</v>
      </c>
      <c r="C327" s="290" t="s">
        <v>163</v>
      </c>
      <c r="D327" s="294"/>
      <c r="E327" s="294"/>
      <c r="F327" s="294"/>
      <c r="G327" s="294"/>
      <c r="H327" s="294"/>
      <c r="I327" s="294"/>
      <c r="J327" s="294"/>
      <c r="K327" s="294"/>
      <c r="L327" s="294"/>
      <c r="M327" s="294"/>
      <c r="N327" s="294">
        <f>N326</f>
        <v>0</v>
      </c>
      <c r="O327" s="294"/>
      <c r="P327" s="294"/>
      <c r="Q327" s="294"/>
      <c r="R327" s="294"/>
      <c r="S327" s="294"/>
      <c r="T327" s="294"/>
      <c r="U327" s="294"/>
      <c r="V327" s="294"/>
      <c r="W327" s="294"/>
      <c r="X327" s="294"/>
      <c r="Y327" s="410">
        <f>Y326</f>
        <v>0</v>
      </c>
      <c r="Z327" s="410">
        <f t="shared" ref="Z327" si="902">Z326</f>
        <v>0</v>
      </c>
      <c r="AA327" s="410">
        <f t="shared" ref="AA327" si="903">AA326</f>
        <v>0</v>
      </c>
      <c r="AB327" s="410">
        <f t="shared" ref="AB327" si="904">AB326</f>
        <v>0</v>
      </c>
      <c r="AC327" s="410">
        <f t="shared" ref="AC327" si="905">AC326</f>
        <v>0</v>
      </c>
      <c r="AD327" s="410">
        <f t="shared" ref="AD327" si="906">AD326</f>
        <v>0</v>
      </c>
      <c r="AE327" s="410">
        <f t="shared" ref="AE327" si="907">AE326</f>
        <v>0</v>
      </c>
      <c r="AF327" s="410">
        <f t="shared" ref="AF327" si="908">AF326</f>
        <v>0</v>
      </c>
      <c r="AG327" s="410">
        <f t="shared" ref="AG327" si="909">AG326</f>
        <v>0</v>
      </c>
      <c r="AH327" s="410">
        <f t="shared" ref="AH327" si="910">AH326</f>
        <v>0</v>
      </c>
      <c r="AI327" s="410">
        <f t="shared" ref="AI327" si="911">AI326</f>
        <v>0</v>
      </c>
      <c r="AJ327" s="410">
        <f t="shared" ref="AJ327" si="912">AJ326</f>
        <v>0</v>
      </c>
      <c r="AK327" s="410">
        <f t="shared" ref="AK327" si="913">AK326</f>
        <v>0</v>
      </c>
      <c r="AL327" s="410">
        <f t="shared" ref="AL327" si="914">AL326</f>
        <v>0</v>
      </c>
      <c r="AM327" s="305"/>
    </row>
    <row r="328" spans="1:39" outlineLevel="1">
      <c r="B328" s="518"/>
      <c r="C328" s="290"/>
      <c r="D328" s="290"/>
      <c r="E328" s="290"/>
      <c r="F328" s="290"/>
      <c r="G328" s="290"/>
      <c r="H328" s="290"/>
      <c r="I328" s="290"/>
      <c r="J328" s="290"/>
      <c r="K328" s="290"/>
      <c r="L328" s="290"/>
      <c r="M328" s="290"/>
      <c r="N328" s="290"/>
      <c r="O328" s="290"/>
      <c r="P328" s="290"/>
      <c r="Q328" s="290"/>
      <c r="R328" s="290"/>
      <c r="S328" s="290"/>
      <c r="T328" s="290"/>
      <c r="U328" s="290"/>
      <c r="V328" s="290"/>
      <c r="W328" s="290"/>
      <c r="X328" s="290"/>
      <c r="Y328" s="411"/>
      <c r="Z328" s="424"/>
      <c r="AA328" s="424"/>
      <c r="AB328" s="424"/>
      <c r="AC328" s="424"/>
      <c r="AD328" s="424"/>
      <c r="AE328" s="424"/>
      <c r="AF328" s="424"/>
      <c r="AG328" s="424"/>
      <c r="AH328" s="424"/>
      <c r="AI328" s="424"/>
      <c r="AJ328" s="424"/>
      <c r="AK328" s="424"/>
      <c r="AL328" s="424"/>
      <c r="AM328" s="305"/>
    </row>
    <row r="329" spans="1:39" outlineLevel="1">
      <c r="A329" s="520">
        <v>34</v>
      </c>
      <c r="B329" s="518" t="s">
        <v>126</v>
      </c>
      <c r="C329" s="290" t="s">
        <v>25</v>
      </c>
      <c r="D329" s="294"/>
      <c r="E329" s="294"/>
      <c r="F329" s="294"/>
      <c r="G329" s="294"/>
      <c r="H329" s="294"/>
      <c r="I329" s="294"/>
      <c r="J329" s="294"/>
      <c r="K329" s="294"/>
      <c r="L329" s="294"/>
      <c r="M329" s="294"/>
      <c r="N329" s="294">
        <v>0</v>
      </c>
      <c r="O329" s="294"/>
      <c r="P329" s="294"/>
      <c r="Q329" s="294"/>
      <c r="R329" s="294"/>
      <c r="S329" s="294"/>
      <c r="T329" s="294"/>
      <c r="U329" s="294"/>
      <c r="V329" s="294"/>
      <c r="W329" s="294"/>
      <c r="X329" s="294"/>
      <c r="Y329" s="425"/>
      <c r="Z329" s="409"/>
      <c r="AA329" s="409"/>
      <c r="AB329" s="409"/>
      <c r="AC329" s="409"/>
      <c r="AD329" s="409"/>
      <c r="AE329" s="409"/>
      <c r="AF329" s="409"/>
      <c r="AG329" s="414"/>
      <c r="AH329" s="414"/>
      <c r="AI329" s="414"/>
      <c r="AJ329" s="414"/>
      <c r="AK329" s="414"/>
      <c r="AL329" s="414"/>
      <c r="AM329" s="295">
        <f>SUM(Y329:AL329)</f>
        <v>0</v>
      </c>
    </row>
    <row r="330" spans="1:39" outlineLevel="1">
      <c r="B330" s="293" t="s">
        <v>289</v>
      </c>
      <c r="C330" s="290" t="s">
        <v>163</v>
      </c>
      <c r="D330" s="294"/>
      <c r="E330" s="294"/>
      <c r="F330" s="294"/>
      <c r="G330" s="294"/>
      <c r="H330" s="294"/>
      <c r="I330" s="294"/>
      <c r="J330" s="294"/>
      <c r="K330" s="294"/>
      <c r="L330" s="294"/>
      <c r="M330" s="294"/>
      <c r="N330" s="294">
        <f>N329</f>
        <v>0</v>
      </c>
      <c r="O330" s="294"/>
      <c r="P330" s="294"/>
      <c r="Q330" s="294"/>
      <c r="R330" s="294"/>
      <c r="S330" s="294"/>
      <c r="T330" s="294"/>
      <c r="U330" s="294"/>
      <c r="V330" s="294"/>
      <c r="W330" s="294"/>
      <c r="X330" s="294"/>
      <c r="Y330" s="410">
        <f>Y329</f>
        <v>0</v>
      </c>
      <c r="Z330" s="410">
        <f t="shared" ref="Z330" si="915">Z329</f>
        <v>0</v>
      </c>
      <c r="AA330" s="410">
        <f t="shared" ref="AA330" si="916">AA329</f>
        <v>0</v>
      </c>
      <c r="AB330" s="410">
        <f t="shared" ref="AB330" si="917">AB329</f>
        <v>0</v>
      </c>
      <c r="AC330" s="410">
        <f t="shared" ref="AC330" si="918">AC329</f>
        <v>0</v>
      </c>
      <c r="AD330" s="410">
        <f t="shared" ref="AD330" si="919">AD329</f>
        <v>0</v>
      </c>
      <c r="AE330" s="410">
        <f t="shared" ref="AE330" si="920">AE329</f>
        <v>0</v>
      </c>
      <c r="AF330" s="410">
        <f t="shared" ref="AF330" si="921">AF329</f>
        <v>0</v>
      </c>
      <c r="AG330" s="410">
        <f t="shared" ref="AG330" si="922">AG329</f>
        <v>0</v>
      </c>
      <c r="AH330" s="410">
        <f t="shared" ref="AH330" si="923">AH329</f>
        <v>0</v>
      </c>
      <c r="AI330" s="410">
        <f t="shared" ref="AI330" si="924">AI329</f>
        <v>0</v>
      </c>
      <c r="AJ330" s="410">
        <f t="shared" ref="AJ330" si="925">AJ329</f>
        <v>0</v>
      </c>
      <c r="AK330" s="410">
        <f t="shared" ref="AK330" si="926">AK329</f>
        <v>0</v>
      </c>
      <c r="AL330" s="410">
        <f t="shared" ref="AL330" si="927">AL329</f>
        <v>0</v>
      </c>
      <c r="AM330" s="305"/>
    </row>
    <row r="331" spans="1:39" outlineLevel="1">
      <c r="B331" s="518"/>
      <c r="C331" s="290"/>
      <c r="D331" s="290"/>
      <c r="E331" s="290"/>
      <c r="F331" s="290"/>
      <c r="G331" s="290"/>
      <c r="H331" s="290"/>
      <c r="I331" s="290"/>
      <c r="J331" s="290"/>
      <c r="K331" s="290"/>
      <c r="L331" s="290"/>
      <c r="M331" s="290"/>
      <c r="N331" s="290"/>
      <c r="O331" s="290"/>
      <c r="P331" s="290"/>
      <c r="Q331" s="290"/>
      <c r="R331" s="290"/>
      <c r="S331" s="290"/>
      <c r="T331" s="290"/>
      <c r="U331" s="290"/>
      <c r="V331" s="290"/>
      <c r="W331" s="290"/>
      <c r="X331" s="290"/>
      <c r="Y331" s="411"/>
      <c r="Z331" s="424"/>
      <c r="AA331" s="424"/>
      <c r="AB331" s="424"/>
      <c r="AC331" s="424"/>
      <c r="AD331" s="424"/>
      <c r="AE331" s="424"/>
      <c r="AF331" s="424"/>
      <c r="AG331" s="424"/>
      <c r="AH331" s="424"/>
      <c r="AI331" s="424"/>
      <c r="AJ331" s="424"/>
      <c r="AK331" s="424"/>
      <c r="AL331" s="424"/>
      <c r="AM331" s="305"/>
    </row>
    <row r="332" spans="1:39" outlineLevel="1">
      <c r="A332" s="520">
        <v>35</v>
      </c>
      <c r="B332" s="518" t="s">
        <v>127</v>
      </c>
      <c r="C332" s="290" t="s">
        <v>25</v>
      </c>
      <c r="D332" s="294"/>
      <c r="E332" s="294"/>
      <c r="F332" s="294"/>
      <c r="G332" s="294"/>
      <c r="H332" s="294"/>
      <c r="I332" s="294"/>
      <c r="J332" s="294"/>
      <c r="K332" s="294"/>
      <c r="L332" s="294"/>
      <c r="M332" s="294"/>
      <c r="N332" s="294">
        <v>0</v>
      </c>
      <c r="O332" s="294"/>
      <c r="P332" s="294"/>
      <c r="Q332" s="294"/>
      <c r="R332" s="294"/>
      <c r="S332" s="294"/>
      <c r="T332" s="294"/>
      <c r="U332" s="294"/>
      <c r="V332" s="294"/>
      <c r="W332" s="294"/>
      <c r="X332" s="294"/>
      <c r="Y332" s="425"/>
      <c r="Z332" s="409"/>
      <c r="AA332" s="409"/>
      <c r="AB332" s="409"/>
      <c r="AC332" s="409"/>
      <c r="AD332" s="409"/>
      <c r="AE332" s="409"/>
      <c r="AF332" s="409"/>
      <c r="AG332" s="414"/>
      <c r="AH332" s="414"/>
      <c r="AI332" s="414"/>
      <c r="AJ332" s="414"/>
      <c r="AK332" s="414"/>
      <c r="AL332" s="414"/>
      <c r="AM332" s="295">
        <f>SUM(Y332:AL332)</f>
        <v>0</v>
      </c>
    </row>
    <row r="333" spans="1:39" outlineLevel="1">
      <c r="B333" s="293" t="s">
        <v>289</v>
      </c>
      <c r="C333" s="290" t="s">
        <v>163</v>
      </c>
      <c r="D333" s="294"/>
      <c r="E333" s="294"/>
      <c r="F333" s="294"/>
      <c r="G333" s="294"/>
      <c r="H333" s="294"/>
      <c r="I333" s="294"/>
      <c r="J333" s="294"/>
      <c r="K333" s="294"/>
      <c r="L333" s="294"/>
      <c r="M333" s="294"/>
      <c r="N333" s="294">
        <f>N332</f>
        <v>0</v>
      </c>
      <c r="O333" s="294"/>
      <c r="P333" s="294"/>
      <c r="Q333" s="294"/>
      <c r="R333" s="294"/>
      <c r="S333" s="294"/>
      <c r="T333" s="294"/>
      <c r="U333" s="294"/>
      <c r="V333" s="294"/>
      <c r="W333" s="294"/>
      <c r="X333" s="294"/>
      <c r="Y333" s="410">
        <f>Y332</f>
        <v>0</v>
      </c>
      <c r="Z333" s="410">
        <f t="shared" ref="Z333" si="928">Z332</f>
        <v>0</v>
      </c>
      <c r="AA333" s="410">
        <f t="shared" ref="AA333" si="929">AA332</f>
        <v>0</v>
      </c>
      <c r="AB333" s="410">
        <f t="shared" ref="AB333" si="930">AB332</f>
        <v>0</v>
      </c>
      <c r="AC333" s="410">
        <f t="shared" ref="AC333" si="931">AC332</f>
        <v>0</v>
      </c>
      <c r="AD333" s="410">
        <f t="shared" ref="AD333" si="932">AD332</f>
        <v>0</v>
      </c>
      <c r="AE333" s="410">
        <f t="shared" ref="AE333" si="933">AE332</f>
        <v>0</v>
      </c>
      <c r="AF333" s="410">
        <f t="shared" ref="AF333" si="934">AF332</f>
        <v>0</v>
      </c>
      <c r="AG333" s="410">
        <f t="shared" ref="AG333" si="935">AG332</f>
        <v>0</v>
      </c>
      <c r="AH333" s="410">
        <f t="shared" ref="AH333" si="936">AH332</f>
        <v>0</v>
      </c>
      <c r="AI333" s="410">
        <f t="shared" ref="AI333" si="937">AI332</f>
        <v>0</v>
      </c>
      <c r="AJ333" s="410">
        <f t="shared" ref="AJ333" si="938">AJ332</f>
        <v>0</v>
      </c>
      <c r="AK333" s="410">
        <f t="shared" ref="AK333" si="939">AK332</f>
        <v>0</v>
      </c>
      <c r="AL333" s="410">
        <f t="shared" ref="AL333" si="940">AL332</f>
        <v>0</v>
      </c>
      <c r="AM333" s="305"/>
    </row>
    <row r="334" spans="1:39" outlineLevel="1">
      <c r="B334" s="293"/>
      <c r="C334" s="290"/>
      <c r="D334" s="290"/>
      <c r="E334" s="290"/>
      <c r="F334" s="290"/>
      <c r="G334" s="290"/>
      <c r="H334" s="290"/>
      <c r="I334" s="290"/>
      <c r="J334" s="290"/>
      <c r="K334" s="290"/>
      <c r="L334" s="290"/>
      <c r="M334" s="290"/>
      <c r="N334" s="290"/>
      <c r="O334" s="290"/>
      <c r="P334" s="290"/>
      <c r="Q334" s="290"/>
      <c r="R334" s="290"/>
      <c r="S334" s="290"/>
      <c r="T334" s="290"/>
      <c r="U334" s="290"/>
      <c r="V334" s="290"/>
      <c r="W334" s="290"/>
      <c r="X334" s="290"/>
      <c r="Y334" s="411"/>
      <c r="Z334" s="424"/>
      <c r="AA334" s="424"/>
      <c r="AB334" s="424"/>
      <c r="AC334" s="424"/>
      <c r="AD334" s="424"/>
      <c r="AE334" s="424"/>
      <c r="AF334" s="424"/>
      <c r="AG334" s="424"/>
      <c r="AH334" s="424"/>
      <c r="AI334" s="424"/>
      <c r="AJ334" s="424"/>
      <c r="AK334" s="424"/>
      <c r="AL334" s="424"/>
      <c r="AM334" s="305"/>
    </row>
    <row r="335" spans="1:39" ht="15.75" outlineLevel="1">
      <c r="B335" s="287" t="s">
        <v>502</v>
      </c>
      <c r="C335" s="290"/>
      <c r="D335" s="290"/>
      <c r="E335" s="290"/>
      <c r="F335" s="290"/>
      <c r="G335" s="290"/>
      <c r="H335" s="290"/>
      <c r="I335" s="290"/>
      <c r="J335" s="290"/>
      <c r="K335" s="290"/>
      <c r="L335" s="290"/>
      <c r="M335" s="290"/>
      <c r="N335" s="290"/>
      <c r="O335" s="290"/>
      <c r="P335" s="290"/>
      <c r="Q335" s="290"/>
      <c r="R335" s="290"/>
      <c r="S335" s="290"/>
      <c r="T335" s="290"/>
      <c r="U335" s="290"/>
      <c r="V335" s="290"/>
      <c r="W335" s="290"/>
      <c r="X335" s="290"/>
      <c r="Y335" s="411"/>
      <c r="Z335" s="424"/>
      <c r="AA335" s="424"/>
      <c r="AB335" s="424"/>
      <c r="AC335" s="424"/>
      <c r="AD335" s="424"/>
      <c r="AE335" s="424"/>
      <c r="AF335" s="424"/>
      <c r="AG335" s="424"/>
      <c r="AH335" s="424"/>
      <c r="AI335" s="424"/>
      <c r="AJ335" s="424"/>
      <c r="AK335" s="424"/>
      <c r="AL335" s="424"/>
      <c r="AM335" s="305"/>
    </row>
    <row r="336" spans="1:39" ht="45" outlineLevel="1">
      <c r="A336" s="520">
        <v>36</v>
      </c>
      <c r="B336" s="518" t="s">
        <v>128</v>
      </c>
      <c r="C336" s="290" t="s">
        <v>25</v>
      </c>
      <c r="D336" s="294"/>
      <c r="E336" s="294"/>
      <c r="F336" s="294"/>
      <c r="G336" s="294"/>
      <c r="H336" s="294"/>
      <c r="I336" s="294"/>
      <c r="J336" s="294"/>
      <c r="K336" s="294"/>
      <c r="L336" s="294"/>
      <c r="M336" s="294"/>
      <c r="N336" s="294">
        <v>12</v>
      </c>
      <c r="O336" s="294"/>
      <c r="P336" s="294"/>
      <c r="Q336" s="294"/>
      <c r="R336" s="294"/>
      <c r="S336" s="294"/>
      <c r="T336" s="294"/>
      <c r="U336" s="294"/>
      <c r="V336" s="294"/>
      <c r="W336" s="294"/>
      <c r="X336" s="294"/>
      <c r="Y336" s="425"/>
      <c r="Z336" s="409"/>
      <c r="AA336" s="409"/>
      <c r="AB336" s="409"/>
      <c r="AC336" s="409"/>
      <c r="AD336" s="409"/>
      <c r="AE336" s="409"/>
      <c r="AF336" s="409"/>
      <c r="AG336" s="414"/>
      <c r="AH336" s="414"/>
      <c r="AI336" s="414"/>
      <c r="AJ336" s="414"/>
      <c r="AK336" s="414"/>
      <c r="AL336" s="414"/>
      <c r="AM336" s="295">
        <f>SUM(Y336:AL336)</f>
        <v>0</v>
      </c>
    </row>
    <row r="337" spans="1:39" outlineLevel="1">
      <c r="B337" s="293" t="s">
        <v>289</v>
      </c>
      <c r="C337" s="290" t="s">
        <v>163</v>
      </c>
      <c r="D337" s="294"/>
      <c r="E337" s="294"/>
      <c r="F337" s="294"/>
      <c r="G337" s="294"/>
      <c r="H337" s="294"/>
      <c r="I337" s="294"/>
      <c r="J337" s="294"/>
      <c r="K337" s="294"/>
      <c r="L337" s="294"/>
      <c r="M337" s="294"/>
      <c r="N337" s="294">
        <f>N336</f>
        <v>12</v>
      </c>
      <c r="O337" s="294"/>
      <c r="P337" s="294"/>
      <c r="Q337" s="294"/>
      <c r="R337" s="294"/>
      <c r="S337" s="294"/>
      <c r="T337" s="294"/>
      <c r="U337" s="294"/>
      <c r="V337" s="294"/>
      <c r="W337" s="294"/>
      <c r="X337" s="294"/>
      <c r="Y337" s="410">
        <f>Y336</f>
        <v>0</v>
      </c>
      <c r="Z337" s="410">
        <f t="shared" ref="Z337" si="941">Z336</f>
        <v>0</v>
      </c>
      <c r="AA337" s="410">
        <f t="shared" ref="AA337" si="942">AA336</f>
        <v>0</v>
      </c>
      <c r="AB337" s="410">
        <f t="shared" ref="AB337" si="943">AB336</f>
        <v>0</v>
      </c>
      <c r="AC337" s="410">
        <f t="shared" ref="AC337" si="944">AC336</f>
        <v>0</v>
      </c>
      <c r="AD337" s="410">
        <f t="shared" ref="AD337" si="945">AD336</f>
        <v>0</v>
      </c>
      <c r="AE337" s="410">
        <f t="shared" ref="AE337" si="946">AE336</f>
        <v>0</v>
      </c>
      <c r="AF337" s="410">
        <f t="shared" ref="AF337" si="947">AF336</f>
        <v>0</v>
      </c>
      <c r="AG337" s="410">
        <f t="shared" ref="AG337" si="948">AG336</f>
        <v>0</v>
      </c>
      <c r="AH337" s="410">
        <f t="shared" ref="AH337" si="949">AH336</f>
        <v>0</v>
      </c>
      <c r="AI337" s="410">
        <f t="shared" ref="AI337" si="950">AI336</f>
        <v>0</v>
      </c>
      <c r="AJ337" s="410">
        <f t="shared" ref="AJ337" si="951">AJ336</f>
        <v>0</v>
      </c>
      <c r="AK337" s="410">
        <f t="shared" ref="AK337" si="952">AK336</f>
        <v>0</v>
      </c>
      <c r="AL337" s="410">
        <f t="shared" ref="AL337" si="953">AL336</f>
        <v>0</v>
      </c>
      <c r="AM337" s="305"/>
    </row>
    <row r="338" spans="1:39" outlineLevel="1">
      <c r="B338" s="518"/>
      <c r="C338" s="290"/>
      <c r="D338" s="290"/>
      <c r="E338" s="290"/>
      <c r="F338" s="290"/>
      <c r="G338" s="290"/>
      <c r="H338" s="290"/>
      <c r="I338" s="290"/>
      <c r="J338" s="290"/>
      <c r="K338" s="290"/>
      <c r="L338" s="290"/>
      <c r="M338" s="290"/>
      <c r="N338" s="290"/>
      <c r="O338" s="290"/>
      <c r="P338" s="290"/>
      <c r="Q338" s="290"/>
      <c r="R338" s="290"/>
      <c r="S338" s="290"/>
      <c r="T338" s="290"/>
      <c r="U338" s="290"/>
      <c r="V338" s="290"/>
      <c r="W338" s="290"/>
      <c r="X338" s="290"/>
      <c r="Y338" s="411"/>
      <c r="Z338" s="424"/>
      <c r="AA338" s="424"/>
      <c r="AB338" s="424"/>
      <c r="AC338" s="424"/>
      <c r="AD338" s="424"/>
      <c r="AE338" s="424"/>
      <c r="AF338" s="424"/>
      <c r="AG338" s="424"/>
      <c r="AH338" s="424"/>
      <c r="AI338" s="424"/>
      <c r="AJ338" s="424"/>
      <c r="AK338" s="424"/>
      <c r="AL338" s="424"/>
      <c r="AM338" s="305"/>
    </row>
    <row r="339" spans="1:39" ht="30" outlineLevel="1">
      <c r="A339" s="520">
        <v>37</v>
      </c>
      <c r="B339" s="518" t="s">
        <v>129</v>
      </c>
      <c r="C339" s="290" t="s">
        <v>25</v>
      </c>
      <c r="D339" s="294"/>
      <c r="E339" s="294"/>
      <c r="F339" s="294"/>
      <c r="G339" s="294"/>
      <c r="H339" s="294"/>
      <c r="I339" s="294"/>
      <c r="J339" s="294"/>
      <c r="K339" s="294"/>
      <c r="L339" s="294"/>
      <c r="M339" s="294"/>
      <c r="N339" s="294">
        <v>12</v>
      </c>
      <c r="O339" s="294"/>
      <c r="P339" s="294"/>
      <c r="Q339" s="294"/>
      <c r="R339" s="294"/>
      <c r="S339" s="294"/>
      <c r="T339" s="294"/>
      <c r="U339" s="294"/>
      <c r="V339" s="294"/>
      <c r="W339" s="294"/>
      <c r="X339" s="294"/>
      <c r="Y339" s="425"/>
      <c r="Z339" s="409"/>
      <c r="AA339" s="409"/>
      <c r="AB339" s="409"/>
      <c r="AC339" s="409"/>
      <c r="AD339" s="409"/>
      <c r="AE339" s="409"/>
      <c r="AF339" s="409"/>
      <c r="AG339" s="414"/>
      <c r="AH339" s="414"/>
      <c r="AI339" s="414"/>
      <c r="AJ339" s="414"/>
      <c r="AK339" s="414"/>
      <c r="AL339" s="414"/>
      <c r="AM339" s="295">
        <f>SUM(Y339:AL339)</f>
        <v>0</v>
      </c>
    </row>
    <row r="340" spans="1:39" outlineLevel="1">
      <c r="B340" s="293" t="s">
        <v>289</v>
      </c>
      <c r="C340" s="290" t="s">
        <v>163</v>
      </c>
      <c r="D340" s="294"/>
      <c r="E340" s="294"/>
      <c r="F340" s="294"/>
      <c r="G340" s="294"/>
      <c r="H340" s="294"/>
      <c r="I340" s="294"/>
      <c r="J340" s="294"/>
      <c r="K340" s="294"/>
      <c r="L340" s="294"/>
      <c r="M340" s="294"/>
      <c r="N340" s="294">
        <f>N339</f>
        <v>12</v>
      </c>
      <c r="O340" s="294"/>
      <c r="P340" s="294"/>
      <c r="Q340" s="294"/>
      <c r="R340" s="294"/>
      <c r="S340" s="294"/>
      <c r="T340" s="294"/>
      <c r="U340" s="294"/>
      <c r="V340" s="294"/>
      <c r="W340" s="294"/>
      <c r="X340" s="294"/>
      <c r="Y340" s="410">
        <f>Y339</f>
        <v>0</v>
      </c>
      <c r="Z340" s="410">
        <f t="shared" ref="Z340" si="954">Z339</f>
        <v>0</v>
      </c>
      <c r="AA340" s="410">
        <f t="shared" ref="AA340" si="955">AA339</f>
        <v>0</v>
      </c>
      <c r="AB340" s="410">
        <f t="shared" ref="AB340" si="956">AB339</f>
        <v>0</v>
      </c>
      <c r="AC340" s="410">
        <f t="shared" ref="AC340" si="957">AC339</f>
        <v>0</v>
      </c>
      <c r="AD340" s="410">
        <f t="shared" ref="AD340" si="958">AD339</f>
        <v>0</v>
      </c>
      <c r="AE340" s="410">
        <f t="shared" ref="AE340" si="959">AE339</f>
        <v>0</v>
      </c>
      <c r="AF340" s="410">
        <f t="shared" ref="AF340" si="960">AF339</f>
        <v>0</v>
      </c>
      <c r="AG340" s="410">
        <f t="shared" ref="AG340" si="961">AG339</f>
        <v>0</v>
      </c>
      <c r="AH340" s="410">
        <f t="shared" ref="AH340" si="962">AH339</f>
        <v>0</v>
      </c>
      <c r="AI340" s="410">
        <f t="shared" ref="AI340" si="963">AI339</f>
        <v>0</v>
      </c>
      <c r="AJ340" s="410">
        <f t="shared" ref="AJ340" si="964">AJ339</f>
        <v>0</v>
      </c>
      <c r="AK340" s="410">
        <f t="shared" ref="AK340" si="965">AK339</f>
        <v>0</v>
      </c>
      <c r="AL340" s="410">
        <f t="shared" ref="AL340" si="966">AL339</f>
        <v>0</v>
      </c>
      <c r="AM340" s="305"/>
    </row>
    <row r="341" spans="1:39" outlineLevel="1">
      <c r="B341" s="518"/>
      <c r="C341" s="290"/>
      <c r="D341" s="290"/>
      <c r="E341" s="290"/>
      <c r="F341" s="290"/>
      <c r="G341" s="290"/>
      <c r="H341" s="290"/>
      <c r="I341" s="290"/>
      <c r="J341" s="290"/>
      <c r="K341" s="290"/>
      <c r="L341" s="290"/>
      <c r="M341" s="290"/>
      <c r="N341" s="290"/>
      <c r="O341" s="290"/>
      <c r="P341" s="290"/>
      <c r="Q341" s="290"/>
      <c r="R341" s="290"/>
      <c r="S341" s="290"/>
      <c r="T341" s="290"/>
      <c r="U341" s="290"/>
      <c r="V341" s="290"/>
      <c r="W341" s="290"/>
      <c r="X341" s="290"/>
      <c r="Y341" s="411"/>
      <c r="Z341" s="424"/>
      <c r="AA341" s="424"/>
      <c r="AB341" s="424"/>
      <c r="AC341" s="424"/>
      <c r="AD341" s="424"/>
      <c r="AE341" s="424"/>
      <c r="AF341" s="424"/>
      <c r="AG341" s="424"/>
      <c r="AH341" s="424"/>
      <c r="AI341" s="424"/>
      <c r="AJ341" s="424"/>
      <c r="AK341" s="424"/>
      <c r="AL341" s="424"/>
      <c r="AM341" s="305"/>
    </row>
    <row r="342" spans="1:39" outlineLevel="1">
      <c r="A342" s="520">
        <v>38</v>
      </c>
      <c r="B342" s="518" t="s">
        <v>130</v>
      </c>
      <c r="C342" s="290" t="s">
        <v>25</v>
      </c>
      <c r="D342" s="294"/>
      <c r="E342" s="294"/>
      <c r="F342" s="294"/>
      <c r="G342" s="294"/>
      <c r="H342" s="294"/>
      <c r="I342" s="294"/>
      <c r="J342" s="294"/>
      <c r="K342" s="294"/>
      <c r="L342" s="294"/>
      <c r="M342" s="294"/>
      <c r="N342" s="294">
        <v>12</v>
      </c>
      <c r="O342" s="294"/>
      <c r="P342" s="294"/>
      <c r="Q342" s="294"/>
      <c r="R342" s="294"/>
      <c r="S342" s="294"/>
      <c r="T342" s="294"/>
      <c r="U342" s="294"/>
      <c r="V342" s="294"/>
      <c r="W342" s="294"/>
      <c r="X342" s="294"/>
      <c r="Y342" s="425"/>
      <c r="Z342" s="409"/>
      <c r="AA342" s="409"/>
      <c r="AB342" s="409"/>
      <c r="AC342" s="409"/>
      <c r="AD342" s="409"/>
      <c r="AE342" s="409"/>
      <c r="AF342" s="409"/>
      <c r="AG342" s="414"/>
      <c r="AH342" s="414"/>
      <c r="AI342" s="414"/>
      <c r="AJ342" s="414"/>
      <c r="AK342" s="414"/>
      <c r="AL342" s="414"/>
      <c r="AM342" s="295">
        <f>SUM(Y342:AL342)</f>
        <v>0</v>
      </c>
    </row>
    <row r="343" spans="1:39" outlineLevel="1">
      <c r="B343" s="293" t="s">
        <v>289</v>
      </c>
      <c r="C343" s="290" t="s">
        <v>163</v>
      </c>
      <c r="D343" s="294"/>
      <c r="E343" s="294"/>
      <c r="F343" s="294"/>
      <c r="G343" s="294"/>
      <c r="H343" s="294"/>
      <c r="I343" s="294"/>
      <c r="J343" s="294"/>
      <c r="K343" s="294"/>
      <c r="L343" s="294"/>
      <c r="M343" s="294"/>
      <c r="N343" s="294">
        <f>N342</f>
        <v>12</v>
      </c>
      <c r="O343" s="294"/>
      <c r="P343" s="294"/>
      <c r="Q343" s="294"/>
      <c r="R343" s="294"/>
      <c r="S343" s="294"/>
      <c r="T343" s="294"/>
      <c r="U343" s="294"/>
      <c r="V343" s="294"/>
      <c r="W343" s="294"/>
      <c r="X343" s="294"/>
      <c r="Y343" s="410">
        <f>Y342</f>
        <v>0</v>
      </c>
      <c r="Z343" s="410">
        <f t="shared" ref="Z343" si="967">Z342</f>
        <v>0</v>
      </c>
      <c r="AA343" s="410">
        <f t="shared" ref="AA343" si="968">AA342</f>
        <v>0</v>
      </c>
      <c r="AB343" s="410">
        <f t="shared" ref="AB343" si="969">AB342</f>
        <v>0</v>
      </c>
      <c r="AC343" s="410">
        <f t="shared" ref="AC343" si="970">AC342</f>
        <v>0</v>
      </c>
      <c r="AD343" s="410">
        <f t="shared" ref="AD343" si="971">AD342</f>
        <v>0</v>
      </c>
      <c r="AE343" s="410">
        <f t="shared" ref="AE343" si="972">AE342</f>
        <v>0</v>
      </c>
      <c r="AF343" s="410">
        <f t="shared" ref="AF343" si="973">AF342</f>
        <v>0</v>
      </c>
      <c r="AG343" s="410">
        <f t="shared" ref="AG343" si="974">AG342</f>
        <v>0</v>
      </c>
      <c r="AH343" s="410">
        <f t="shared" ref="AH343" si="975">AH342</f>
        <v>0</v>
      </c>
      <c r="AI343" s="410">
        <f t="shared" ref="AI343" si="976">AI342</f>
        <v>0</v>
      </c>
      <c r="AJ343" s="410">
        <f t="shared" ref="AJ343" si="977">AJ342</f>
        <v>0</v>
      </c>
      <c r="AK343" s="410">
        <f t="shared" ref="AK343" si="978">AK342</f>
        <v>0</v>
      </c>
      <c r="AL343" s="410">
        <f t="shared" ref="AL343" si="979">AL342</f>
        <v>0</v>
      </c>
      <c r="AM343" s="305"/>
    </row>
    <row r="344" spans="1:39" outlineLevel="1">
      <c r="B344" s="518"/>
      <c r="C344" s="290"/>
      <c r="D344" s="290"/>
      <c r="E344" s="290"/>
      <c r="F344" s="290"/>
      <c r="G344" s="290"/>
      <c r="H344" s="290"/>
      <c r="I344" s="290"/>
      <c r="J344" s="290"/>
      <c r="K344" s="290"/>
      <c r="L344" s="290"/>
      <c r="M344" s="290"/>
      <c r="N344" s="290"/>
      <c r="O344" s="290"/>
      <c r="P344" s="290"/>
      <c r="Q344" s="290"/>
      <c r="R344" s="290"/>
      <c r="S344" s="290"/>
      <c r="T344" s="290"/>
      <c r="U344" s="290"/>
      <c r="V344" s="290"/>
      <c r="W344" s="290"/>
      <c r="X344" s="290"/>
      <c r="Y344" s="411"/>
      <c r="Z344" s="424"/>
      <c r="AA344" s="424"/>
      <c r="AB344" s="424"/>
      <c r="AC344" s="424"/>
      <c r="AD344" s="424"/>
      <c r="AE344" s="424"/>
      <c r="AF344" s="424"/>
      <c r="AG344" s="424"/>
      <c r="AH344" s="424"/>
      <c r="AI344" s="424"/>
      <c r="AJ344" s="424"/>
      <c r="AK344" s="424"/>
      <c r="AL344" s="424"/>
      <c r="AM344" s="305"/>
    </row>
    <row r="345" spans="1:39" ht="30" outlineLevel="1">
      <c r="A345" s="520">
        <v>39</v>
      </c>
      <c r="B345" s="518" t="s">
        <v>131</v>
      </c>
      <c r="C345" s="290" t="s">
        <v>25</v>
      </c>
      <c r="D345" s="294"/>
      <c r="E345" s="294"/>
      <c r="F345" s="294"/>
      <c r="G345" s="294"/>
      <c r="H345" s="294"/>
      <c r="I345" s="294"/>
      <c r="J345" s="294"/>
      <c r="K345" s="294"/>
      <c r="L345" s="294"/>
      <c r="M345" s="294"/>
      <c r="N345" s="294">
        <v>12</v>
      </c>
      <c r="O345" s="294"/>
      <c r="P345" s="294"/>
      <c r="Q345" s="294"/>
      <c r="R345" s="294"/>
      <c r="S345" s="294"/>
      <c r="T345" s="294"/>
      <c r="U345" s="294"/>
      <c r="V345" s="294"/>
      <c r="W345" s="294"/>
      <c r="X345" s="294"/>
      <c r="Y345" s="425"/>
      <c r="Z345" s="409"/>
      <c r="AA345" s="409"/>
      <c r="AB345" s="409"/>
      <c r="AC345" s="409"/>
      <c r="AD345" s="409"/>
      <c r="AE345" s="409"/>
      <c r="AF345" s="409"/>
      <c r="AG345" s="414"/>
      <c r="AH345" s="414"/>
      <c r="AI345" s="414"/>
      <c r="AJ345" s="414"/>
      <c r="AK345" s="414"/>
      <c r="AL345" s="414"/>
      <c r="AM345" s="295">
        <f>SUM(Y345:AL345)</f>
        <v>0</v>
      </c>
    </row>
    <row r="346" spans="1:39" outlineLevel="1">
      <c r="B346" s="293" t="s">
        <v>289</v>
      </c>
      <c r="C346" s="290" t="s">
        <v>163</v>
      </c>
      <c r="D346" s="294"/>
      <c r="E346" s="294"/>
      <c r="F346" s="294"/>
      <c r="G346" s="294"/>
      <c r="H346" s="294"/>
      <c r="I346" s="294"/>
      <c r="J346" s="294"/>
      <c r="K346" s="294"/>
      <c r="L346" s="294"/>
      <c r="M346" s="294"/>
      <c r="N346" s="294">
        <f>N345</f>
        <v>12</v>
      </c>
      <c r="O346" s="294"/>
      <c r="P346" s="294"/>
      <c r="Q346" s="294"/>
      <c r="R346" s="294"/>
      <c r="S346" s="294"/>
      <c r="T346" s="294"/>
      <c r="U346" s="294"/>
      <c r="V346" s="294"/>
      <c r="W346" s="294"/>
      <c r="X346" s="294"/>
      <c r="Y346" s="410">
        <f>Y345</f>
        <v>0</v>
      </c>
      <c r="Z346" s="410">
        <f t="shared" ref="Z346" si="980">Z345</f>
        <v>0</v>
      </c>
      <c r="AA346" s="410">
        <f t="shared" ref="AA346" si="981">AA345</f>
        <v>0</v>
      </c>
      <c r="AB346" s="410">
        <f t="shared" ref="AB346" si="982">AB345</f>
        <v>0</v>
      </c>
      <c r="AC346" s="410">
        <f t="shared" ref="AC346" si="983">AC345</f>
        <v>0</v>
      </c>
      <c r="AD346" s="410">
        <f t="shared" ref="AD346" si="984">AD345</f>
        <v>0</v>
      </c>
      <c r="AE346" s="410">
        <f t="shared" ref="AE346" si="985">AE345</f>
        <v>0</v>
      </c>
      <c r="AF346" s="410">
        <f t="shared" ref="AF346" si="986">AF345</f>
        <v>0</v>
      </c>
      <c r="AG346" s="410">
        <f t="shared" ref="AG346" si="987">AG345</f>
        <v>0</v>
      </c>
      <c r="AH346" s="410">
        <f t="shared" ref="AH346" si="988">AH345</f>
        <v>0</v>
      </c>
      <c r="AI346" s="410">
        <f t="shared" ref="AI346" si="989">AI345</f>
        <v>0</v>
      </c>
      <c r="AJ346" s="410">
        <f t="shared" ref="AJ346" si="990">AJ345</f>
        <v>0</v>
      </c>
      <c r="AK346" s="410">
        <f t="shared" ref="AK346" si="991">AK345</f>
        <v>0</v>
      </c>
      <c r="AL346" s="410">
        <f t="shared" ref="AL346" si="992">AL345</f>
        <v>0</v>
      </c>
      <c r="AM346" s="305"/>
    </row>
    <row r="347" spans="1:39" outlineLevel="1">
      <c r="B347" s="518"/>
      <c r="C347" s="290"/>
      <c r="D347" s="290"/>
      <c r="E347" s="290"/>
      <c r="F347" s="290"/>
      <c r="G347" s="290"/>
      <c r="H347" s="290"/>
      <c r="I347" s="290"/>
      <c r="J347" s="290"/>
      <c r="K347" s="290"/>
      <c r="L347" s="290"/>
      <c r="M347" s="290"/>
      <c r="N347" s="290"/>
      <c r="O347" s="290"/>
      <c r="P347" s="290"/>
      <c r="Q347" s="290"/>
      <c r="R347" s="290"/>
      <c r="S347" s="290"/>
      <c r="T347" s="290"/>
      <c r="U347" s="290"/>
      <c r="V347" s="290"/>
      <c r="W347" s="290"/>
      <c r="X347" s="290"/>
      <c r="Y347" s="411"/>
      <c r="Z347" s="424"/>
      <c r="AA347" s="424"/>
      <c r="AB347" s="424"/>
      <c r="AC347" s="424"/>
      <c r="AD347" s="424"/>
      <c r="AE347" s="424"/>
      <c r="AF347" s="424"/>
      <c r="AG347" s="424"/>
      <c r="AH347" s="424"/>
      <c r="AI347" s="424"/>
      <c r="AJ347" s="424"/>
      <c r="AK347" s="424"/>
      <c r="AL347" s="424"/>
      <c r="AM347" s="305"/>
    </row>
    <row r="348" spans="1:39" ht="30" outlineLevel="1">
      <c r="A348" s="520">
        <v>40</v>
      </c>
      <c r="B348" s="518" t="s">
        <v>132</v>
      </c>
      <c r="C348" s="290" t="s">
        <v>25</v>
      </c>
      <c r="D348" s="294"/>
      <c r="E348" s="294"/>
      <c r="F348" s="294"/>
      <c r="G348" s="294"/>
      <c r="H348" s="294"/>
      <c r="I348" s="294"/>
      <c r="J348" s="294"/>
      <c r="K348" s="294"/>
      <c r="L348" s="294"/>
      <c r="M348" s="294"/>
      <c r="N348" s="294">
        <v>12</v>
      </c>
      <c r="O348" s="294"/>
      <c r="P348" s="294"/>
      <c r="Q348" s="294"/>
      <c r="R348" s="294"/>
      <c r="S348" s="294"/>
      <c r="T348" s="294"/>
      <c r="U348" s="294"/>
      <c r="V348" s="294"/>
      <c r="W348" s="294"/>
      <c r="X348" s="294"/>
      <c r="Y348" s="425"/>
      <c r="Z348" s="409"/>
      <c r="AA348" s="409"/>
      <c r="AB348" s="409"/>
      <c r="AC348" s="409"/>
      <c r="AD348" s="409"/>
      <c r="AE348" s="409"/>
      <c r="AF348" s="409"/>
      <c r="AG348" s="414"/>
      <c r="AH348" s="414"/>
      <c r="AI348" s="414"/>
      <c r="AJ348" s="414"/>
      <c r="AK348" s="414"/>
      <c r="AL348" s="414"/>
      <c r="AM348" s="295">
        <f>SUM(Y348:AL348)</f>
        <v>0</v>
      </c>
    </row>
    <row r="349" spans="1:39" outlineLevel="1">
      <c r="B349" s="293" t="s">
        <v>289</v>
      </c>
      <c r="C349" s="290" t="s">
        <v>163</v>
      </c>
      <c r="D349" s="294"/>
      <c r="E349" s="294"/>
      <c r="F349" s="294"/>
      <c r="G349" s="294"/>
      <c r="H349" s="294"/>
      <c r="I349" s="294"/>
      <c r="J349" s="294"/>
      <c r="K349" s="294"/>
      <c r="L349" s="294"/>
      <c r="M349" s="294"/>
      <c r="N349" s="294">
        <f>N348</f>
        <v>12</v>
      </c>
      <c r="O349" s="294"/>
      <c r="P349" s="294"/>
      <c r="Q349" s="294"/>
      <c r="R349" s="294"/>
      <c r="S349" s="294"/>
      <c r="T349" s="294"/>
      <c r="U349" s="294"/>
      <c r="V349" s="294"/>
      <c r="W349" s="294"/>
      <c r="X349" s="294"/>
      <c r="Y349" s="410">
        <f>Y348</f>
        <v>0</v>
      </c>
      <c r="Z349" s="410">
        <f t="shared" ref="Z349" si="993">Z348</f>
        <v>0</v>
      </c>
      <c r="AA349" s="410">
        <f t="shared" ref="AA349" si="994">AA348</f>
        <v>0</v>
      </c>
      <c r="AB349" s="410">
        <f t="shared" ref="AB349" si="995">AB348</f>
        <v>0</v>
      </c>
      <c r="AC349" s="410">
        <f t="shared" ref="AC349" si="996">AC348</f>
        <v>0</v>
      </c>
      <c r="AD349" s="410">
        <f t="shared" ref="AD349" si="997">AD348</f>
        <v>0</v>
      </c>
      <c r="AE349" s="410">
        <f t="shared" ref="AE349" si="998">AE348</f>
        <v>0</v>
      </c>
      <c r="AF349" s="410">
        <f t="shared" ref="AF349" si="999">AF348</f>
        <v>0</v>
      </c>
      <c r="AG349" s="410">
        <f t="shared" ref="AG349" si="1000">AG348</f>
        <v>0</v>
      </c>
      <c r="AH349" s="410">
        <f t="shared" ref="AH349" si="1001">AH348</f>
        <v>0</v>
      </c>
      <c r="AI349" s="410">
        <f t="shared" ref="AI349" si="1002">AI348</f>
        <v>0</v>
      </c>
      <c r="AJ349" s="410">
        <f t="shared" ref="AJ349" si="1003">AJ348</f>
        <v>0</v>
      </c>
      <c r="AK349" s="410">
        <f t="shared" ref="AK349" si="1004">AK348</f>
        <v>0</v>
      </c>
      <c r="AL349" s="410">
        <f t="shared" ref="AL349" si="1005">AL348</f>
        <v>0</v>
      </c>
      <c r="AM349" s="305"/>
    </row>
    <row r="350" spans="1:39" outlineLevel="1">
      <c r="B350" s="518"/>
      <c r="C350" s="290"/>
      <c r="D350" s="290"/>
      <c r="E350" s="290"/>
      <c r="F350" s="290"/>
      <c r="G350" s="290"/>
      <c r="H350" s="290"/>
      <c r="I350" s="290"/>
      <c r="J350" s="290"/>
      <c r="K350" s="290"/>
      <c r="L350" s="290"/>
      <c r="M350" s="290"/>
      <c r="N350" s="290"/>
      <c r="O350" s="290"/>
      <c r="P350" s="290"/>
      <c r="Q350" s="290"/>
      <c r="R350" s="290"/>
      <c r="S350" s="290"/>
      <c r="T350" s="290"/>
      <c r="U350" s="290"/>
      <c r="V350" s="290"/>
      <c r="W350" s="290"/>
      <c r="X350" s="290"/>
      <c r="Y350" s="411"/>
      <c r="Z350" s="424"/>
      <c r="AA350" s="424"/>
      <c r="AB350" s="424"/>
      <c r="AC350" s="424"/>
      <c r="AD350" s="424"/>
      <c r="AE350" s="424"/>
      <c r="AF350" s="424"/>
      <c r="AG350" s="424"/>
      <c r="AH350" s="424"/>
      <c r="AI350" s="424"/>
      <c r="AJ350" s="424"/>
      <c r="AK350" s="424"/>
      <c r="AL350" s="424"/>
      <c r="AM350" s="305"/>
    </row>
    <row r="351" spans="1:39" ht="45" outlineLevel="1">
      <c r="A351" s="520">
        <v>41</v>
      </c>
      <c r="B351" s="518" t="s">
        <v>133</v>
      </c>
      <c r="C351" s="290" t="s">
        <v>25</v>
      </c>
      <c r="D351" s="294"/>
      <c r="E351" s="294"/>
      <c r="F351" s="294"/>
      <c r="G351" s="294"/>
      <c r="H351" s="294"/>
      <c r="I351" s="294"/>
      <c r="J351" s="294"/>
      <c r="K351" s="294"/>
      <c r="L351" s="294"/>
      <c r="M351" s="294"/>
      <c r="N351" s="294">
        <v>12</v>
      </c>
      <c r="O351" s="294"/>
      <c r="P351" s="294"/>
      <c r="Q351" s="294"/>
      <c r="R351" s="294"/>
      <c r="S351" s="294"/>
      <c r="T351" s="294"/>
      <c r="U351" s="294"/>
      <c r="V351" s="294"/>
      <c r="W351" s="294"/>
      <c r="X351" s="294"/>
      <c r="Y351" s="425"/>
      <c r="Z351" s="409"/>
      <c r="AA351" s="409"/>
      <c r="AB351" s="409"/>
      <c r="AC351" s="409"/>
      <c r="AD351" s="409"/>
      <c r="AE351" s="409"/>
      <c r="AF351" s="409"/>
      <c r="AG351" s="414"/>
      <c r="AH351" s="414"/>
      <c r="AI351" s="414"/>
      <c r="AJ351" s="414"/>
      <c r="AK351" s="414"/>
      <c r="AL351" s="414"/>
      <c r="AM351" s="295">
        <f>SUM(Y351:AL351)</f>
        <v>0</v>
      </c>
    </row>
    <row r="352" spans="1:39" outlineLevel="1">
      <c r="B352" s="293" t="s">
        <v>289</v>
      </c>
      <c r="C352" s="290" t="s">
        <v>163</v>
      </c>
      <c r="D352" s="294"/>
      <c r="E352" s="294"/>
      <c r="F352" s="294"/>
      <c r="G352" s="294"/>
      <c r="H352" s="294"/>
      <c r="I352" s="294"/>
      <c r="J352" s="294"/>
      <c r="K352" s="294"/>
      <c r="L352" s="294"/>
      <c r="M352" s="294"/>
      <c r="N352" s="294">
        <f>N351</f>
        <v>12</v>
      </c>
      <c r="O352" s="294"/>
      <c r="P352" s="294"/>
      <c r="Q352" s="294"/>
      <c r="R352" s="294"/>
      <c r="S352" s="294"/>
      <c r="T352" s="294"/>
      <c r="U352" s="294"/>
      <c r="V352" s="294"/>
      <c r="W352" s="294"/>
      <c r="X352" s="294"/>
      <c r="Y352" s="410">
        <f>Y351</f>
        <v>0</v>
      </c>
      <c r="Z352" s="410">
        <f t="shared" ref="Z352" si="1006">Z351</f>
        <v>0</v>
      </c>
      <c r="AA352" s="410">
        <f t="shared" ref="AA352" si="1007">AA351</f>
        <v>0</v>
      </c>
      <c r="AB352" s="410">
        <f t="shared" ref="AB352" si="1008">AB351</f>
        <v>0</v>
      </c>
      <c r="AC352" s="410">
        <f t="shared" ref="AC352" si="1009">AC351</f>
        <v>0</v>
      </c>
      <c r="AD352" s="410">
        <f t="shared" ref="AD352" si="1010">AD351</f>
        <v>0</v>
      </c>
      <c r="AE352" s="410">
        <f t="shared" ref="AE352" si="1011">AE351</f>
        <v>0</v>
      </c>
      <c r="AF352" s="410">
        <f t="shared" ref="AF352" si="1012">AF351</f>
        <v>0</v>
      </c>
      <c r="AG352" s="410">
        <f t="shared" ref="AG352" si="1013">AG351</f>
        <v>0</v>
      </c>
      <c r="AH352" s="410">
        <f t="shared" ref="AH352" si="1014">AH351</f>
        <v>0</v>
      </c>
      <c r="AI352" s="410">
        <f t="shared" ref="AI352" si="1015">AI351</f>
        <v>0</v>
      </c>
      <c r="AJ352" s="410">
        <f t="shared" ref="AJ352" si="1016">AJ351</f>
        <v>0</v>
      </c>
      <c r="AK352" s="410">
        <f t="shared" ref="AK352" si="1017">AK351</f>
        <v>0</v>
      </c>
      <c r="AL352" s="410">
        <f t="shared" ref="AL352" si="1018">AL351</f>
        <v>0</v>
      </c>
      <c r="AM352" s="305"/>
    </row>
    <row r="353" spans="1:39" outlineLevel="1">
      <c r="B353" s="518"/>
      <c r="C353" s="290"/>
      <c r="D353" s="290"/>
      <c r="E353" s="290"/>
      <c r="F353" s="290"/>
      <c r="G353" s="290"/>
      <c r="H353" s="290"/>
      <c r="I353" s="290"/>
      <c r="J353" s="290"/>
      <c r="K353" s="290"/>
      <c r="L353" s="290"/>
      <c r="M353" s="290"/>
      <c r="N353" s="290"/>
      <c r="O353" s="290"/>
      <c r="P353" s="290"/>
      <c r="Q353" s="290"/>
      <c r="R353" s="290"/>
      <c r="S353" s="290"/>
      <c r="T353" s="290"/>
      <c r="U353" s="290"/>
      <c r="V353" s="290"/>
      <c r="W353" s="290"/>
      <c r="X353" s="290"/>
      <c r="Y353" s="411"/>
      <c r="Z353" s="424"/>
      <c r="AA353" s="424"/>
      <c r="AB353" s="424"/>
      <c r="AC353" s="424"/>
      <c r="AD353" s="424"/>
      <c r="AE353" s="424"/>
      <c r="AF353" s="424"/>
      <c r="AG353" s="424"/>
      <c r="AH353" s="424"/>
      <c r="AI353" s="424"/>
      <c r="AJ353" s="424"/>
      <c r="AK353" s="424"/>
      <c r="AL353" s="424"/>
      <c r="AM353" s="305"/>
    </row>
    <row r="354" spans="1:39" ht="45" outlineLevel="1">
      <c r="A354" s="520">
        <v>42</v>
      </c>
      <c r="B354" s="518" t="s">
        <v>134</v>
      </c>
      <c r="C354" s="290" t="s">
        <v>25</v>
      </c>
      <c r="D354" s="294"/>
      <c r="E354" s="294"/>
      <c r="F354" s="294"/>
      <c r="G354" s="294"/>
      <c r="H354" s="294"/>
      <c r="I354" s="294"/>
      <c r="J354" s="294"/>
      <c r="K354" s="294"/>
      <c r="L354" s="294"/>
      <c r="M354" s="294"/>
      <c r="N354" s="290"/>
      <c r="O354" s="294"/>
      <c r="P354" s="294"/>
      <c r="Q354" s="294"/>
      <c r="R354" s="294"/>
      <c r="S354" s="294"/>
      <c r="T354" s="294"/>
      <c r="U354" s="294"/>
      <c r="V354" s="294"/>
      <c r="W354" s="294"/>
      <c r="X354" s="294"/>
      <c r="Y354" s="425"/>
      <c r="Z354" s="409"/>
      <c r="AA354" s="409"/>
      <c r="AB354" s="409"/>
      <c r="AC354" s="409"/>
      <c r="AD354" s="409"/>
      <c r="AE354" s="409"/>
      <c r="AF354" s="409"/>
      <c r="AG354" s="414"/>
      <c r="AH354" s="414"/>
      <c r="AI354" s="414"/>
      <c r="AJ354" s="414"/>
      <c r="AK354" s="414"/>
      <c r="AL354" s="414"/>
      <c r="AM354" s="295">
        <f>SUM(Y354:AL354)</f>
        <v>0</v>
      </c>
    </row>
    <row r="355" spans="1:39" outlineLevel="1">
      <c r="B355" s="293" t="s">
        <v>289</v>
      </c>
      <c r="C355" s="290" t="s">
        <v>163</v>
      </c>
      <c r="D355" s="294"/>
      <c r="E355" s="294"/>
      <c r="F355" s="294"/>
      <c r="G355" s="294"/>
      <c r="H355" s="294"/>
      <c r="I355" s="294"/>
      <c r="J355" s="294"/>
      <c r="K355" s="294"/>
      <c r="L355" s="294"/>
      <c r="M355" s="294"/>
      <c r="N355" s="466"/>
      <c r="O355" s="294"/>
      <c r="P355" s="294"/>
      <c r="Q355" s="294"/>
      <c r="R355" s="294"/>
      <c r="S355" s="294"/>
      <c r="T355" s="294"/>
      <c r="U355" s="294"/>
      <c r="V355" s="294"/>
      <c r="W355" s="294"/>
      <c r="X355" s="294"/>
      <c r="Y355" s="410">
        <f>Y354</f>
        <v>0</v>
      </c>
      <c r="Z355" s="410">
        <f t="shared" ref="Z355" si="1019">Z354</f>
        <v>0</v>
      </c>
      <c r="AA355" s="410">
        <f t="shared" ref="AA355" si="1020">AA354</f>
        <v>0</v>
      </c>
      <c r="AB355" s="410">
        <f t="shared" ref="AB355" si="1021">AB354</f>
        <v>0</v>
      </c>
      <c r="AC355" s="410">
        <f t="shared" ref="AC355" si="1022">AC354</f>
        <v>0</v>
      </c>
      <c r="AD355" s="410">
        <f t="shared" ref="AD355" si="1023">AD354</f>
        <v>0</v>
      </c>
      <c r="AE355" s="410">
        <f t="shared" ref="AE355" si="1024">AE354</f>
        <v>0</v>
      </c>
      <c r="AF355" s="410">
        <f t="shared" ref="AF355" si="1025">AF354</f>
        <v>0</v>
      </c>
      <c r="AG355" s="410">
        <f t="shared" ref="AG355" si="1026">AG354</f>
        <v>0</v>
      </c>
      <c r="AH355" s="410">
        <f t="shared" ref="AH355" si="1027">AH354</f>
        <v>0</v>
      </c>
      <c r="AI355" s="410">
        <f t="shared" ref="AI355" si="1028">AI354</f>
        <v>0</v>
      </c>
      <c r="AJ355" s="410">
        <f t="shared" ref="AJ355" si="1029">AJ354</f>
        <v>0</v>
      </c>
      <c r="AK355" s="410">
        <f t="shared" ref="AK355" si="1030">AK354</f>
        <v>0</v>
      </c>
      <c r="AL355" s="410">
        <f t="shared" ref="AL355" si="1031">AL354</f>
        <v>0</v>
      </c>
      <c r="AM355" s="305"/>
    </row>
    <row r="356" spans="1:39" outlineLevel="1">
      <c r="B356" s="518"/>
      <c r="C356" s="290"/>
      <c r="D356" s="290"/>
      <c r="E356" s="290"/>
      <c r="F356" s="290"/>
      <c r="G356" s="290"/>
      <c r="H356" s="290"/>
      <c r="I356" s="290"/>
      <c r="J356" s="290"/>
      <c r="K356" s="290"/>
      <c r="L356" s="290"/>
      <c r="M356" s="290"/>
      <c r="N356" s="290"/>
      <c r="O356" s="290"/>
      <c r="P356" s="290"/>
      <c r="Q356" s="290"/>
      <c r="R356" s="290"/>
      <c r="S356" s="290"/>
      <c r="T356" s="290"/>
      <c r="U356" s="290"/>
      <c r="V356" s="290"/>
      <c r="W356" s="290"/>
      <c r="X356" s="290"/>
      <c r="Y356" s="411"/>
      <c r="Z356" s="424"/>
      <c r="AA356" s="424"/>
      <c r="AB356" s="424"/>
      <c r="AC356" s="424"/>
      <c r="AD356" s="424"/>
      <c r="AE356" s="424"/>
      <c r="AF356" s="424"/>
      <c r="AG356" s="424"/>
      <c r="AH356" s="424"/>
      <c r="AI356" s="424"/>
      <c r="AJ356" s="424"/>
      <c r="AK356" s="424"/>
      <c r="AL356" s="424"/>
      <c r="AM356" s="305"/>
    </row>
    <row r="357" spans="1:39" ht="30" outlineLevel="1">
      <c r="A357" s="520">
        <v>43</v>
      </c>
      <c r="B357" s="518" t="s">
        <v>135</v>
      </c>
      <c r="C357" s="290" t="s">
        <v>25</v>
      </c>
      <c r="D357" s="294"/>
      <c r="E357" s="294"/>
      <c r="F357" s="294"/>
      <c r="G357" s="294"/>
      <c r="H357" s="294"/>
      <c r="I357" s="294"/>
      <c r="J357" s="294"/>
      <c r="K357" s="294"/>
      <c r="L357" s="294"/>
      <c r="M357" s="294"/>
      <c r="N357" s="294">
        <v>12</v>
      </c>
      <c r="O357" s="294"/>
      <c r="P357" s="294"/>
      <c r="Q357" s="294"/>
      <c r="R357" s="294"/>
      <c r="S357" s="294"/>
      <c r="T357" s="294"/>
      <c r="U357" s="294"/>
      <c r="V357" s="294"/>
      <c r="W357" s="294"/>
      <c r="X357" s="294"/>
      <c r="Y357" s="425"/>
      <c r="Z357" s="409"/>
      <c r="AA357" s="409"/>
      <c r="AB357" s="409"/>
      <c r="AC357" s="409"/>
      <c r="AD357" s="409"/>
      <c r="AE357" s="409"/>
      <c r="AF357" s="409"/>
      <c r="AG357" s="414"/>
      <c r="AH357" s="414"/>
      <c r="AI357" s="414"/>
      <c r="AJ357" s="414"/>
      <c r="AK357" s="414"/>
      <c r="AL357" s="414"/>
      <c r="AM357" s="295">
        <f>SUM(Y357:AL357)</f>
        <v>0</v>
      </c>
    </row>
    <row r="358" spans="1:39" outlineLevel="1">
      <c r="B358" s="293" t="s">
        <v>289</v>
      </c>
      <c r="C358" s="290" t="s">
        <v>163</v>
      </c>
      <c r="D358" s="294"/>
      <c r="E358" s="294"/>
      <c r="F358" s="294"/>
      <c r="G358" s="294"/>
      <c r="H358" s="294"/>
      <c r="I358" s="294"/>
      <c r="J358" s="294"/>
      <c r="K358" s="294"/>
      <c r="L358" s="294"/>
      <c r="M358" s="294"/>
      <c r="N358" s="294">
        <f>N357</f>
        <v>12</v>
      </c>
      <c r="O358" s="294"/>
      <c r="P358" s="294"/>
      <c r="Q358" s="294"/>
      <c r="R358" s="294"/>
      <c r="S358" s="294"/>
      <c r="T358" s="294"/>
      <c r="U358" s="294"/>
      <c r="V358" s="294"/>
      <c r="W358" s="294"/>
      <c r="X358" s="294"/>
      <c r="Y358" s="410">
        <f>Y357</f>
        <v>0</v>
      </c>
      <c r="Z358" s="410">
        <f t="shared" ref="Z358" si="1032">Z357</f>
        <v>0</v>
      </c>
      <c r="AA358" s="410">
        <f t="shared" ref="AA358" si="1033">AA357</f>
        <v>0</v>
      </c>
      <c r="AB358" s="410">
        <f t="shared" ref="AB358" si="1034">AB357</f>
        <v>0</v>
      </c>
      <c r="AC358" s="410">
        <f t="shared" ref="AC358" si="1035">AC357</f>
        <v>0</v>
      </c>
      <c r="AD358" s="410">
        <f t="shared" ref="AD358" si="1036">AD357</f>
        <v>0</v>
      </c>
      <c r="AE358" s="410">
        <f t="shared" ref="AE358" si="1037">AE357</f>
        <v>0</v>
      </c>
      <c r="AF358" s="410">
        <f t="shared" ref="AF358" si="1038">AF357</f>
        <v>0</v>
      </c>
      <c r="AG358" s="410">
        <f t="shared" ref="AG358" si="1039">AG357</f>
        <v>0</v>
      </c>
      <c r="AH358" s="410">
        <f t="shared" ref="AH358" si="1040">AH357</f>
        <v>0</v>
      </c>
      <c r="AI358" s="410">
        <f t="shared" ref="AI358" si="1041">AI357</f>
        <v>0</v>
      </c>
      <c r="AJ358" s="410">
        <f t="shared" ref="AJ358" si="1042">AJ357</f>
        <v>0</v>
      </c>
      <c r="AK358" s="410">
        <f t="shared" ref="AK358" si="1043">AK357</f>
        <v>0</v>
      </c>
      <c r="AL358" s="410">
        <f t="shared" ref="AL358" si="1044">AL357</f>
        <v>0</v>
      </c>
      <c r="AM358" s="305"/>
    </row>
    <row r="359" spans="1:39" outlineLevel="1">
      <c r="B359" s="518"/>
      <c r="C359" s="290"/>
      <c r="D359" s="290"/>
      <c r="E359" s="290"/>
      <c r="F359" s="290"/>
      <c r="G359" s="290"/>
      <c r="H359" s="290"/>
      <c r="I359" s="290"/>
      <c r="J359" s="290"/>
      <c r="K359" s="290"/>
      <c r="L359" s="290"/>
      <c r="M359" s="290"/>
      <c r="N359" s="290"/>
      <c r="O359" s="290"/>
      <c r="P359" s="290"/>
      <c r="Q359" s="290"/>
      <c r="R359" s="290"/>
      <c r="S359" s="290"/>
      <c r="T359" s="290"/>
      <c r="U359" s="290"/>
      <c r="V359" s="290"/>
      <c r="W359" s="290"/>
      <c r="X359" s="290"/>
      <c r="Y359" s="411"/>
      <c r="Z359" s="424"/>
      <c r="AA359" s="424"/>
      <c r="AB359" s="424"/>
      <c r="AC359" s="424"/>
      <c r="AD359" s="424"/>
      <c r="AE359" s="424"/>
      <c r="AF359" s="424"/>
      <c r="AG359" s="424"/>
      <c r="AH359" s="424"/>
      <c r="AI359" s="424"/>
      <c r="AJ359" s="424"/>
      <c r="AK359" s="424"/>
      <c r="AL359" s="424"/>
      <c r="AM359" s="305"/>
    </row>
    <row r="360" spans="1:39" ht="45" outlineLevel="1">
      <c r="A360" s="520">
        <v>44</v>
      </c>
      <c r="B360" s="518" t="s">
        <v>136</v>
      </c>
      <c r="C360" s="290" t="s">
        <v>25</v>
      </c>
      <c r="D360" s="294"/>
      <c r="E360" s="294"/>
      <c r="F360" s="294"/>
      <c r="G360" s="294"/>
      <c r="H360" s="294"/>
      <c r="I360" s="294"/>
      <c r="J360" s="294"/>
      <c r="K360" s="294"/>
      <c r="L360" s="294"/>
      <c r="M360" s="294"/>
      <c r="N360" s="294">
        <v>12</v>
      </c>
      <c r="O360" s="294"/>
      <c r="P360" s="294"/>
      <c r="Q360" s="294"/>
      <c r="R360" s="294"/>
      <c r="S360" s="294"/>
      <c r="T360" s="294"/>
      <c r="U360" s="294"/>
      <c r="V360" s="294"/>
      <c r="W360" s="294"/>
      <c r="X360" s="294"/>
      <c r="Y360" s="425"/>
      <c r="Z360" s="409"/>
      <c r="AA360" s="409"/>
      <c r="AB360" s="409"/>
      <c r="AC360" s="409"/>
      <c r="AD360" s="409"/>
      <c r="AE360" s="409"/>
      <c r="AF360" s="409"/>
      <c r="AG360" s="414"/>
      <c r="AH360" s="414"/>
      <c r="AI360" s="414"/>
      <c r="AJ360" s="414"/>
      <c r="AK360" s="414"/>
      <c r="AL360" s="414"/>
      <c r="AM360" s="295">
        <f>SUM(Y360:AL360)</f>
        <v>0</v>
      </c>
    </row>
    <row r="361" spans="1:39" outlineLevel="1">
      <c r="B361" s="293" t="s">
        <v>289</v>
      </c>
      <c r="C361" s="290" t="s">
        <v>163</v>
      </c>
      <c r="D361" s="294"/>
      <c r="E361" s="294"/>
      <c r="F361" s="294"/>
      <c r="G361" s="294"/>
      <c r="H361" s="294"/>
      <c r="I361" s="294"/>
      <c r="J361" s="294"/>
      <c r="K361" s="294"/>
      <c r="L361" s="294"/>
      <c r="M361" s="294"/>
      <c r="N361" s="294">
        <f>N360</f>
        <v>12</v>
      </c>
      <c r="O361" s="294"/>
      <c r="P361" s="294"/>
      <c r="Q361" s="294"/>
      <c r="R361" s="294"/>
      <c r="S361" s="294"/>
      <c r="T361" s="294"/>
      <c r="U361" s="294"/>
      <c r="V361" s="294"/>
      <c r="W361" s="294"/>
      <c r="X361" s="294"/>
      <c r="Y361" s="410">
        <f>Y360</f>
        <v>0</v>
      </c>
      <c r="Z361" s="410">
        <f t="shared" ref="Z361" si="1045">Z360</f>
        <v>0</v>
      </c>
      <c r="AA361" s="410">
        <f t="shared" ref="AA361" si="1046">AA360</f>
        <v>0</v>
      </c>
      <c r="AB361" s="410">
        <f t="shared" ref="AB361" si="1047">AB360</f>
        <v>0</v>
      </c>
      <c r="AC361" s="410">
        <f t="shared" ref="AC361" si="1048">AC360</f>
        <v>0</v>
      </c>
      <c r="AD361" s="410">
        <f t="shared" ref="AD361" si="1049">AD360</f>
        <v>0</v>
      </c>
      <c r="AE361" s="410">
        <f t="shared" ref="AE361" si="1050">AE360</f>
        <v>0</v>
      </c>
      <c r="AF361" s="410">
        <f t="shared" ref="AF361" si="1051">AF360</f>
        <v>0</v>
      </c>
      <c r="AG361" s="410">
        <f t="shared" ref="AG361" si="1052">AG360</f>
        <v>0</v>
      </c>
      <c r="AH361" s="410">
        <f t="shared" ref="AH361" si="1053">AH360</f>
        <v>0</v>
      </c>
      <c r="AI361" s="410">
        <f t="shared" ref="AI361" si="1054">AI360</f>
        <v>0</v>
      </c>
      <c r="AJ361" s="410">
        <f t="shared" ref="AJ361" si="1055">AJ360</f>
        <v>0</v>
      </c>
      <c r="AK361" s="410">
        <f t="shared" ref="AK361" si="1056">AK360</f>
        <v>0</v>
      </c>
      <c r="AL361" s="410">
        <f t="shared" ref="AL361" si="1057">AL360</f>
        <v>0</v>
      </c>
      <c r="AM361" s="305"/>
    </row>
    <row r="362" spans="1:39" outlineLevel="1">
      <c r="B362" s="518"/>
      <c r="C362" s="290"/>
      <c r="D362" s="290"/>
      <c r="E362" s="290"/>
      <c r="F362" s="290"/>
      <c r="G362" s="290"/>
      <c r="H362" s="290"/>
      <c r="I362" s="290"/>
      <c r="J362" s="290"/>
      <c r="K362" s="290"/>
      <c r="L362" s="290"/>
      <c r="M362" s="290"/>
      <c r="N362" s="290"/>
      <c r="O362" s="290"/>
      <c r="P362" s="290"/>
      <c r="Q362" s="290"/>
      <c r="R362" s="290"/>
      <c r="S362" s="290"/>
      <c r="T362" s="290"/>
      <c r="U362" s="290"/>
      <c r="V362" s="290"/>
      <c r="W362" s="290"/>
      <c r="X362" s="290"/>
      <c r="Y362" s="411"/>
      <c r="Z362" s="424"/>
      <c r="AA362" s="424"/>
      <c r="AB362" s="424"/>
      <c r="AC362" s="424"/>
      <c r="AD362" s="424"/>
      <c r="AE362" s="424"/>
      <c r="AF362" s="424"/>
      <c r="AG362" s="424"/>
      <c r="AH362" s="424"/>
      <c r="AI362" s="424"/>
      <c r="AJ362" s="424"/>
      <c r="AK362" s="424"/>
      <c r="AL362" s="424"/>
      <c r="AM362" s="305"/>
    </row>
    <row r="363" spans="1:39" ht="30" outlineLevel="1">
      <c r="A363" s="520">
        <v>45</v>
      </c>
      <c r="B363" s="518" t="s">
        <v>137</v>
      </c>
      <c r="C363" s="290" t="s">
        <v>25</v>
      </c>
      <c r="D363" s="294"/>
      <c r="E363" s="294"/>
      <c r="F363" s="294"/>
      <c r="G363" s="294"/>
      <c r="H363" s="294"/>
      <c r="I363" s="294"/>
      <c r="J363" s="294"/>
      <c r="K363" s="294"/>
      <c r="L363" s="294"/>
      <c r="M363" s="294"/>
      <c r="N363" s="294">
        <v>12</v>
      </c>
      <c r="O363" s="294"/>
      <c r="P363" s="294"/>
      <c r="Q363" s="294"/>
      <c r="R363" s="294"/>
      <c r="S363" s="294"/>
      <c r="T363" s="294"/>
      <c r="U363" s="294"/>
      <c r="V363" s="294"/>
      <c r="W363" s="294"/>
      <c r="X363" s="294"/>
      <c r="Y363" s="425"/>
      <c r="Z363" s="409"/>
      <c r="AA363" s="409"/>
      <c r="AB363" s="409"/>
      <c r="AC363" s="409"/>
      <c r="AD363" s="409"/>
      <c r="AE363" s="409"/>
      <c r="AF363" s="409"/>
      <c r="AG363" s="414"/>
      <c r="AH363" s="414"/>
      <c r="AI363" s="414"/>
      <c r="AJ363" s="414"/>
      <c r="AK363" s="414"/>
      <c r="AL363" s="414"/>
      <c r="AM363" s="295">
        <f>SUM(Y363:AL363)</f>
        <v>0</v>
      </c>
    </row>
    <row r="364" spans="1:39" outlineLevel="1">
      <c r="B364" s="293" t="s">
        <v>289</v>
      </c>
      <c r="C364" s="290" t="s">
        <v>163</v>
      </c>
      <c r="D364" s="294"/>
      <c r="E364" s="294"/>
      <c r="F364" s="294"/>
      <c r="G364" s="294"/>
      <c r="H364" s="294"/>
      <c r="I364" s="294"/>
      <c r="J364" s="294"/>
      <c r="K364" s="294"/>
      <c r="L364" s="294"/>
      <c r="M364" s="294"/>
      <c r="N364" s="294">
        <f>N363</f>
        <v>12</v>
      </c>
      <c r="O364" s="294"/>
      <c r="P364" s="294"/>
      <c r="Q364" s="294"/>
      <c r="R364" s="294"/>
      <c r="S364" s="294"/>
      <c r="T364" s="294"/>
      <c r="U364" s="294"/>
      <c r="V364" s="294"/>
      <c r="W364" s="294"/>
      <c r="X364" s="294"/>
      <c r="Y364" s="410">
        <f>Y363</f>
        <v>0</v>
      </c>
      <c r="Z364" s="410">
        <f t="shared" ref="Z364" si="1058">Z363</f>
        <v>0</v>
      </c>
      <c r="AA364" s="410">
        <f t="shared" ref="AA364" si="1059">AA363</f>
        <v>0</v>
      </c>
      <c r="AB364" s="410">
        <f t="shared" ref="AB364" si="1060">AB363</f>
        <v>0</v>
      </c>
      <c r="AC364" s="410">
        <f t="shared" ref="AC364" si="1061">AC363</f>
        <v>0</v>
      </c>
      <c r="AD364" s="410">
        <f t="shared" ref="AD364" si="1062">AD363</f>
        <v>0</v>
      </c>
      <c r="AE364" s="410">
        <f t="shared" ref="AE364" si="1063">AE363</f>
        <v>0</v>
      </c>
      <c r="AF364" s="410">
        <f t="shared" ref="AF364" si="1064">AF363</f>
        <v>0</v>
      </c>
      <c r="AG364" s="410">
        <f t="shared" ref="AG364" si="1065">AG363</f>
        <v>0</v>
      </c>
      <c r="AH364" s="410">
        <f t="shared" ref="AH364" si="1066">AH363</f>
        <v>0</v>
      </c>
      <c r="AI364" s="410">
        <f t="shared" ref="AI364" si="1067">AI363</f>
        <v>0</v>
      </c>
      <c r="AJ364" s="410">
        <f t="shared" ref="AJ364" si="1068">AJ363</f>
        <v>0</v>
      </c>
      <c r="AK364" s="410">
        <f t="shared" ref="AK364" si="1069">AK363</f>
        <v>0</v>
      </c>
      <c r="AL364" s="410">
        <f t="shared" ref="AL364" si="1070">AL363</f>
        <v>0</v>
      </c>
      <c r="AM364" s="305"/>
    </row>
    <row r="365" spans="1:39" outlineLevel="1">
      <c r="B365" s="518"/>
      <c r="C365" s="290"/>
      <c r="D365" s="290"/>
      <c r="E365" s="290"/>
      <c r="F365" s="290"/>
      <c r="G365" s="290"/>
      <c r="H365" s="290"/>
      <c r="I365" s="290"/>
      <c r="J365" s="290"/>
      <c r="K365" s="290"/>
      <c r="L365" s="290"/>
      <c r="M365" s="290"/>
      <c r="N365" s="290"/>
      <c r="O365" s="290"/>
      <c r="P365" s="290"/>
      <c r="Q365" s="290"/>
      <c r="R365" s="290"/>
      <c r="S365" s="290"/>
      <c r="T365" s="290"/>
      <c r="U365" s="290"/>
      <c r="V365" s="290"/>
      <c r="W365" s="290"/>
      <c r="X365" s="290"/>
      <c r="Y365" s="411"/>
      <c r="Z365" s="424"/>
      <c r="AA365" s="424"/>
      <c r="AB365" s="424"/>
      <c r="AC365" s="424"/>
      <c r="AD365" s="424"/>
      <c r="AE365" s="424"/>
      <c r="AF365" s="424"/>
      <c r="AG365" s="424"/>
      <c r="AH365" s="424"/>
      <c r="AI365" s="424"/>
      <c r="AJ365" s="424"/>
      <c r="AK365" s="424"/>
      <c r="AL365" s="424"/>
      <c r="AM365" s="305"/>
    </row>
    <row r="366" spans="1:39" ht="30" outlineLevel="1">
      <c r="A366" s="520">
        <v>46</v>
      </c>
      <c r="B366" s="518" t="s">
        <v>138</v>
      </c>
      <c r="C366" s="290" t="s">
        <v>25</v>
      </c>
      <c r="D366" s="294"/>
      <c r="E366" s="294"/>
      <c r="F366" s="294"/>
      <c r="G366" s="294"/>
      <c r="H366" s="294"/>
      <c r="I366" s="294"/>
      <c r="J366" s="294"/>
      <c r="K366" s="294"/>
      <c r="L366" s="294"/>
      <c r="M366" s="294"/>
      <c r="N366" s="294">
        <v>12</v>
      </c>
      <c r="O366" s="294"/>
      <c r="P366" s="294"/>
      <c r="Q366" s="294"/>
      <c r="R366" s="294"/>
      <c r="S366" s="294"/>
      <c r="T366" s="294"/>
      <c r="U366" s="294"/>
      <c r="V366" s="294"/>
      <c r="W366" s="294"/>
      <c r="X366" s="294"/>
      <c r="Y366" s="425"/>
      <c r="Z366" s="409"/>
      <c r="AA366" s="409"/>
      <c r="AB366" s="409"/>
      <c r="AC366" s="409"/>
      <c r="AD366" s="409"/>
      <c r="AE366" s="409"/>
      <c r="AF366" s="409"/>
      <c r="AG366" s="414"/>
      <c r="AH366" s="414"/>
      <c r="AI366" s="414"/>
      <c r="AJ366" s="414"/>
      <c r="AK366" s="414"/>
      <c r="AL366" s="414"/>
      <c r="AM366" s="295">
        <f>SUM(Y366:AL366)</f>
        <v>0</v>
      </c>
    </row>
    <row r="367" spans="1:39" outlineLevel="1">
      <c r="B367" s="293" t="s">
        <v>289</v>
      </c>
      <c r="C367" s="290" t="s">
        <v>163</v>
      </c>
      <c r="D367" s="294"/>
      <c r="E367" s="294"/>
      <c r="F367" s="294"/>
      <c r="G367" s="294"/>
      <c r="H367" s="294"/>
      <c r="I367" s="294"/>
      <c r="J367" s="294"/>
      <c r="K367" s="294"/>
      <c r="L367" s="294"/>
      <c r="M367" s="294"/>
      <c r="N367" s="294">
        <f>N366</f>
        <v>12</v>
      </c>
      <c r="O367" s="294"/>
      <c r="P367" s="294"/>
      <c r="Q367" s="294"/>
      <c r="R367" s="294"/>
      <c r="S367" s="294"/>
      <c r="T367" s="294"/>
      <c r="U367" s="294"/>
      <c r="V367" s="294"/>
      <c r="W367" s="294"/>
      <c r="X367" s="294"/>
      <c r="Y367" s="410">
        <f>Y366</f>
        <v>0</v>
      </c>
      <c r="Z367" s="410">
        <f t="shared" ref="Z367" si="1071">Z366</f>
        <v>0</v>
      </c>
      <c r="AA367" s="410">
        <f t="shared" ref="AA367" si="1072">AA366</f>
        <v>0</v>
      </c>
      <c r="AB367" s="410">
        <f t="shared" ref="AB367" si="1073">AB366</f>
        <v>0</v>
      </c>
      <c r="AC367" s="410">
        <f t="shared" ref="AC367" si="1074">AC366</f>
        <v>0</v>
      </c>
      <c r="AD367" s="410">
        <f t="shared" ref="AD367" si="1075">AD366</f>
        <v>0</v>
      </c>
      <c r="AE367" s="410">
        <f t="shared" ref="AE367" si="1076">AE366</f>
        <v>0</v>
      </c>
      <c r="AF367" s="410">
        <f t="shared" ref="AF367" si="1077">AF366</f>
        <v>0</v>
      </c>
      <c r="AG367" s="410">
        <f t="shared" ref="AG367" si="1078">AG366</f>
        <v>0</v>
      </c>
      <c r="AH367" s="410">
        <f t="shared" ref="AH367" si="1079">AH366</f>
        <v>0</v>
      </c>
      <c r="AI367" s="410">
        <f t="shared" ref="AI367" si="1080">AI366</f>
        <v>0</v>
      </c>
      <c r="AJ367" s="410">
        <f t="shared" ref="AJ367" si="1081">AJ366</f>
        <v>0</v>
      </c>
      <c r="AK367" s="410">
        <f t="shared" ref="AK367" si="1082">AK366</f>
        <v>0</v>
      </c>
      <c r="AL367" s="410">
        <f t="shared" ref="AL367" si="1083">AL366</f>
        <v>0</v>
      </c>
      <c r="AM367" s="305"/>
    </row>
    <row r="368" spans="1:39" outlineLevel="1">
      <c r="B368" s="518"/>
      <c r="C368" s="290"/>
      <c r="D368" s="290"/>
      <c r="E368" s="290"/>
      <c r="F368" s="290"/>
      <c r="G368" s="290"/>
      <c r="H368" s="290"/>
      <c r="I368" s="290"/>
      <c r="J368" s="290"/>
      <c r="K368" s="290"/>
      <c r="L368" s="290"/>
      <c r="M368" s="290"/>
      <c r="N368" s="290"/>
      <c r="O368" s="290"/>
      <c r="P368" s="290"/>
      <c r="Q368" s="290"/>
      <c r="R368" s="290"/>
      <c r="S368" s="290"/>
      <c r="T368" s="290"/>
      <c r="U368" s="290"/>
      <c r="V368" s="290"/>
      <c r="W368" s="290"/>
      <c r="X368" s="290"/>
      <c r="Y368" s="411"/>
      <c r="Z368" s="424"/>
      <c r="AA368" s="424"/>
      <c r="AB368" s="424"/>
      <c r="AC368" s="424"/>
      <c r="AD368" s="424"/>
      <c r="AE368" s="424"/>
      <c r="AF368" s="424"/>
      <c r="AG368" s="424"/>
      <c r="AH368" s="424"/>
      <c r="AI368" s="424"/>
      <c r="AJ368" s="424"/>
      <c r="AK368" s="424"/>
      <c r="AL368" s="424"/>
      <c r="AM368" s="305"/>
    </row>
    <row r="369" spans="1:42" ht="30" outlineLevel="1">
      <c r="A369" s="520">
        <v>47</v>
      </c>
      <c r="B369" s="518" t="s">
        <v>139</v>
      </c>
      <c r="C369" s="290" t="s">
        <v>25</v>
      </c>
      <c r="D369" s="294"/>
      <c r="E369" s="294"/>
      <c r="F369" s="294"/>
      <c r="G369" s="294"/>
      <c r="H369" s="294"/>
      <c r="I369" s="294"/>
      <c r="J369" s="294"/>
      <c r="K369" s="294"/>
      <c r="L369" s="294"/>
      <c r="M369" s="294"/>
      <c r="N369" s="294">
        <v>12</v>
      </c>
      <c r="O369" s="294"/>
      <c r="P369" s="294"/>
      <c r="Q369" s="294"/>
      <c r="R369" s="294"/>
      <c r="S369" s="294"/>
      <c r="T369" s="294"/>
      <c r="U369" s="294"/>
      <c r="V369" s="294"/>
      <c r="W369" s="294"/>
      <c r="X369" s="294"/>
      <c r="Y369" s="425"/>
      <c r="Z369" s="409"/>
      <c r="AA369" s="409"/>
      <c r="AB369" s="409"/>
      <c r="AC369" s="409"/>
      <c r="AD369" s="409"/>
      <c r="AE369" s="409"/>
      <c r="AF369" s="409"/>
      <c r="AG369" s="414"/>
      <c r="AH369" s="414"/>
      <c r="AI369" s="414"/>
      <c r="AJ369" s="414"/>
      <c r="AK369" s="414"/>
      <c r="AL369" s="414"/>
      <c r="AM369" s="295">
        <f>SUM(Y369:AL369)</f>
        <v>0</v>
      </c>
    </row>
    <row r="370" spans="1:42" outlineLevel="1">
      <c r="B370" s="293" t="s">
        <v>289</v>
      </c>
      <c r="C370" s="290" t="s">
        <v>163</v>
      </c>
      <c r="D370" s="294"/>
      <c r="E370" s="294"/>
      <c r="F370" s="294"/>
      <c r="G370" s="294"/>
      <c r="H370" s="294"/>
      <c r="I370" s="294"/>
      <c r="J370" s="294"/>
      <c r="K370" s="294"/>
      <c r="L370" s="294"/>
      <c r="M370" s="294"/>
      <c r="N370" s="294">
        <f>N369</f>
        <v>12</v>
      </c>
      <c r="O370" s="294"/>
      <c r="P370" s="294"/>
      <c r="Q370" s="294"/>
      <c r="R370" s="294"/>
      <c r="S370" s="294"/>
      <c r="T370" s="294"/>
      <c r="U370" s="294"/>
      <c r="V370" s="294"/>
      <c r="W370" s="294"/>
      <c r="X370" s="294"/>
      <c r="Y370" s="410">
        <f>Y369</f>
        <v>0</v>
      </c>
      <c r="Z370" s="410">
        <f t="shared" ref="Z370" si="1084">Z369</f>
        <v>0</v>
      </c>
      <c r="AA370" s="410">
        <f t="shared" ref="AA370" si="1085">AA369</f>
        <v>0</v>
      </c>
      <c r="AB370" s="410">
        <f t="shared" ref="AB370" si="1086">AB369</f>
        <v>0</v>
      </c>
      <c r="AC370" s="410">
        <f t="shared" ref="AC370" si="1087">AC369</f>
        <v>0</v>
      </c>
      <c r="AD370" s="410">
        <f t="shared" ref="AD370" si="1088">AD369</f>
        <v>0</v>
      </c>
      <c r="AE370" s="410">
        <f t="shared" ref="AE370" si="1089">AE369</f>
        <v>0</v>
      </c>
      <c r="AF370" s="410">
        <f t="shared" ref="AF370" si="1090">AF369</f>
        <v>0</v>
      </c>
      <c r="AG370" s="410">
        <f t="shared" ref="AG370" si="1091">AG369</f>
        <v>0</v>
      </c>
      <c r="AH370" s="410">
        <f t="shared" ref="AH370" si="1092">AH369</f>
        <v>0</v>
      </c>
      <c r="AI370" s="410">
        <f t="shared" ref="AI370" si="1093">AI369</f>
        <v>0</v>
      </c>
      <c r="AJ370" s="410">
        <f t="shared" ref="AJ370" si="1094">AJ369</f>
        <v>0</v>
      </c>
      <c r="AK370" s="410">
        <f t="shared" ref="AK370" si="1095">AK369</f>
        <v>0</v>
      </c>
      <c r="AL370" s="410">
        <f t="shared" ref="AL370" si="1096">AL369</f>
        <v>0</v>
      </c>
      <c r="AM370" s="305"/>
    </row>
    <row r="371" spans="1:42" outlineLevel="1">
      <c r="B371" s="518"/>
      <c r="C371" s="290"/>
      <c r="D371" s="290"/>
      <c r="E371" s="290"/>
      <c r="F371" s="290"/>
      <c r="G371" s="290"/>
      <c r="H371" s="290"/>
      <c r="I371" s="290"/>
      <c r="J371" s="290"/>
      <c r="K371" s="290"/>
      <c r="L371" s="290"/>
      <c r="M371" s="290"/>
      <c r="N371" s="290"/>
      <c r="O371" s="290"/>
      <c r="P371" s="290"/>
      <c r="Q371" s="290"/>
      <c r="R371" s="290"/>
      <c r="S371" s="290"/>
      <c r="T371" s="290"/>
      <c r="U371" s="290"/>
      <c r="V371" s="290"/>
      <c r="W371" s="290"/>
      <c r="X371" s="290"/>
      <c r="Y371" s="411"/>
      <c r="Z371" s="424"/>
      <c r="AA371" s="424"/>
      <c r="AB371" s="424"/>
      <c r="AC371" s="424"/>
      <c r="AD371" s="424"/>
      <c r="AE371" s="424"/>
      <c r="AF371" s="424"/>
      <c r="AG371" s="424"/>
      <c r="AH371" s="424"/>
      <c r="AI371" s="424"/>
      <c r="AJ371" s="424"/>
      <c r="AK371" s="424"/>
      <c r="AL371" s="424"/>
      <c r="AM371" s="305"/>
    </row>
    <row r="372" spans="1:42" ht="45" outlineLevel="1">
      <c r="A372" s="520">
        <v>48</v>
      </c>
      <c r="B372" s="518" t="s">
        <v>140</v>
      </c>
      <c r="C372" s="290" t="s">
        <v>25</v>
      </c>
      <c r="D372" s="294"/>
      <c r="E372" s="294"/>
      <c r="F372" s="294"/>
      <c r="G372" s="294"/>
      <c r="H372" s="294"/>
      <c r="I372" s="294"/>
      <c r="J372" s="294"/>
      <c r="K372" s="294"/>
      <c r="L372" s="294"/>
      <c r="M372" s="294"/>
      <c r="N372" s="294">
        <v>12</v>
      </c>
      <c r="O372" s="294"/>
      <c r="P372" s="294"/>
      <c r="Q372" s="294"/>
      <c r="R372" s="294"/>
      <c r="S372" s="294"/>
      <c r="T372" s="294"/>
      <c r="U372" s="294"/>
      <c r="V372" s="294"/>
      <c r="W372" s="294"/>
      <c r="X372" s="294"/>
      <c r="Y372" s="425"/>
      <c r="Z372" s="409"/>
      <c r="AA372" s="409"/>
      <c r="AB372" s="409"/>
      <c r="AC372" s="409"/>
      <c r="AD372" s="409"/>
      <c r="AE372" s="409"/>
      <c r="AF372" s="409"/>
      <c r="AG372" s="414"/>
      <c r="AH372" s="414"/>
      <c r="AI372" s="414"/>
      <c r="AJ372" s="414"/>
      <c r="AK372" s="414"/>
      <c r="AL372" s="414"/>
      <c r="AM372" s="295">
        <f>SUM(Y372:AL372)</f>
        <v>0</v>
      </c>
    </row>
    <row r="373" spans="1:42" outlineLevel="1">
      <c r="B373" s="293" t="s">
        <v>289</v>
      </c>
      <c r="C373" s="290" t="s">
        <v>163</v>
      </c>
      <c r="D373" s="294"/>
      <c r="E373" s="294"/>
      <c r="F373" s="294"/>
      <c r="G373" s="294"/>
      <c r="H373" s="294"/>
      <c r="I373" s="294"/>
      <c r="J373" s="294"/>
      <c r="K373" s="294"/>
      <c r="L373" s="294"/>
      <c r="M373" s="294"/>
      <c r="N373" s="294">
        <f>N372</f>
        <v>12</v>
      </c>
      <c r="O373" s="294"/>
      <c r="P373" s="294"/>
      <c r="Q373" s="294"/>
      <c r="R373" s="294"/>
      <c r="S373" s="294"/>
      <c r="T373" s="294"/>
      <c r="U373" s="294"/>
      <c r="V373" s="294"/>
      <c r="W373" s="294"/>
      <c r="X373" s="294"/>
      <c r="Y373" s="410">
        <f>Y372</f>
        <v>0</v>
      </c>
      <c r="Z373" s="410">
        <f t="shared" ref="Z373" si="1097">Z372</f>
        <v>0</v>
      </c>
      <c r="AA373" s="410">
        <f t="shared" ref="AA373" si="1098">AA372</f>
        <v>0</v>
      </c>
      <c r="AB373" s="410">
        <f t="shared" ref="AB373" si="1099">AB372</f>
        <v>0</v>
      </c>
      <c r="AC373" s="410">
        <f t="shared" ref="AC373" si="1100">AC372</f>
        <v>0</v>
      </c>
      <c r="AD373" s="410">
        <f t="shared" ref="AD373" si="1101">AD372</f>
        <v>0</v>
      </c>
      <c r="AE373" s="410">
        <f t="shared" ref="AE373" si="1102">AE372</f>
        <v>0</v>
      </c>
      <c r="AF373" s="410">
        <f t="shared" ref="AF373" si="1103">AF372</f>
        <v>0</v>
      </c>
      <c r="AG373" s="410">
        <f t="shared" ref="AG373" si="1104">AG372</f>
        <v>0</v>
      </c>
      <c r="AH373" s="410">
        <f t="shared" ref="AH373" si="1105">AH372</f>
        <v>0</v>
      </c>
      <c r="AI373" s="410">
        <f t="shared" ref="AI373" si="1106">AI372</f>
        <v>0</v>
      </c>
      <c r="AJ373" s="410">
        <f t="shared" ref="AJ373" si="1107">AJ372</f>
        <v>0</v>
      </c>
      <c r="AK373" s="410">
        <f t="shared" ref="AK373" si="1108">AK372</f>
        <v>0</v>
      </c>
      <c r="AL373" s="410">
        <f t="shared" ref="AL373" si="1109">AL372</f>
        <v>0</v>
      </c>
      <c r="AM373" s="305"/>
    </row>
    <row r="374" spans="1:42" outlineLevel="1">
      <c r="B374" s="518"/>
      <c r="C374" s="290"/>
      <c r="D374" s="290"/>
      <c r="E374" s="290"/>
      <c r="F374" s="290"/>
      <c r="G374" s="290"/>
      <c r="H374" s="290"/>
      <c r="I374" s="290"/>
      <c r="J374" s="290"/>
      <c r="K374" s="290"/>
      <c r="L374" s="290"/>
      <c r="M374" s="290"/>
      <c r="N374" s="290"/>
      <c r="O374" s="290"/>
      <c r="P374" s="290"/>
      <c r="Q374" s="290"/>
      <c r="R374" s="290"/>
      <c r="S374" s="290"/>
      <c r="T374" s="290"/>
      <c r="U374" s="290"/>
      <c r="V374" s="290"/>
      <c r="W374" s="290"/>
      <c r="X374" s="290"/>
      <c r="Y374" s="411"/>
      <c r="Z374" s="424"/>
      <c r="AA374" s="424"/>
      <c r="AB374" s="424"/>
      <c r="AC374" s="424"/>
      <c r="AD374" s="424"/>
      <c r="AE374" s="424"/>
      <c r="AF374" s="424"/>
      <c r="AG374" s="424"/>
      <c r="AH374" s="424"/>
      <c r="AI374" s="424"/>
      <c r="AJ374" s="424"/>
      <c r="AK374" s="424"/>
      <c r="AL374" s="424"/>
      <c r="AM374" s="305"/>
    </row>
    <row r="375" spans="1:42" ht="30" outlineLevel="1">
      <c r="A375" s="520">
        <v>49</v>
      </c>
      <c r="B375" s="518" t="s">
        <v>141</v>
      </c>
      <c r="C375" s="290" t="s">
        <v>25</v>
      </c>
      <c r="D375" s="294"/>
      <c r="E375" s="294"/>
      <c r="F375" s="294"/>
      <c r="G375" s="294"/>
      <c r="H375" s="294"/>
      <c r="I375" s="294"/>
      <c r="J375" s="294"/>
      <c r="K375" s="294"/>
      <c r="L375" s="294"/>
      <c r="M375" s="294"/>
      <c r="N375" s="294">
        <v>12</v>
      </c>
      <c r="O375" s="294"/>
      <c r="P375" s="294"/>
      <c r="Q375" s="294"/>
      <c r="R375" s="294"/>
      <c r="S375" s="294"/>
      <c r="T375" s="294"/>
      <c r="U375" s="294"/>
      <c r="V375" s="294"/>
      <c r="W375" s="294"/>
      <c r="X375" s="294"/>
      <c r="Y375" s="425"/>
      <c r="Z375" s="409"/>
      <c r="AA375" s="409"/>
      <c r="AB375" s="409"/>
      <c r="AC375" s="409"/>
      <c r="AD375" s="409"/>
      <c r="AE375" s="409"/>
      <c r="AF375" s="409"/>
      <c r="AG375" s="414"/>
      <c r="AH375" s="414"/>
      <c r="AI375" s="414"/>
      <c r="AJ375" s="414"/>
      <c r="AK375" s="414"/>
      <c r="AL375" s="414"/>
      <c r="AM375" s="295">
        <f>SUM(Y375:AL375)</f>
        <v>0</v>
      </c>
    </row>
    <row r="376" spans="1:42" outlineLevel="1">
      <c r="B376" s="293" t="s">
        <v>289</v>
      </c>
      <c r="C376" s="290" t="s">
        <v>163</v>
      </c>
      <c r="D376" s="294"/>
      <c r="E376" s="294"/>
      <c r="F376" s="294"/>
      <c r="G376" s="294"/>
      <c r="H376" s="294"/>
      <c r="I376" s="294"/>
      <c r="J376" s="294"/>
      <c r="K376" s="294"/>
      <c r="L376" s="294"/>
      <c r="M376" s="294"/>
      <c r="N376" s="294">
        <f>N375</f>
        <v>12</v>
      </c>
      <c r="O376" s="294"/>
      <c r="P376" s="294"/>
      <c r="Q376" s="294"/>
      <c r="R376" s="294"/>
      <c r="S376" s="294"/>
      <c r="T376" s="294"/>
      <c r="U376" s="294"/>
      <c r="V376" s="294"/>
      <c r="W376" s="294"/>
      <c r="X376" s="294"/>
      <c r="Y376" s="410">
        <f>Y375</f>
        <v>0</v>
      </c>
      <c r="Z376" s="410">
        <f t="shared" ref="Z376" si="1110">Z375</f>
        <v>0</v>
      </c>
      <c r="AA376" s="410">
        <f t="shared" ref="AA376" si="1111">AA375</f>
        <v>0</v>
      </c>
      <c r="AB376" s="410">
        <f t="shared" ref="AB376" si="1112">AB375</f>
        <v>0</v>
      </c>
      <c r="AC376" s="410">
        <f t="shared" ref="AC376" si="1113">AC375</f>
        <v>0</v>
      </c>
      <c r="AD376" s="410">
        <f t="shared" ref="AD376" si="1114">AD375</f>
        <v>0</v>
      </c>
      <c r="AE376" s="410">
        <f t="shared" ref="AE376" si="1115">AE375</f>
        <v>0</v>
      </c>
      <c r="AF376" s="410">
        <f t="shared" ref="AF376" si="1116">AF375</f>
        <v>0</v>
      </c>
      <c r="AG376" s="410">
        <f t="shared" ref="AG376" si="1117">AG375</f>
        <v>0</v>
      </c>
      <c r="AH376" s="410">
        <f t="shared" ref="AH376" si="1118">AH375</f>
        <v>0</v>
      </c>
      <c r="AI376" s="410">
        <f t="shared" ref="AI376" si="1119">AI375</f>
        <v>0</v>
      </c>
      <c r="AJ376" s="410">
        <f t="shared" ref="AJ376" si="1120">AJ375</f>
        <v>0</v>
      </c>
      <c r="AK376" s="410">
        <f t="shared" ref="AK376" si="1121">AK375</f>
        <v>0</v>
      </c>
      <c r="AL376" s="410">
        <f t="shared" ref="AL376" si="1122">AL375</f>
        <v>0</v>
      </c>
      <c r="AM376" s="305"/>
    </row>
    <row r="377" spans="1:42" outlineLevel="1">
      <c r="B377" s="436"/>
      <c r="C377" s="304"/>
      <c r="D377" s="290"/>
      <c r="E377" s="290"/>
      <c r="F377" s="290"/>
      <c r="G377" s="290"/>
      <c r="H377" s="290"/>
      <c r="I377" s="290"/>
      <c r="J377" s="290"/>
      <c r="K377" s="290"/>
      <c r="L377" s="290"/>
      <c r="M377" s="290"/>
      <c r="N377" s="290"/>
      <c r="O377" s="290"/>
      <c r="P377" s="290"/>
      <c r="Q377" s="290"/>
      <c r="R377" s="290"/>
      <c r="S377" s="290"/>
      <c r="T377" s="290"/>
      <c r="U377" s="290"/>
      <c r="V377" s="290"/>
      <c r="W377" s="290"/>
      <c r="X377" s="290"/>
      <c r="Y377" s="300"/>
      <c r="Z377" s="300"/>
      <c r="AA377" s="300"/>
      <c r="AB377" s="300"/>
      <c r="AC377" s="300"/>
      <c r="AD377" s="300"/>
      <c r="AE377" s="300"/>
      <c r="AF377" s="300"/>
      <c r="AG377" s="300"/>
      <c r="AH377" s="300"/>
      <c r="AI377" s="300"/>
      <c r="AJ377" s="300"/>
      <c r="AK377" s="300"/>
      <c r="AL377" s="300"/>
      <c r="AM377" s="305"/>
    </row>
    <row r="378" spans="1:42" ht="15.75">
      <c r="B378" s="326" t="s">
        <v>274</v>
      </c>
      <c r="C378" s="328"/>
      <c r="D378" s="328">
        <f>SUM(D221:D376)</f>
        <v>0</v>
      </c>
      <c r="E378" s="328"/>
      <c r="F378" s="328"/>
      <c r="G378" s="328"/>
      <c r="H378" s="328"/>
      <c r="I378" s="328"/>
      <c r="J378" s="328"/>
      <c r="K378" s="328"/>
      <c r="L378" s="328"/>
      <c r="M378" s="328"/>
      <c r="N378" s="328"/>
      <c r="O378" s="328">
        <f>SUM(O221:O376)</f>
        <v>0</v>
      </c>
      <c r="P378" s="328"/>
      <c r="Q378" s="328"/>
      <c r="R378" s="328"/>
      <c r="S378" s="328"/>
      <c r="T378" s="328"/>
      <c r="U378" s="328"/>
      <c r="V378" s="328"/>
      <c r="W378" s="328"/>
      <c r="X378" s="328"/>
      <c r="Y378" s="328">
        <f>IF(Y219="kWh",SUMPRODUCT(D221:D376,Y221:Y376))</f>
        <v>0</v>
      </c>
      <c r="Z378" s="328">
        <f>IF(Z219="kWh",SUMPRODUCT(D221:D376,Z221:Z376))</f>
        <v>0</v>
      </c>
      <c r="AA378" s="328">
        <f>IF(AA219="kw",SUMPRODUCT(N221:N376,O221:O376,AA221:AA376),SUMPRODUCT(D221:D376,AA221:AA376))</f>
        <v>0</v>
      </c>
      <c r="AB378" s="328">
        <f>IF(AB219="kw",SUMPRODUCT(N221:N376,O221:O376,AB221:AB376),SUMPRODUCT(D221:D376,AB221:AB376))</f>
        <v>0</v>
      </c>
      <c r="AC378" s="328">
        <f>IF(AC219="kw",SUMPRODUCT(N221:N376,O221:O376,AC221:AC376),SUMPRODUCT(D221:D376,AC221:AC376))</f>
        <v>0</v>
      </c>
      <c r="AD378" s="328">
        <f>IF(AD219="kw",SUMPRODUCT(N221:N376,O221:O376,AD221:AD376),SUMPRODUCT(D221:D376,AD221:AD376))</f>
        <v>0</v>
      </c>
      <c r="AE378" s="328">
        <f>IF(AE219="kw",SUMPRODUCT(N221:N376,O221:O376,AE221:AE376),SUMPRODUCT(D221:D376,AE221:AE376))</f>
        <v>0</v>
      </c>
      <c r="AF378" s="328">
        <f>IF(AF219="kw",SUMPRODUCT(N221:N376,O221:O376,AF221:AF376),SUMPRODUCT(D221:D376,AF221:AF376))</f>
        <v>0</v>
      </c>
      <c r="AG378" s="328">
        <f>IF(AG219="kw",SUMPRODUCT(N221:N376,O221:O376,AG221:AG376),SUMPRODUCT(D221:D376,AG221:AG376))</f>
        <v>0</v>
      </c>
      <c r="AH378" s="328">
        <f>IF(AH219="kw",SUMPRODUCT(N221:N376,O221:O376,AH221:AH376),SUMPRODUCT(D221:D376,AH221:AH376))</f>
        <v>0</v>
      </c>
      <c r="AI378" s="328">
        <f>IF(AI219="kw",SUMPRODUCT(N221:N376,O221:O376,AI221:AI376),SUMPRODUCT(D221:D376,AI221:AI376))</f>
        <v>0</v>
      </c>
      <c r="AJ378" s="328">
        <f>IF(AJ219="kw",SUMPRODUCT(N221:N376,O221:O376,AJ221:AJ376),SUMPRODUCT(D221:D376,AJ221:AJ376))</f>
        <v>0</v>
      </c>
      <c r="AK378" s="328">
        <f>IF(AK219="kw",SUMPRODUCT(N221:N376,O221:O376,AK221:AK376),SUMPRODUCT(D221:D376,AK221:AK376))</f>
        <v>0</v>
      </c>
      <c r="AL378" s="328">
        <f>IF(AL219="kw",SUMPRODUCT(N221:N376,O221:O376,AL221:AL376),SUMPRODUCT(D221:D376,AL221:AL376))</f>
        <v>0</v>
      </c>
      <c r="AM378" s="329"/>
    </row>
    <row r="379" spans="1:42" ht="15.75">
      <c r="B379" s="390" t="s">
        <v>275</v>
      </c>
      <c r="C379" s="391"/>
      <c r="D379" s="391"/>
      <c r="E379" s="391"/>
      <c r="F379" s="391"/>
      <c r="G379" s="391"/>
      <c r="H379" s="391"/>
      <c r="I379" s="391"/>
      <c r="J379" s="391"/>
      <c r="K379" s="391"/>
      <c r="L379" s="391"/>
      <c r="M379" s="391"/>
      <c r="N379" s="391"/>
      <c r="O379" s="391"/>
      <c r="P379" s="391"/>
      <c r="Q379" s="391"/>
      <c r="R379" s="391"/>
      <c r="S379" s="391"/>
      <c r="T379" s="391"/>
      <c r="U379" s="391"/>
      <c r="V379" s="391"/>
      <c r="W379" s="391"/>
      <c r="X379" s="391"/>
      <c r="Y379" s="391">
        <f>HLOOKUP(Y218,'2. LRAMVA Threshold'!$B$42:$Q$53,8,FALSE)</f>
        <v>0</v>
      </c>
      <c r="Z379" s="391">
        <f>HLOOKUP(Z218,'2. LRAMVA Threshold'!$B$42:$Q$53,8,FALSE)</f>
        <v>0</v>
      </c>
      <c r="AA379" s="391">
        <f>HLOOKUP(AA218,'2. LRAMVA Threshold'!$B$42:$Q$53,8,FALSE)</f>
        <v>0</v>
      </c>
      <c r="AB379" s="391">
        <f>HLOOKUP(AB218,'2. LRAMVA Threshold'!$B$42:$Q$53,8,FALSE)</f>
        <v>0</v>
      </c>
      <c r="AC379" s="391">
        <f>HLOOKUP(AC218,'2. LRAMVA Threshold'!$B$42:$Q$53,8,FALSE)</f>
        <v>0</v>
      </c>
      <c r="AD379" s="391">
        <f>HLOOKUP(AD218,'2. LRAMVA Threshold'!$B$42:$Q$53,8,FALSE)</f>
        <v>0</v>
      </c>
      <c r="AE379" s="391">
        <f>HLOOKUP(AE218,'2. LRAMVA Threshold'!$B$42:$Q$53,8,FALSE)</f>
        <v>0</v>
      </c>
      <c r="AF379" s="391">
        <f>HLOOKUP(AF218,'2. LRAMVA Threshold'!$B$42:$Q$53,8,FALSE)</f>
        <v>0</v>
      </c>
      <c r="AG379" s="391">
        <f>HLOOKUP(AG218,'2. LRAMVA Threshold'!$B$42:$Q$53,8,FALSE)</f>
        <v>0</v>
      </c>
      <c r="AH379" s="391">
        <f>HLOOKUP(AH218,'2. LRAMVA Threshold'!$B$42:$Q$53,8,FALSE)</f>
        <v>0</v>
      </c>
      <c r="AI379" s="391">
        <f>HLOOKUP(AI218,'2. LRAMVA Threshold'!$B$42:$Q$53,8,FALSE)</f>
        <v>0</v>
      </c>
      <c r="AJ379" s="391">
        <f>HLOOKUP(AJ218,'2. LRAMVA Threshold'!$B$42:$Q$53,8,FALSE)</f>
        <v>0</v>
      </c>
      <c r="AK379" s="391">
        <f>HLOOKUP(AK218,'2. LRAMVA Threshold'!$B$42:$Q$53,8,FALSE)</f>
        <v>0</v>
      </c>
      <c r="AL379" s="391">
        <f>HLOOKUP(AL218,'2. LRAMVA Threshold'!$B$42:$Q$53,8,FALSE)</f>
        <v>0</v>
      </c>
      <c r="AM379" s="392"/>
    </row>
    <row r="380" spans="1:42">
      <c r="B380" s="393"/>
      <c r="C380" s="431"/>
      <c r="D380" s="432"/>
      <c r="E380" s="432"/>
      <c r="F380" s="432"/>
      <c r="G380" s="432"/>
      <c r="H380" s="432"/>
      <c r="I380" s="432"/>
      <c r="J380" s="432"/>
      <c r="K380" s="432"/>
      <c r="L380" s="432"/>
      <c r="M380" s="432"/>
      <c r="N380" s="432"/>
      <c r="O380" s="433"/>
      <c r="P380" s="432"/>
      <c r="Q380" s="432"/>
      <c r="R380" s="432"/>
      <c r="S380" s="434"/>
      <c r="T380" s="434"/>
      <c r="U380" s="434"/>
      <c r="V380" s="434"/>
      <c r="W380" s="432"/>
      <c r="X380" s="432"/>
      <c r="Y380" s="435"/>
      <c r="Z380" s="435"/>
      <c r="AA380" s="435"/>
      <c r="AB380" s="435"/>
      <c r="AC380" s="435"/>
      <c r="AD380" s="435"/>
      <c r="AE380" s="435"/>
      <c r="AF380" s="398"/>
      <c r="AG380" s="398"/>
      <c r="AH380" s="398"/>
      <c r="AI380" s="398"/>
      <c r="AJ380" s="398"/>
      <c r="AK380" s="398"/>
      <c r="AL380" s="398"/>
      <c r="AM380" s="399"/>
    </row>
    <row r="381" spans="1:42">
      <c r="B381" s="323" t="s">
        <v>276</v>
      </c>
      <c r="C381" s="337"/>
      <c r="D381" s="337"/>
      <c r="E381" s="375"/>
      <c r="F381" s="375"/>
      <c r="G381" s="375"/>
      <c r="H381" s="375"/>
      <c r="I381" s="375"/>
      <c r="J381" s="375"/>
      <c r="K381" s="375"/>
      <c r="L381" s="375"/>
      <c r="M381" s="375"/>
      <c r="N381" s="375"/>
      <c r="O381" s="290"/>
      <c r="P381" s="339"/>
      <c r="Q381" s="339"/>
      <c r="R381" s="339"/>
      <c r="S381" s="338"/>
      <c r="T381" s="338"/>
      <c r="U381" s="338"/>
      <c r="V381" s="338"/>
      <c r="W381" s="339"/>
      <c r="X381" s="339"/>
      <c r="Y381" s="340">
        <f>HLOOKUP(Y$35,'3.  Distribution Rates'!$C$122:$P$133,8,FALSE)</f>
        <v>0</v>
      </c>
      <c r="Z381" s="340">
        <f>HLOOKUP(Z$35,'3.  Distribution Rates'!$C$122:$P$133,8,FALSE)</f>
        <v>0</v>
      </c>
      <c r="AA381" s="340">
        <f>HLOOKUP(AA$35,'3.  Distribution Rates'!$C$122:$P$133,8,FALSE)</f>
        <v>0</v>
      </c>
      <c r="AB381" s="340">
        <f>HLOOKUP(AB$35,'3.  Distribution Rates'!$C$122:$P$133,8,FALSE)</f>
        <v>0</v>
      </c>
      <c r="AC381" s="340">
        <f>HLOOKUP(AC$35,'3.  Distribution Rates'!$C$122:$P$133,8,FALSE)</f>
        <v>0</v>
      </c>
      <c r="AD381" s="340">
        <f>HLOOKUP(AD$35,'3.  Distribution Rates'!$C$122:$P$133,8,FALSE)</f>
        <v>0</v>
      </c>
      <c r="AE381" s="340">
        <f>HLOOKUP(AE$35,'3.  Distribution Rates'!$C$122:$P$133,8,FALSE)</f>
        <v>0</v>
      </c>
      <c r="AF381" s="340">
        <f>HLOOKUP(AF$35,'3.  Distribution Rates'!$C$122:$P$133,8,FALSE)</f>
        <v>0</v>
      </c>
      <c r="AG381" s="340">
        <f>HLOOKUP(AG$35,'3.  Distribution Rates'!$C$122:$P$133,8,FALSE)</f>
        <v>0</v>
      </c>
      <c r="AH381" s="340">
        <f>HLOOKUP(AH$35,'3.  Distribution Rates'!$C$122:$P$133,8,FALSE)</f>
        <v>0</v>
      </c>
      <c r="AI381" s="340">
        <f>HLOOKUP(AI$35,'3.  Distribution Rates'!$C$122:$P$133,8,FALSE)</f>
        <v>0</v>
      </c>
      <c r="AJ381" s="340">
        <f>HLOOKUP(AJ$35,'3.  Distribution Rates'!$C$122:$P$133,8,FALSE)</f>
        <v>0</v>
      </c>
      <c r="AK381" s="340">
        <f>HLOOKUP(AK$35,'3.  Distribution Rates'!$C$122:$P$133,8,FALSE)</f>
        <v>0</v>
      </c>
      <c r="AL381" s="340">
        <f>HLOOKUP(AL$35,'3.  Distribution Rates'!$C$122:$P$133,8,FALSE)</f>
        <v>0</v>
      </c>
      <c r="AM381" s="376"/>
      <c r="AN381" s="340"/>
      <c r="AO381" s="340"/>
      <c r="AP381" s="340"/>
    </row>
    <row r="382" spans="1:42">
      <c r="B382" s="323" t="s">
        <v>277</v>
      </c>
      <c r="C382" s="344"/>
      <c r="D382" s="308"/>
      <c r="E382" s="278"/>
      <c r="F382" s="278"/>
      <c r="G382" s="278"/>
      <c r="H382" s="278"/>
      <c r="I382" s="278"/>
      <c r="J382" s="278"/>
      <c r="K382" s="278"/>
      <c r="L382" s="278"/>
      <c r="M382" s="278"/>
      <c r="N382" s="278"/>
      <c r="O382" s="290"/>
      <c r="P382" s="278"/>
      <c r="Q382" s="278"/>
      <c r="R382" s="278"/>
      <c r="S382" s="308"/>
      <c r="T382" s="308"/>
      <c r="U382" s="308"/>
      <c r="V382" s="308"/>
      <c r="W382" s="278"/>
      <c r="X382" s="278"/>
      <c r="Y382" s="377">
        <f>'4.  2011-2014 LRAM'!Y139*Y381</f>
        <v>0</v>
      </c>
      <c r="Z382" s="377">
        <f>'4.  2011-2014 LRAM'!Z139*Z381</f>
        <v>0</v>
      </c>
      <c r="AA382" s="377">
        <f>'4.  2011-2014 LRAM'!AA139*AA381</f>
        <v>0</v>
      </c>
      <c r="AB382" s="377">
        <f>'4.  2011-2014 LRAM'!AB139*AB381</f>
        <v>0</v>
      </c>
      <c r="AC382" s="377">
        <f>'4.  2011-2014 LRAM'!AC139*AC381</f>
        <v>0</v>
      </c>
      <c r="AD382" s="377">
        <f>'4.  2011-2014 LRAM'!AD139*AD381</f>
        <v>0</v>
      </c>
      <c r="AE382" s="377">
        <f>'4.  2011-2014 LRAM'!AE139*AE381</f>
        <v>0</v>
      </c>
      <c r="AF382" s="377">
        <f>'4.  2011-2014 LRAM'!AF139*AF381</f>
        <v>0</v>
      </c>
      <c r="AG382" s="377">
        <f>'4.  2011-2014 LRAM'!AG139*AG381</f>
        <v>0</v>
      </c>
      <c r="AH382" s="377">
        <f>'4.  2011-2014 LRAM'!AH139*AH381</f>
        <v>0</v>
      </c>
      <c r="AI382" s="377">
        <f>'4.  2011-2014 LRAM'!AI139*AI381</f>
        <v>0</v>
      </c>
      <c r="AJ382" s="377">
        <f>'4.  2011-2014 LRAM'!AJ139*AJ381</f>
        <v>0</v>
      </c>
      <c r="AK382" s="377">
        <f>'4.  2011-2014 LRAM'!AK139*AK381</f>
        <v>0</v>
      </c>
      <c r="AL382" s="377">
        <f>'4.  2011-2014 LRAM'!AL139*AL381</f>
        <v>0</v>
      </c>
      <c r="AM382" s="627">
        <f>SUM(Y382:AL382)</f>
        <v>0</v>
      </c>
    </row>
    <row r="383" spans="1:42">
      <c r="B383" s="323" t="s">
        <v>278</v>
      </c>
      <c r="C383" s="344"/>
      <c r="D383" s="308"/>
      <c r="E383" s="278"/>
      <c r="F383" s="278"/>
      <c r="G383" s="278"/>
      <c r="H383" s="278"/>
      <c r="I383" s="278"/>
      <c r="J383" s="278"/>
      <c r="K383" s="278"/>
      <c r="L383" s="278"/>
      <c r="M383" s="278"/>
      <c r="N383" s="278"/>
      <c r="O383" s="290"/>
      <c r="P383" s="278"/>
      <c r="Q383" s="278"/>
      <c r="R383" s="278"/>
      <c r="S383" s="308"/>
      <c r="T383" s="308"/>
      <c r="U383" s="308"/>
      <c r="V383" s="308"/>
      <c r="W383" s="278"/>
      <c r="X383" s="278"/>
      <c r="Y383" s="377">
        <f>'4.  2011-2014 LRAM'!Y268*Y381</f>
        <v>0</v>
      </c>
      <c r="Z383" s="377">
        <f>'4.  2011-2014 LRAM'!Z268*Z381</f>
        <v>0</v>
      </c>
      <c r="AA383" s="377">
        <f>'4.  2011-2014 LRAM'!AA268*AA381</f>
        <v>0</v>
      </c>
      <c r="AB383" s="377">
        <f>'4.  2011-2014 LRAM'!AB268*AB381</f>
        <v>0</v>
      </c>
      <c r="AC383" s="377">
        <f>'4.  2011-2014 LRAM'!AC268*AC381</f>
        <v>0</v>
      </c>
      <c r="AD383" s="377">
        <f>'4.  2011-2014 LRAM'!AD268*AD381</f>
        <v>0</v>
      </c>
      <c r="AE383" s="377">
        <f>'4.  2011-2014 LRAM'!AE268*AE381</f>
        <v>0</v>
      </c>
      <c r="AF383" s="377">
        <f>'4.  2011-2014 LRAM'!AF268*AF381</f>
        <v>0</v>
      </c>
      <c r="AG383" s="377">
        <f>'4.  2011-2014 LRAM'!AG268*AG381</f>
        <v>0</v>
      </c>
      <c r="AH383" s="377">
        <f>'4.  2011-2014 LRAM'!AH268*AH381</f>
        <v>0</v>
      </c>
      <c r="AI383" s="377">
        <f>'4.  2011-2014 LRAM'!AI268*AI381</f>
        <v>0</v>
      </c>
      <c r="AJ383" s="377">
        <f>'4.  2011-2014 LRAM'!AJ268*AJ381</f>
        <v>0</v>
      </c>
      <c r="AK383" s="377">
        <f>'4.  2011-2014 LRAM'!AK268*AK381</f>
        <v>0</v>
      </c>
      <c r="AL383" s="377">
        <f>'4.  2011-2014 LRAM'!AL268*AL381</f>
        <v>0</v>
      </c>
      <c r="AM383" s="627">
        <f>SUM(Y383:AL383)</f>
        <v>0</v>
      </c>
    </row>
    <row r="384" spans="1:42">
      <c r="B384" s="323" t="s">
        <v>279</v>
      </c>
      <c r="C384" s="344"/>
      <c r="D384" s="308"/>
      <c r="E384" s="278"/>
      <c r="F384" s="278"/>
      <c r="G384" s="278"/>
      <c r="H384" s="278"/>
      <c r="I384" s="278"/>
      <c r="J384" s="278"/>
      <c r="K384" s="278"/>
      <c r="L384" s="278"/>
      <c r="M384" s="278"/>
      <c r="N384" s="278"/>
      <c r="O384" s="290"/>
      <c r="P384" s="278"/>
      <c r="Q384" s="278"/>
      <c r="R384" s="278"/>
      <c r="S384" s="308"/>
      <c r="T384" s="308"/>
      <c r="U384" s="308"/>
      <c r="V384" s="308"/>
      <c r="W384" s="278"/>
      <c r="X384" s="278"/>
      <c r="Y384" s="377">
        <f>'4.  2011-2014 LRAM'!Y397*Y381</f>
        <v>0</v>
      </c>
      <c r="Z384" s="377">
        <f>'4.  2011-2014 LRAM'!Z397*Z381</f>
        <v>0</v>
      </c>
      <c r="AA384" s="377">
        <f>'4.  2011-2014 LRAM'!AA397*AA381</f>
        <v>0</v>
      </c>
      <c r="AB384" s="377">
        <f>'4.  2011-2014 LRAM'!AB397*AB381</f>
        <v>0</v>
      </c>
      <c r="AC384" s="377">
        <f>'4.  2011-2014 LRAM'!AC397*AC381</f>
        <v>0</v>
      </c>
      <c r="AD384" s="377">
        <f>'4.  2011-2014 LRAM'!AD397*AD381</f>
        <v>0</v>
      </c>
      <c r="AE384" s="377">
        <f>'4.  2011-2014 LRAM'!AE397*AE381</f>
        <v>0</v>
      </c>
      <c r="AF384" s="377">
        <f>'4.  2011-2014 LRAM'!AF397*AF381</f>
        <v>0</v>
      </c>
      <c r="AG384" s="377">
        <f>'4.  2011-2014 LRAM'!AG397*AG381</f>
        <v>0</v>
      </c>
      <c r="AH384" s="377">
        <f>'4.  2011-2014 LRAM'!AH397*AH381</f>
        <v>0</v>
      </c>
      <c r="AI384" s="377">
        <f>'4.  2011-2014 LRAM'!AI397*AI381</f>
        <v>0</v>
      </c>
      <c r="AJ384" s="377">
        <f>'4.  2011-2014 LRAM'!AJ397*AJ381</f>
        <v>0</v>
      </c>
      <c r="AK384" s="377">
        <f>'4.  2011-2014 LRAM'!AK397*AK381</f>
        <v>0</v>
      </c>
      <c r="AL384" s="377">
        <f>'4.  2011-2014 LRAM'!AL397*AL381</f>
        <v>0</v>
      </c>
      <c r="AM384" s="627">
        <f>SUM(Y384:AL384)</f>
        <v>0</v>
      </c>
    </row>
    <row r="385" spans="2:39">
      <c r="B385" s="323" t="s">
        <v>280</v>
      </c>
      <c r="C385" s="344"/>
      <c r="D385" s="308"/>
      <c r="E385" s="278"/>
      <c r="F385" s="278"/>
      <c r="G385" s="278"/>
      <c r="H385" s="278"/>
      <c r="I385" s="278"/>
      <c r="J385" s="278"/>
      <c r="K385" s="278"/>
      <c r="L385" s="278"/>
      <c r="M385" s="278"/>
      <c r="N385" s="278"/>
      <c r="O385" s="290"/>
      <c r="P385" s="278"/>
      <c r="Q385" s="278"/>
      <c r="R385" s="278"/>
      <c r="S385" s="308"/>
      <c r="T385" s="308"/>
      <c r="U385" s="308"/>
      <c r="V385" s="308"/>
      <c r="W385" s="278"/>
      <c r="X385" s="278"/>
      <c r="Y385" s="377">
        <f>'4.  2011-2014 LRAM'!Y527*Y381</f>
        <v>0</v>
      </c>
      <c r="Z385" s="377">
        <f>'4.  2011-2014 LRAM'!Z527*Z381</f>
        <v>0</v>
      </c>
      <c r="AA385" s="377">
        <f>'4.  2011-2014 LRAM'!AA527*AA381</f>
        <v>0</v>
      </c>
      <c r="AB385" s="377">
        <f>'4.  2011-2014 LRAM'!AB527*AB381</f>
        <v>0</v>
      </c>
      <c r="AC385" s="377">
        <f>'4.  2011-2014 LRAM'!AC527*AC381</f>
        <v>0</v>
      </c>
      <c r="AD385" s="377">
        <f>'4.  2011-2014 LRAM'!AD527*AD381</f>
        <v>0</v>
      </c>
      <c r="AE385" s="377">
        <f>'4.  2011-2014 LRAM'!AE527*AE381</f>
        <v>0</v>
      </c>
      <c r="AF385" s="377">
        <f>'4.  2011-2014 LRAM'!AF527*AF381</f>
        <v>0</v>
      </c>
      <c r="AG385" s="377">
        <f>'4.  2011-2014 LRAM'!AG527*AG381</f>
        <v>0</v>
      </c>
      <c r="AH385" s="377">
        <f>'4.  2011-2014 LRAM'!AH527*AH381</f>
        <v>0</v>
      </c>
      <c r="AI385" s="377">
        <f>'4.  2011-2014 LRAM'!AI527*AI381</f>
        <v>0</v>
      </c>
      <c r="AJ385" s="377">
        <f>'4.  2011-2014 LRAM'!AJ527*AJ381</f>
        <v>0</v>
      </c>
      <c r="AK385" s="377">
        <f>'4.  2011-2014 LRAM'!AK527*AK381</f>
        <v>0</v>
      </c>
      <c r="AL385" s="377">
        <f>'4.  2011-2014 LRAM'!AL527*AL381</f>
        <v>0</v>
      </c>
      <c r="AM385" s="627">
        <f t="shared" ref="AM385:AM387" si="1123">SUM(Y385:AL385)</f>
        <v>0</v>
      </c>
    </row>
    <row r="386" spans="2:39">
      <c r="B386" s="323" t="s">
        <v>281</v>
      </c>
      <c r="C386" s="344"/>
      <c r="D386" s="308"/>
      <c r="E386" s="278"/>
      <c r="F386" s="278"/>
      <c r="G386" s="278"/>
      <c r="H386" s="278"/>
      <c r="I386" s="278"/>
      <c r="J386" s="278"/>
      <c r="K386" s="278"/>
      <c r="L386" s="278"/>
      <c r="M386" s="278"/>
      <c r="N386" s="278"/>
      <c r="O386" s="290"/>
      <c r="P386" s="278"/>
      <c r="Q386" s="278"/>
      <c r="R386" s="278"/>
      <c r="S386" s="308"/>
      <c r="T386" s="308"/>
      <c r="U386" s="308"/>
      <c r="V386" s="308"/>
      <c r="W386" s="278"/>
      <c r="X386" s="278"/>
      <c r="Y386" s="377">
        <f t="shared" ref="Y386:AL386" si="1124">Y208*Y381</f>
        <v>0</v>
      </c>
      <c r="Z386" s="377">
        <f t="shared" si="1124"/>
        <v>0</v>
      </c>
      <c r="AA386" s="377">
        <f t="shared" si="1124"/>
        <v>0</v>
      </c>
      <c r="AB386" s="377">
        <f t="shared" si="1124"/>
        <v>0</v>
      </c>
      <c r="AC386" s="377">
        <f t="shared" si="1124"/>
        <v>0</v>
      </c>
      <c r="AD386" s="377">
        <f t="shared" si="1124"/>
        <v>0</v>
      </c>
      <c r="AE386" s="377">
        <f t="shared" si="1124"/>
        <v>0</v>
      </c>
      <c r="AF386" s="377">
        <f t="shared" si="1124"/>
        <v>0</v>
      </c>
      <c r="AG386" s="377">
        <f t="shared" si="1124"/>
        <v>0</v>
      </c>
      <c r="AH386" s="377">
        <f t="shared" si="1124"/>
        <v>0</v>
      </c>
      <c r="AI386" s="377">
        <f t="shared" si="1124"/>
        <v>0</v>
      </c>
      <c r="AJ386" s="377">
        <f t="shared" si="1124"/>
        <v>0</v>
      </c>
      <c r="AK386" s="377">
        <f t="shared" si="1124"/>
        <v>0</v>
      </c>
      <c r="AL386" s="377">
        <f t="shared" si="1124"/>
        <v>0</v>
      </c>
      <c r="AM386" s="627">
        <f t="shared" si="1123"/>
        <v>0</v>
      </c>
    </row>
    <row r="387" spans="2:39">
      <c r="B387" s="323" t="s">
        <v>290</v>
      </c>
      <c r="C387" s="344"/>
      <c r="D387" s="308"/>
      <c r="E387" s="278"/>
      <c r="F387" s="278"/>
      <c r="G387" s="278"/>
      <c r="H387" s="278"/>
      <c r="I387" s="278"/>
      <c r="J387" s="278"/>
      <c r="K387" s="278"/>
      <c r="L387" s="278"/>
      <c r="M387" s="278"/>
      <c r="N387" s="278"/>
      <c r="O387" s="290"/>
      <c r="P387" s="278"/>
      <c r="Q387" s="278"/>
      <c r="R387" s="278"/>
      <c r="S387" s="308"/>
      <c r="T387" s="308"/>
      <c r="U387" s="308"/>
      <c r="V387" s="308"/>
      <c r="W387" s="278"/>
      <c r="X387" s="278"/>
      <c r="Y387" s="377">
        <f>Y378*Y381</f>
        <v>0</v>
      </c>
      <c r="Z387" s="377">
        <f t="shared" ref="Z387:AL387" si="1125">Z378*Z381</f>
        <v>0</v>
      </c>
      <c r="AA387" s="377">
        <f t="shared" si="1125"/>
        <v>0</v>
      </c>
      <c r="AB387" s="377">
        <f t="shared" si="1125"/>
        <v>0</v>
      </c>
      <c r="AC387" s="377">
        <f t="shared" si="1125"/>
        <v>0</v>
      </c>
      <c r="AD387" s="377">
        <f t="shared" si="1125"/>
        <v>0</v>
      </c>
      <c r="AE387" s="377">
        <f t="shared" si="1125"/>
        <v>0</v>
      </c>
      <c r="AF387" s="377">
        <f t="shared" si="1125"/>
        <v>0</v>
      </c>
      <c r="AG387" s="377">
        <f t="shared" si="1125"/>
        <v>0</v>
      </c>
      <c r="AH387" s="377">
        <f t="shared" si="1125"/>
        <v>0</v>
      </c>
      <c r="AI387" s="377">
        <f t="shared" si="1125"/>
        <v>0</v>
      </c>
      <c r="AJ387" s="377">
        <f t="shared" si="1125"/>
        <v>0</v>
      </c>
      <c r="AK387" s="377">
        <f t="shared" si="1125"/>
        <v>0</v>
      </c>
      <c r="AL387" s="377">
        <f t="shared" si="1125"/>
        <v>0</v>
      </c>
      <c r="AM387" s="627">
        <f t="shared" si="1123"/>
        <v>0</v>
      </c>
    </row>
    <row r="388" spans="2:39" ht="15.75">
      <c r="B388" s="348" t="s">
        <v>282</v>
      </c>
      <c r="C388" s="344"/>
      <c r="D388" s="335"/>
      <c r="E388" s="333"/>
      <c r="F388" s="333"/>
      <c r="G388" s="333"/>
      <c r="H388" s="333"/>
      <c r="I388" s="333"/>
      <c r="J388" s="333"/>
      <c r="K388" s="333"/>
      <c r="L388" s="333"/>
      <c r="M388" s="333"/>
      <c r="N388" s="333"/>
      <c r="O388" s="299"/>
      <c r="P388" s="333"/>
      <c r="Q388" s="333"/>
      <c r="R388" s="333"/>
      <c r="S388" s="335"/>
      <c r="T388" s="335"/>
      <c r="U388" s="335"/>
      <c r="V388" s="335"/>
      <c r="W388" s="333"/>
      <c r="X388" s="333"/>
      <c r="Y388" s="345">
        <f>SUM(Y382:Y387)</f>
        <v>0</v>
      </c>
      <c r="Z388" s="345">
        <f t="shared" ref="Z388:AE388" si="1126">SUM(Z382:Z387)</f>
        <v>0</v>
      </c>
      <c r="AA388" s="345">
        <f t="shared" si="1126"/>
        <v>0</v>
      </c>
      <c r="AB388" s="345">
        <f t="shared" si="1126"/>
        <v>0</v>
      </c>
      <c r="AC388" s="345">
        <f t="shared" si="1126"/>
        <v>0</v>
      </c>
      <c r="AD388" s="345">
        <f t="shared" si="1126"/>
        <v>0</v>
      </c>
      <c r="AE388" s="345">
        <f t="shared" si="1126"/>
        <v>0</v>
      </c>
      <c r="AF388" s="345">
        <f>SUM(AF382:AF387)</f>
        <v>0</v>
      </c>
      <c r="AG388" s="345">
        <f t="shared" ref="AG388:AL388" si="1127">SUM(AG382:AG387)</f>
        <v>0</v>
      </c>
      <c r="AH388" s="345">
        <f t="shared" si="1127"/>
        <v>0</v>
      </c>
      <c r="AI388" s="345">
        <f t="shared" si="1127"/>
        <v>0</v>
      </c>
      <c r="AJ388" s="345">
        <f t="shared" si="1127"/>
        <v>0</v>
      </c>
      <c r="AK388" s="345">
        <f t="shared" si="1127"/>
        <v>0</v>
      </c>
      <c r="AL388" s="345">
        <f t="shared" si="1127"/>
        <v>0</v>
      </c>
      <c r="AM388" s="406">
        <f>SUM(AM382:AM387)</f>
        <v>0</v>
      </c>
    </row>
    <row r="389" spans="2:39" ht="15.75">
      <c r="B389" s="348" t="s">
        <v>283</v>
      </c>
      <c r="C389" s="344"/>
      <c r="D389" s="349"/>
      <c r="E389" s="333"/>
      <c r="F389" s="333"/>
      <c r="G389" s="333"/>
      <c r="H389" s="333"/>
      <c r="I389" s="333"/>
      <c r="J389" s="333"/>
      <c r="K389" s="333"/>
      <c r="L389" s="333"/>
      <c r="M389" s="333"/>
      <c r="N389" s="333"/>
      <c r="O389" s="299"/>
      <c r="P389" s="333"/>
      <c r="Q389" s="333"/>
      <c r="R389" s="333"/>
      <c r="S389" s="335"/>
      <c r="T389" s="335"/>
      <c r="U389" s="335"/>
      <c r="V389" s="335"/>
      <c r="W389" s="333"/>
      <c r="X389" s="333"/>
      <c r="Y389" s="346">
        <f>Y379*Y381</f>
        <v>0</v>
      </c>
      <c r="Z389" s="346">
        <f t="shared" ref="Z389:AE389" si="1128">Z379*Z381</f>
        <v>0</v>
      </c>
      <c r="AA389" s="346">
        <f t="shared" si="1128"/>
        <v>0</v>
      </c>
      <c r="AB389" s="346">
        <f t="shared" si="1128"/>
        <v>0</v>
      </c>
      <c r="AC389" s="346">
        <f t="shared" si="1128"/>
        <v>0</v>
      </c>
      <c r="AD389" s="346">
        <f t="shared" si="1128"/>
        <v>0</v>
      </c>
      <c r="AE389" s="346">
        <f t="shared" si="1128"/>
        <v>0</v>
      </c>
      <c r="AF389" s="346">
        <f>AF379*AF381</f>
        <v>0</v>
      </c>
      <c r="AG389" s="346">
        <f t="shared" ref="AG389:AL389" si="1129">AG379*AG381</f>
        <v>0</v>
      </c>
      <c r="AH389" s="346">
        <f t="shared" si="1129"/>
        <v>0</v>
      </c>
      <c r="AI389" s="346">
        <f t="shared" si="1129"/>
        <v>0</v>
      </c>
      <c r="AJ389" s="346">
        <f t="shared" si="1129"/>
        <v>0</v>
      </c>
      <c r="AK389" s="346">
        <f t="shared" si="1129"/>
        <v>0</v>
      </c>
      <c r="AL389" s="346">
        <f t="shared" si="1129"/>
        <v>0</v>
      </c>
      <c r="AM389" s="406">
        <f>SUM(Y389:AL389)</f>
        <v>0</v>
      </c>
    </row>
    <row r="390" spans="2:39" ht="15.75">
      <c r="B390" s="348" t="s">
        <v>284</v>
      </c>
      <c r="C390" s="344"/>
      <c r="D390" s="349"/>
      <c r="E390" s="333"/>
      <c r="F390" s="333"/>
      <c r="G390" s="333"/>
      <c r="H390" s="333"/>
      <c r="I390" s="333"/>
      <c r="J390" s="333"/>
      <c r="K390" s="333"/>
      <c r="L390" s="333"/>
      <c r="M390" s="333"/>
      <c r="N390" s="333"/>
      <c r="O390" s="299"/>
      <c r="P390" s="333"/>
      <c r="Q390" s="333"/>
      <c r="R390" s="333"/>
      <c r="S390" s="349"/>
      <c r="T390" s="349"/>
      <c r="U390" s="349"/>
      <c r="V390" s="349"/>
      <c r="W390" s="333"/>
      <c r="X390" s="333"/>
      <c r="Y390" s="350"/>
      <c r="Z390" s="350"/>
      <c r="AA390" s="350"/>
      <c r="AB390" s="350"/>
      <c r="AC390" s="350"/>
      <c r="AD390" s="350"/>
      <c r="AE390" s="350"/>
      <c r="AF390" s="350"/>
      <c r="AG390" s="350"/>
      <c r="AH390" s="350"/>
      <c r="AI390" s="350"/>
      <c r="AJ390" s="350"/>
      <c r="AK390" s="350"/>
      <c r="AL390" s="350"/>
      <c r="AM390" s="406">
        <f>AM388-AM389</f>
        <v>0</v>
      </c>
    </row>
    <row r="391" spans="2:39">
      <c r="B391" s="323"/>
      <c r="C391" s="349"/>
      <c r="D391" s="349"/>
      <c r="E391" s="333"/>
      <c r="F391" s="333"/>
      <c r="G391" s="333"/>
      <c r="H391" s="333"/>
      <c r="I391" s="333"/>
      <c r="J391" s="333"/>
      <c r="K391" s="333"/>
      <c r="L391" s="333"/>
      <c r="M391" s="333"/>
      <c r="N391" s="333"/>
      <c r="O391" s="299"/>
      <c r="P391" s="333"/>
      <c r="Q391" s="333"/>
      <c r="R391" s="333"/>
      <c r="S391" s="349"/>
      <c r="T391" s="344"/>
      <c r="U391" s="349"/>
      <c r="V391" s="349"/>
      <c r="W391" s="333"/>
      <c r="X391" s="333"/>
      <c r="Y391" s="351"/>
      <c r="Z391" s="351"/>
      <c r="AA391" s="351"/>
      <c r="AB391" s="351"/>
      <c r="AC391" s="351"/>
      <c r="AD391" s="351"/>
      <c r="AE391" s="351"/>
      <c r="AF391" s="351"/>
      <c r="AG391" s="351"/>
      <c r="AH391" s="351"/>
      <c r="AI391" s="351"/>
      <c r="AJ391" s="351"/>
      <c r="AK391" s="351"/>
      <c r="AL391" s="351"/>
      <c r="AM391" s="347"/>
    </row>
    <row r="392" spans="2:39">
      <c r="B392" s="438" t="s">
        <v>285</v>
      </c>
      <c r="C392" s="303"/>
      <c r="D392" s="278"/>
      <c r="E392" s="278"/>
      <c r="F392" s="278"/>
      <c r="G392" s="278"/>
      <c r="H392" s="278"/>
      <c r="I392" s="278"/>
      <c r="J392" s="278"/>
      <c r="K392" s="278"/>
      <c r="L392" s="278"/>
      <c r="M392" s="278"/>
      <c r="N392" s="278"/>
      <c r="O392" s="356"/>
      <c r="P392" s="278"/>
      <c r="Q392" s="278"/>
      <c r="R392" s="278"/>
      <c r="S392" s="303"/>
      <c r="T392" s="308"/>
      <c r="U392" s="308"/>
      <c r="V392" s="278"/>
      <c r="W392" s="278"/>
      <c r="X392" s="308"/>
      <c r="Y392" s="290">
        <f>SUMPRODUCT(E221:E376,Y221:Y376)</f>
        <v>0</v>
      </c>
      <c r="Z392" s="290">
        <f>SUMPRODUCT(E221:E376,Z221:Z376)</f>
        <v>0</v>
      </c>
      <c r="AA392" s="290">
        <f t="shared" ref="AA392:AL392" si="1130">IF(AA219="kw",SUMPRODUCT($N$221:$N$376,$P$221:$P$376,AA221:AA376),SUMPRODUCT($E$221:$E$376,AA221:AA376))</f>
        <v>0</v>
      </c>
      <c r="AB392" s="290">
        <f t="shared" si="1130"/>
        <v>0</v>
      </c>
      <c r="AC392" s="290">
        <f t="shared" si="1130"/>
        <v>0</v>
      </c>
      <c r="AD392" s="290">
        <f t="shared" si="1130"/>
        <v>0</v>
      </c>
      <c r="AE392" s="290">
        <f t="shared" si="1130"/>
        <v>0</v>
      </c>
      <c r="AF392" s="290">
        <f t="shared" si="1130"/>
        <v>0</v>
      </c>
      <c r="AG392" s="290">
        <f t="shared" si="1130"/>
        <v>0</v>
      </c>
      <c r="AH392" s="290">
        <f t="shared" si="1130"/>
        <v>0</v>
      </c>
      <c r="AI392" s="290">
        <f t="shared" si="1130"/>
        <v>0</v>
      </c>
      <c r="AJ392" s="290">
        <f t="shared" si="1130"/>
        <v>0</v>
      </c>
      <c r="AK392" s="290">
        <f t="shared" si="1130"/>
        <v>0</v>
      </c>
      <c r="AL392" s="290">
        <f t="shared" si="1130"/>
        <v>0</v>
      </c>
      <c r="AM392" s="347"/>
    </row>
    <row r="393" spans="2:39">
      <c r="B393" s="438" t="s">
        <v>286</v>
      </c>
      <c r="C393" s="303"/>
      <c r="D393" s="278"/>
      <c r="E393" s="278"/>
      <c r="F393" s="278"/>
      <c r="G393" s="278"/>
      <c r="H393" s="278"/>
      <c r="I393" s="278"/>
      <c r="J393" s="278"/>
      <c r="K393" s="278"/>
      <c r="L393" s="278"/>
      <c r="M393" s="278"/>
      <c r="N393" s="278"/>
      <c r="O393" s="356"/>
      <c r="P393" s="278"/>
      <c r="Q393" s="278"/>
      <c r="R393" s="278"/>
      <c r="S393" s="303"/>
      <c r="T393" s="308"/>
      <c r="U393" s="308"/>
      <c r="V393" s="278"/>
      <c r="W393" s="278"/>
      <c r="X393" s="308"/>
      <c r="Y393" s="290">
        <f>SUMPRODUCT(F221:F376,Y221:Y376)</f>
        <v>0</v>
      </c>
      <c r="Z393" s="290">
        <f>SUMPRODUCT(F221:F376,Z221:Z376)</f>
        <v>0</v>
      </c>
      <c r="AA393" s="290">
        <f t="shared" ref="AA393:AL393" si="1131">IF(AA219="kw",SUMPRODUCT($N$221:$N$376,$Q$221:$Q$376,AA221:AA376),SUMPRODUCT($F$221:$F$376,AA221:AA376))</f>
        <v>0</v>
      </c>
      <c r="AB393" s="290">
        <f t="shared" si="1131"/>
        <v>0</v>
      </c>
      <c r="AC393" s="290">
        <f t="shared" si="1131"/>
        <v>0</v>
      </c>
      <c r="AD393" s="290">
        <f t="shared" si="1131"/>
        <v>0</v>
      </c>
      <c r="AE393" s="290">
        <f t="shared" si="1131"/>
        <v>0</v>
      </c>
      <c r="AF393" s="290">
        <f t="shared" si="1131"/>
        <v>0</v>
      </c>
      <c r="AG393" s="290">
        <f t="shared" si="1131"/>
        <v>0</v>
      </c>
      <c r="AH393" s="290">
        <f t="shared" si="1131"/>
        <v>0</v>
      </c>
      <c r="AI393" s="290">
        <f t="shared" si="1131"/>
        <v>0</v>
      </c>
      <c r="AJ393" s="290">
        <f t="shared" si="1131"/>
        <v>0</v>
      </c>
      <c r="AK393" s="290">
        <f t="shared" si="1131"/>
        <v>0</v>
      </c>
      <c r="AL393" s="290">
        <f t="shared" si="1131"/>
        <v>0</v>
      </c>
      <c r="AM393" s="336"/>
    </row>
    <row r="394" spans="2:39">
      <c r="B394" s="438" t="s">
        <v>287</v>
      </c>
      <c r="C394" s="303"/>
      <c r="D394" s="278"/>
      <c r="E394" s="278"/>
      <c r="F394" s="278"/>
      <c r="G394" s="278"/>
      <c r="H394" s="278"/>
      <c r="I394" s="278"/>
      <c r="J394" s="278"/>
      <c r="K394" s="278"/>
      <c r="L394" s="278"/>
      <c r="M394" s="278"/>
      <c r="N394" s="278"/>
      <c r="O394" s="356"/>
      <c r="P394" s="278"/>
      <c r="Q394" s="278"/>
      <c r="R394" s="278"/>
      <c r="S394" s="303"/>
      <c r="T394" s="308"/>
      <c r="U394" s="308"/>
      <c r="V394" s="278"/>
      <c r="W394" s="278"/>
      <c r="X394" s="308"/>
      <c r="Y394" s="290">
        <f>SUMPRODUCT(G221:G376,Y221:Y376)</f>
        <v>0</v>
      </c>
      <c r="Z394" s="290">
        <f>SUMPRODUCT(G221:G376,Z221:Z376)</f>
        <v>0</v>
      </c>
      <c r="AA394" s="290">
        <f t="shared" ref="AA394:AL394" si="1132">IF(AA219="kw",SUMPRODUCT($N$221:$N$376,$R$221:$R$376,AA221:AA376),SUMPRODUCT($G$221:$G$376,AA221:AA376))</f>
        <v>0</v>
      </c>
      <c r="AB394" s="290">
        <f t="shared" si="1132"/>
        <v>0</v>
      </c>
      <c r="AC394" s="290">
        <f t="shared" si="1132"/>
        <v>0</v>
      </c>
      <c r="AD394" s="290">
        <f t="shared" si="1132"/>
        <v>0</v>
      </c>
      <c r="AE394" s="290">
        <f t="shared" si="1132"/>
        <v>0</v>
      </c>
      <c r="AF394" s="290">
        <f t="shared" si="1132"/>
        <v>0</v>
      </c>
      <c r="AG394" s="290">
        <f t="shared" si="1132"/>
        <v>0</v>
      </c>
      <c r="AH394" s="290">
        <f t="shared" si="1132"/>
        <v>0</v>
      </c>
      <c r="AI394" s="290">
        <f t="shared" si="1132"/>
        <v>0</v>
      </c>
      <c r="AJ394" s="290">
        <f t="shared" si="1132"/>
        <v>0</v>
      </c>
      <c r="AK394" s="290">
        <f t="shared" si="1132"/>
        <v>0</v>
      </c>
      <c r="AL394" s="290">
        <f t="shared" si="1132"/>
        <v>0</v>
      </c>
      <c r="AM394" s="336"/>
    </row>
    <row r="395" spans="2:39">
      <c r="B395" s="439" t="s">
        <v>288</v>
      </c>
      <c r="C395" s="363"/>
      <c r="D395" s="383"/>
      <c r="E395" s="383"/>
      <c r="F395" s="383"/>
      <c r="G395" s="383"/>
      <c r="H395" s="383"/>
      <c r="I395" s="383"/>
      <c r="J395" s="383"/>
      <c r="K395" s="383"/>
      <c r="L395" s="383"/>
      <c r="M395" s="383"/>
      <c r="N395" s="383"/>
      <c r="O395" s="382"/>
      <c r="P395" s="383"/>
      <c r="Q395" s="383"/>
      <c r="R395" s="383"/>
      <c r="S395" s="363"/>
      <c r="T395" s="384"/>
      <c r="U395" s="384"/>
      <c r="V395" s="383"/>
      <c r="W395" s="383"/>
      <c r="X395" s="384"/>
      <c r="Y395" s="325">
        <f>SUMPRODUCT(H221:H376,Y221:Y376)</f>
        <v>0</v>
      </c>
      <c r="Z395" s="325">
        <f>SUMPRODUCT(H221:H376,Z221:Z376)</f>
        <v>0</v>
      </c>
      <c r="AA395" s="325">
        <f t="shared" ref="AA395:AL395" si="1133">IF(AA219="kw",SUMPRODUCT($N$221:$N$376,$S$221:$S$376,AA221:AA376),SUMPRODUCT($H$221:$H$376,AA221:AA376))</f>
        <v>0</v>
      </c>
      <c r="AB395" s="325">
        <f t="shared" si="1133"/>
        <v>0</v>
      </c>
      <c r="AC395" s="325">
        <f t="shared" si="1133"/>
        <v>0</v>
      </c>
      <c r="AD395" s="325">
        <f t="shared" si="1133"/>
        <v>0</v>
      </c>
      <c r="AE395" s="325">
        <f t="shared" si="1133"/>
        <v>0</v>
      </c>
      <c r="AF395" s="325">
        <f t="shared" si="1133"/>
        <v>0</v>
      </c>
      <c r="AG395" s="325">
        <f t="shared" si="1133"/>
        <v>0</v>
      </c>
      <c r="AH395" s="325">
        <f t="shared" si="1133"/>
        <v>0</v>
      </c>
      <c r="AI395" s="325">
        <f t="shared" si="1133"/>
        <v>0</v>
      </c>
      <c r="AJ395" s="325">
        <f t="shared" si="1133"/>
        <v>0</v>
      </c>
      <c r="AK395" s="325">
        <f t="shared" si="1133"/>
        <v>0</v>
      </c>
      <c r="AL395" s="325">
        <f t="shared" si="1133"/>
        <v>0</v>
      </c>
      <c r="AM395" s="385"/>
    </row>
    <row r="396" spans="2:39" ht="21" customHeight="1">
      <c r="B396" s="367" t="s">
        <v>594</v>
      </c>
      <c r="C396" s="386"/>
      <c r="D396" s="387"/>
      <c r="E396" s="387"/>
      <c r="F396" s="387"/>
      <c r="G396" s="387"/>
      <c r="H396" s="387"/>
      <c r="I396" s="387"/>
      <c r="J396" s="387"/>
      <c r="K396" s="387"/>
      <c r="L396" s="387"/>
      <c r="M396" s="387"/>
      <c r="N396" s="387"/>
      <c r="O396" s="387"/>
      <c r="P396" s="387"/>
      <c r="Q396" s="387"/>
      <c r="R396" s="387"/>
      <c r="S396" s="370"/>
      <c r="T396" s="371"/>
      <c r="U396" s="387"/>
      <c r="V396" s="387"/>
      <c r="W396" s="387"/>
      <c r="X396" s="387"/>
      <c r="Y396" s="408"/>
      <c r="Z396" s="408"/>
      <c r="AA396" s="408"/>
      <c r="AB396" s="408"/>
      <c r="AC396" s="408"/>
      <c r="AD396" s="408"/>
      <c r="AE396" s="408"/>
      <c r="AF396" s="408"/>
      <c r="AG396" s="408"/>
      <c r="AH396" s="408"/>
      <c r="AI396" s="408"/>
      <c r="AJ396" s="408"/>
      <c r="AK396" s="408"/>
      <c r="AL396" s="408"/>
      <c r="AM396" s="388"/>
    </row>
    <row r="399" spans="2:39" ht="15.75">
      <c r="B399" s="279" t="s">
        <v>291</v>
      </c>
      <c r="C399" s="280"/>
      <c r="D399" s="588" t="s">
        <v>526</v>
      </c>
      <c r="E399" s="252"/>
      <c r="F399" s="590"/>
      <c r="G399" s="252"/>
      <c r="H399" s="252"/>
      <c r="I399" s="252"/>
      <c r="J399" s="252"/>
      <c r="K399" s="252"/>
      <c r="L399" s="252"/>
      <c r="M399" s="252"/>
      <c r="N399" s="252"/>
      <c r="O399" s="280"/>
      <c r="P399" s="252"/>
      <c r="Q399" s="252"/>
      <c r="R399" s="252"/>
      <c r="S399" s="252"/>
      <c r="T399" s="252"/>
      <c r="U399" s="252"/>
      <c r="V399" s="252"/>
      <c r="W399" s="252"/>
      <c r="X399" s="252"/>
      <c r="Y399" s="269"/>
      <c r="Z399" s="266"/>
      <c r="AA399" s="266"/>
      <c r="AB399" s="266"/>
      <c r="AC399" s="266"/>
      <c r="AD399" s="266"/>
      <c r="AE399" s="266"/>
      <c r="AF399" s="266"/>
      <c r="AG399" s="266"/>
      <c r="AH399" s="266"/>
      <c r="AI399" s="266"/>
      <c r="AJ399" s="266"/>
      <c r="AK399" s="266"/>
      <c r="AL399" s="266"/>
      <c r="AM399" s="281"/>
    </row>
    <row r="400" spans="2:39" ht="33.75" customHeight="1">
      <c r="B400" s="814" t="s">
        <v>211</v>
      </c>
      <c r="C400" s="816" t="s">
        <v>33</v>
      </c>
      <c r="D400" s="283" t="s">
        <v>422</v>
      </c>
      <c r="E400" s="818" t="s">
        <v>209</v>
      </c>
      <c r="F400" s="819"/>
      <c r="G400" s="819"/>
      <c r="H400" s="819"/>
      <c r="I400" s="819"/>
      <c r="J400" s="819"/>
      <c r="K400" s="819"/>
      <c r="L400" s="819"/>
      <c r="M400" s="820"/>
      <c r="N400" s="821" t="s">
        <v>213</v>
      </c>
      <c r="O400" s="283" t="s">
        <v>423</v>
      </c>
      <c r="P400" s="818" t="s">
        <v>212</v>
      </c>
      <c r="Q400" s="819"/>
      <c r="R400" s="819"/>
      <c r="S400" s="819"/>
      <c r="T400" s="819"/>
      <c r="U400" s="819"/>
      <c r="V400" s="819"/>
      <c r="W400" s="819"/>
      <c r="X400" s="820"/>
      <c r="Y400" s="811" t="s">
        <v>243</v>
      </c>
      <c r="Z400" s="812"/>
      <c r="AA400" s="812"/>
      <c r="AB400" s="812"/>
      <c r="AC400" s="812"/>
      <c r="AD400" s="812"/>
      <c r="AE400" s="812"/>
      <c r="AF400" s="812"/>
      <c r="AG400" s="812"/>
      <c r="AH400" s="812"/>
      <c r="AI400" s="812"/>
      <c r="AJ400" s="812"/>
      <c r="AK400" s="812"/>
      <c r="AL400" s="812"/>
      <c r="AM400" s="813"/>
    </row>
    <row r="401" spans="1:39" ht="61.5" customHeight="1">
      <c r="B401" s="815"/>
      <c r="C401" s="817"/>
      <c r="D401" s="284">
        <v>2017</v>
      </c>
      <c r="E401" s="284">
        <v>2018</v>
      </c>
      <c r="F401" s="284">
        <v>2019</v>
      </c>
      <c r="G401" s="284">
        <v>2020</v>
      </c>
      <c r="H401" s="284">
        <v>2021</v>
      </c>
      <c r="I401" s="284">
        <v>2022</v>
      </c>
      <c r="J401" s="284">
        <v>2023</v>
      </c>
      <c r="K401" s="284">
        <v>2024</v>
      </c>
      <c r="L401" s="284">
        <v>2025</v>
      </c>
      <c r="M401" s="284">
        <v>2026</v>
      </c>
      <c r="N401" s="822"/>
      <c r="O401" s="284">
        <v>2017</v>
      </c>
      <c r="P401" s="284">
        <v>2018</v>
      </c>
      <c r="Q401" s="284">
        <v>2019</v>
      </c>
      <c r="R401" s="284">
        <v>2020</v>
      </c>
      <c r="S401" s="284">
        <v>2021</v>
      </c>
      <c r="T401" s="284">
        <v>2022</v>
      </c>
      <c r="U401" s="284">
        <v>2023</v>
      </c>
      <c r="V401" s="284">
        <v>2024</v>
      </c>
      <c r="W401" s="284">
        <v>2025</v>
      </c>
      <c r="X401" s="284">
        <v>2026</v>
      </c>
      <c r="Y401" s="284" t="str">
        <f>'1.  LRAMVA Summary'!D52</f>
        <v>Residential</v>
      </c>
      <c r="Z401" s="284" t="str">
        <f>'1.  LRAMVA Summary'!E52</f>
        <v>GS&lt;50 kW</v>
      </c>
      <c r="AA401" s="284" t="str">
        <f>'1.  LRAMVA Summary'!F52</f>
        <v>Commercial 50 kW to Large Use</v>
      </c>
      <c r="AB401" s="284" t="str">
        <f>'1.  LRAMVA Summary'!G52</f>
        <v>Unmetered Scattered Load</v>
      </c>
      <c r="AC401" s="284" t="str">
        <f>'1.  LRAMVA Summary'!H52</f>
        <v>Street Lighting</v>
      </c>
      <c r="AD401" s="284" t="str">
        <f>'1.  LRAMVA Summary'!I52</f>
        <v/>
      </c>
      <c r="AE401" s="284" t="str">
        <f>'1.  LRAMVA Summary'!J52</f>
        <v/>
      </c>
      <c r="AF401" s="284" t="str">
        <f>'1.  LRAMVA Summary'!K52</f>
        <v/>
      </c>
      <c r="AG401" s="284" t="str">
        <f>'1.  LRAMVA Summary'!L52</f>
        <v/>
      </c>
      <c r="AH401" s="284" t="str">
        <f>'1.  LRAMVA Summary'!M52</f>
        <v/>
      </c>
      <c r="AI401" s="284" t="str">
        <f>'1.  LRAMVA Summary'!N52</f>
        <v/>
      </c>
      <c r="AJ401" s="284" t="str">
        <f>'1.  LRAMVA Summary'!O52</f>
        <v/>
      </c>
      <c r="AK401" s="284" t="str">
        <f>'1.  LRAMVA Summary'!P52</f>
        <v/>
      </c>
      <c r="AL401" s="284" t="str">
        <f>'1.  LRAMVA Summary'!Q52</f>
        <v/>
      </c>
      <c r="AM401" s="286" t="str">
        <f>'1.  LRAMVA Summary'!R52</f>
        <v>Total</v>
      </c>
    </row>
    <row r="402" spans="1:39" ht="15.75" customHeight="1">
      <c r="A402" s="530"/>
      <c r="B402" s="522" t="s">
        <v>504</v>
      </c>
      <c r="C402" s="288"/>
      <c r="D402" s="288"/>
      <c r="E402" s="288"/>
      <c r="F402" s="288"/>
      <c r="G402" s="288"/>
      <c r="H402" s="288"/>
      <c r="I402" s="288"/>
      <c r="J402" s="288"/>
      <c r="K402" s="288"/>
      <c r="L402" s="288"/>
      <c r="M402" s="288"/>
      <c r="N402" s="289"/>
      <c r="O402" s="288"/>
      <c r="P402" s="288"/>
      <c r="Q402" s="288"/>
      <c r="R402" s="288"/>
      <c r="S402" s="288"/>
      <c r="T402" s="288"/>
      <c r="U402" s="288"/>
      <c r="V402" s="288"/>
      <c r="W402" s="288"/>
      <c r="X402" s="288"/>
      <c r="Y402" s="290" t="str">
        <f>'1.  LRAMVA Summary'!D53</f>
        <v>kWh</v>
      </c>
      <c r="Z402" s="290" t="str">
        <f>'1.  LRAMVA Summary'!E53</f>
        <v>kWh</v>
      </c>
      <c r="AA402" s="290" t="str">
        <f>'1.  LRAMVA Summary'!F53</f>
        <v>kW</v>
      </c>
      <c r="AB402" s="290" t="str">
        <f>'1.  LRAMVA Summary'!G53</f>
        <v>kWh</v>
      </c>
      <c r="AC402" s="290" t="str">
        <f>'1.  LRAMVA Summary'!H53</f>
        <v>kW</v>
      </c>
      <c r="AD402" s="290">
        <f>'1.  LRAMVA Summary'!I53</f>
        <v>0</v>
      </c>
      <c r="AE402" s="290">
        <f>'1.  LRAMVA Summary'!J53</f>
        <v>0</v>
      </c>
      <c r="AF402" s="290">
        <f>'1.  LRAMVA Summary'!K53</f>
        <v>0</v>
      </c>
      <c r="AG402" s="290">
        <f>'1.  LRAMVA Summary'!L53</f>
        <v>0</v>
      </c>
      <c r="AH402" s="290">
        <f>'1.  LRAMVA Summary'!M53</f>
        <v>0</v>
      </c>
      <c r="AI402" s="290">
        <f>'1.  LRAMVA Summary'!N53</f>
        <v>0</v>
      </c>
      <c r="AJ402" s="290">
        <f>'1.  LRAMVA Summary'!O53</f>
        <v>0</v>
      </c>
      <c r="AK402" s="290">
        <f>'1.  LRAMVA Summary'!P53</f>
        <v>0</v>
      </c>
      <c r="AL402" s="290">
        <f>'1.  LRAMVA Summary'!Q53</f>
        <v>0</v>
      </c>
      <c r="AM402" s="291"/>
    </row>
    <row r="403" spans="1:39" ht="15.75" outlineLevel="1">
      <c r="A403" s="530"/>
      <c r="B403" s="502" t="s">
        <v>497</v>
      </c>
      <c r="C403" s="288"/>
      <c r="D403" s="288"/>
      <c r="E403" s="288"/>
      <c r="F403" s="288"/>
      <c r="G403" s="288"/>
      <c r="H403" s="288"/>
      <c r="I403" s="288"/>
      <c r="J403" s="288"/>
      <c r="K403" s="288"/>
      <c r="L403" s="288"/>
      <c r="M403" s="288"/>
      <c r="N403" s="289"/>
      <c r="O403" s="288"/>
      <c r="P403" s="288"/>
      <c r="Q403" s="288"/>
      <c r="R403" s="288"/>
      <c r="S403" s="288"/>
      <c r="T403" s="288"/>
      <c r="U403" s="288"/>
      <c r="V403" s="288"/>
      <c r="W403" s="288"/>
      <c r="X403" s="288"/>
      <c r="Y403" s="290"/>
      <c r="Z403" s="290"/>
      <c r="AA403" s="290"/>
      <c r="AB403" s="290"/>
      <c r="AC403" s="290"/>
      <c r="AD403" s="290"/>
      <c r="AE403" s="290"/>
      <c r="AF403" s="290"/>
      <c r="AG403" s="290"/>
      <c r="AH403" s="290"/>
      <c r="AI403" s="290"/>
      <c r="AJ403" s="290"/>
      <c r="AK403" s="290"/>
      <c r="AL403" s="290"/>
      <c r="AM403" s="291"/>
    </row>
    <row r="404" spans="1:39" outlineLevel="1">
      <c r="A404" s="530">
        <v>1</v>
      </c>
      <c r="B404" s="427" t="s">
        <v>95</v>
      </c>
      <c r="C404" s="290" t="s">
        <v>25</v>
      </c>
      <c r="D404" s="294"/>
      <c r="E404" s="294"/>
      <c r="F404" s="294"/>
      <c r="G404" s="294"/>
      <c r="H404" s="294"/>
      <c r="I404" s="294"/>
      <c r="J404" s="294"/>
      <c r="K404" s="294"/>
      <c r="L404" s="294"/>
      <c r="M404" s="294"/>
      <c r="N404" s="290"/>
      <c r="O404" s="294"/>
      <c r="P404" s="294"/>
      <c r="Q404" s="294"/>
      <c r="R404" s="294"/>
      <c r="S404" s="294"/>
      <c r="T404" s="294"/>
      <c r="U404" s="294"/>
      <c r="V404" s="294"/>
      <c r="W404" s="294"/>
      <c r="X404" s="294"/>
      <c r="Y404" s="409"/>
      <c r="Z404" s="409"/>
      <c r="AA404" s="409"/>
      <c r="AB404" s="409"/>
      <c r="AC404" s="409"/>
      <c r="AD404" s="409"/>
      <c r="AE404" s="409"/>
      <c r="AF404" s="409"/>
      <c r="AG404" s="409"/>
      <c r="AH404" s="409"/>
      <c r="AI404" s="409"/>
      <c r="AJ404" s="409"/>
      <c r="AK404" s="409"/>
      <c r="AL404" s="409"/>
      <c r="AM404" s="295">
        <f>SUM(Y404:AL404)</f>
        <v>0</v>
      </c>
    </row>
    <row r="405" spans="1:39" outlineLevel="1">
      <c r="A405" s="530"/>
      <c r="B405" s="430" t="s">
        <v>308</v>
      </c>
      <c r="C405" s="290" t="s">
        <v>163</v>
      </c>
      <c r="D405" s="294"/>
      <c r="E405" s="294"/>
      <c r="F405" s="294"/>
      <c r="G405" s="294"/>
      <c r="H405" s="294"/>
      <c r="I405" s="294"/>
      <c r="J405" s="294"/>
      <c r="K405" s="294"/>
      <c r="L405" s="294"/>
      <c r="M405" s="294"/>
      <c r="N405" s="466"/>
      <c r="O405" s="294"/>
      <c r="P405" s="294"/>
      <c r="Q405" s="294"/>
      <c r="R405" s="294"/>
      <c r="S405" s="294"/>
      <c r="T405" s="294"/>
      <c r="U405" s="294"/>
      <c r="V405" s="294"/>
      <c r="W405" s="294"/>
      <c r="X405" s="294"/>
      <c r="Y405" s="410">
        <f>Y404</f>
        <v>0</v>
      </c>
      <c r="Z405" s="410">
        <f t="shared" ref="Z405" si="1134">Z404</f>
        <v>0</v>
      </c>
      <c r="AA405" s="410">
        <f t="shared" ref="AA405" si="1135">AA404</f>
        <v>0</v>
      </c>
      <c r="AB405" s="410">
        <f t="shared" ref="AB405" si="1136">AB404</f>
        <v>0</v>
      </c>
      <c r="AC405" s="410">
        <f t="shared" ref="AC405" si="1137">AC404</f>
        <v>0</v>
      </c>
      <c r="AD405" s="410">
        <f t="shared" ref="AD405" si="1138">AD404</f>
        <v>0</v>
      </c>
      <c r="AE405" s="410">
        <f t="shared" ref="AE405" si="1139">AE404</f>
        <v>0</v>
      </c>
      <c r="AF405" s="410">
        <f t="shared" ref="AF405" si="1140">AF404</f>
        <v>0</v>
      </c>
      <c r="AG405" s="410">
        <f t="shared" ref="AG405" si="1141">AG404</f>
        <v>0</v>
      </c>
      <c r="AH405" s="410">
        <f t="shared" ref="AH405" si="1142">AH404</f>
        <v>0</v>
      </c>
      <c r="AI405" s="410">
        <f t="shared" ref="AI405" si="1143">AI404</f>
        <v>0</v>
      </c>
      <c r="AJ405" s="410">
        <f t="shared" ref="AJ405" si="1144">AJ404</f>
        <v>0</v>
      </c>
      <c r="AK405" s="410">
        <f t="shared" ref="AK405" si="1145">AK404</f>
        <v>0</v>
      </c>
      <c r="AL405" s="410">
        <f t="shared" ref="AL405" si="1146">AL404</f>
        <v>0</v>
      </c>
      <c r="AM405" s="296"/>
    </row>
    <row r="406" spans="1:39" ht="15.75" outlineLevel="1">
      <c r="A406" s="530"/>
      <c r="B406" s="523"/>
      <c r="C406" s="298"/>
      <c r="D406" s="298"/>
      <c r="E406" s="298"/>
      <c r="F406" s="298"/>
      <c r="G406" s="298"/>
      <c r="H406" s="298"/>
      <c r="I406" s="298"/>
      <c r="J406" s="298"/>
      <c r="K406" s="298"/>
      <c r="L406" s="298"/>
      <c r="M406" s="298"/>
      <c r="N406" s="299"/>
      <c r="O406" s="298"/>
      <c r="P406" s="298"/>
      <c r="Q406" s="298"/>
      <c r="R406" s="298"/>
      <c r="S406" s="298"/>
      <c r="T406" s="298"/>
      <c r="U406" s="298"/>
      <c r="V406" s="298"/>
      <c r="W406" s="298"/>
      <c r="X406" s="298"/>
      <c r="Y406" s="411"/>
      <c r="Z406" s="412"/>
      <c r="AA406" s="412"/>
      <c r="AB406" s="412"/>
      <c r="AC406" s="412"/>
      <c r="AD406" s="412"/>
      <c r="AE406" s="412"/>
      <c r="AF406" s="412"/>
      <c r="AG406" s="412"/>
      <c r="AH406" s="412"/>
      <c r="AI406" s="412"/>
      <c r="AJ406" s="412"/>
      <c r="AK406" s="412"/>
      <c r="AL406" s="412"/>
      <c r="AM406" s="301"/>
    </row>
    <row r="407" spans="1:39" outlineLevel="1">
      <c r="A407" s="530">
        <v>2</v>
      </c>
      <c r="B407" s="427" t="s">
        <v>96</v>
      </c>
      <c r="C407" s="290" t="s">
        <v>25</v>
      </c>
      <c r="D407" s="294"/>
      <c r="E407" s="294"/>
      <c r="F407" s="294"/>
      <c r="G407" s="294"/>
      <c r="H407" s="294"/>
      <c r="I407" s="294"/>
      <c r="J407" s="294"/>
      <c r="K407" s="294"/>
      <c r="L407" s="294"/>
      <c r="M407" s="294"/>
      <c r="N407" s="290"/>
      <c r="O407" s="294"/>
      <c r="P407" s="294"/>
      <c r="Q407" s="294"/>
      <c r="R407" s="294"/>
      <c r="S407" s="294"/>
      <c r="T407" s="294"/>
      <c r="U407" s="294"/>
      <c r="V407" s="294"/>
      <c r="W407" s="294"/>
      <c r="X407" s="294"/>
      <c r="Y407" s="409"/>
      <c r="Z407" s="409"/>
      <c r="AA407" s="409"/>
      <c r="AB407" s="409"/>
      <c r="AC407" s="409"/>
      <c r="AD407" s="409"/>
      <c r="AE407" s="409"/>
      <c r="AF407" s="409"/>
      <c r="AG407" s="409"/>
      <c r="AH407" s="409"/>
      <c r="AI407" s="409"/>
      <c r="AJ407" s="409"/>
      <c r="AK407" s="409"/>
      <c r="AL407" s="409"/>
      <c r="AM407" s="295">
        <f>SUM(Y407:AL407)</f>
        <v>0</v>
      </c>
    </row>
    <row r="408" spans="1:39" outlineLevel="1">
      <c r="A408" s="530"/>
      <c r="B408" s="430" t="s">
        <v>308</v>
      </c>
      <c r="C408" s="290" t="s">
        <v>163</v>
      </c>
      <c r="D408" s="294"/>
      <c r="E408" s="294"/>
      <c r="F408" s="294"/>
      <c r="G408" s="294"/>
      <c r="H408" s="294"/>
      <c r="I408" s="294"/>
      <c r="J408" s="294"/>
      <c r="K408" s="294"/>
      <c r="L408" s="294"/>
      <c r="M408" s="294"/>
      <c r="N408" s="466"/>
      <c r="O408" s="294"/>
      <c r="P408" s="294"/>
      <c r="Q408" s="294"/>
      <c r="R408" s="294"/>
      <c r="S408" s="294"/>
      <c r="T408" s="294"/>
      <c r="U408" s="294"/>
      <c r="V408" s="294"/>
      <c r="W408" s="294"/>
      <c r="X408" s="294"/>
      <c r="Y408" s="410">
        <f>Y407</f>
        <v>0</v>
      </c>
      <c r="Z408" s="410">
        <f t="shared" ref="Z408" si="1147">Z407</f>
        <v>0</v>
      </c>
      <c r="AA408" s="410">
        <f t="shared" ref="AA408" si="1148">AA407</f>
        <v>0</v>
      </c>
      <c r="AB408" s="410">
        <f t="shared" ref="AB408" si="1149">AB407</f>
        <v>0</v>
      </c>
      <c r="AC408" s="410">
        <f t="shared" ref="AC408" si="1150">AC407</f>
        <v>0</v>
      </c>
      <c r="AD408" s="410">
        <f t="shared" ref="AD408" si="1151">AD407</f>
        <v>0</v>
      </c>
      <c r="AE408" s="410">
        <f t="shared" ref="AE408" si="1152">AE407</f>
        <v>0</v>
      </c>
      <c r="AF408" s="410">
        <f t="shared" ref="AF408" si="1153">AF407</f>
        <v>0</v>
      </c>
      <c r="AG408" s="410">
        <f t="shared" ref="AG408" si="1154">AG407</f>
        <v>0</v>
      </c>
      <c r="AH408" s="410">
        <f t="shared" ref="AH408" si="1155">AH407</f>
        <v>0</v>
      </c>
      <c r="AI408" s="410">
        <f t="shared" ref="AI408" si="1156">AI407</f>
        <v>0</v>
      </c>
      <c r="AJ408" s="410">
        <f t="shared" ref="AJ408" si="1157">AJ407</f>
        <v>0</v>
      </c>
      <c r="AK408" s="410">
        <f t="shared" ref="AK408" si="1158">AK407</f>
        <v>0</v>
      </c>
      <c r="AL408" s="410">
        <f t="shared" ref="AL408" si="1159">AL407</f>
        <v>0</v>
      </c>
      <c r="AM408" s="296"/>
    </row>
    <row r="409" spans="1:39" ht="15.75" outlineLevel="1">
      <c r="A409" s="530"/>
      <c r="B409" s="523"/>
      <c r="C409" s="298"/>
      <c r="D409" s="303"/>
      <c r="E409" s="303"/>
      <c r="F409" s="303"/>
      <c r="G409" s="303"/>
      <c r="H409" s="303"/>
      <c r="I409" s="303"/>
      <c r="J409" s="303"/>
      <c r="K409" s="303"/>
      <c r="L409" s="303"/>
      <c r="M409" s="303"/>
      <c r="N409" s="299"/>
      <c r="O409" s="303"/>
      <c r="P409" s="303"/>
      <c r="Q409" s="303"/>
      <c r="R409" s="303"/>
      <c r="S409" s="303"/>
      <c r="T409" s="303"/>
      <c r="U409" s="303"/>
      <c r="V409" s="303"/>
      <c r="W409" s="303"/>
      <c r="X409" s="303"/>
      <c r="Y409" s="411"/>
      <c r="Z409" s="412"/>
      <c r="AA409" s="412"/>
      <c r="AB409" s="412"/>
      <c r="AC409" s="412"/>
      <c r="AD409" s="412"/>
      <c r="AE409" s="412"/>
      <c r="AF409" s="412"/>
      <c r="AG409" s="412"/>
      <c r="AH409" s="412"/>
      <c r="AI409" s="412"/>
      <c r="AJ409" s="412"/>
      <c r="AK409" s="412"/>
      <c r="AL409" s="412"/>
      <c r="AM409" s="301"/>
    </row>
    <row r="410" spans="1:39" outlineLevel="1">
      <c r="A410" s="530">
        <v>3</v>
      </c>
      <c r="B410" s="427" t="s">
        <v>97</v>
      </c>
      <c r="C410" s="290" t="s">
        <v>25</v>
      </c>
      <c r="D410" s="294"/>
      <c r="E410" s="294"/>
      <c r="F410" s="294"/>
      <c r="G410" s="294"/>
      <c r="H410" s="294"/>
      <c r="I410" s="294"/>
      <c r="J410" s="294"/>
      <c r="K410" s="294"/>
      <c r="L410" s="294"/>
      <c r="M410" s="294"/>
      <c r="N410" s="290"/>
      <c r="O410" s="294"/>
      <c r="P410" s="294"/>
      <c r="Q410" s="294"/>
      <c r="R410" s="294"/>
      <c r="S410" s="294"/>
      <c r="T410" s="294"/>
      <c r="U410" s="294"/>
      <c r="V410" s="294"/>
      <c r="W410" s="294"/>
      <c r="X410" s="294"/>
      <c r="Y410" s="409"/>
      <c r="Z410" s="409"/>
      <c r="AA410" s="409"/>
      <c r="AB410" s="409"/>
      <c r="AC410" s="409"/>
      <c r="AD410" s="409"/>
      <c r="AE410" s="409"/>
      <c r="AF410" s="409"/>
      <c r="AG410" s="409"/>
      <c r="AH410" s="409"/>
      <c r="AI410" s="409"/>
      <c r="AJ410" s="409"/>
      <c r="AK410" s="409"/>
      <c r="AL410" s="409"/>
      <c r="AM410" s="295">
        <f>SUM(Y410:AL410)</f>
        <v>0</v>
      </c>
    </row>
    <row r="411" spans="1:39" outlineLevel="1">
      <c r="A411" s="530"/>
      <c r="B411" s="430" t="s">
        <v>308</v>
      </c>
      <c r="C411" s="290" t="s">
        <v>163</v>
      </c>
      <c r="D411" s="294"/>
      <c r="E411" s="294"/>
      <c r="F411" s="294"/>
      <c r="G411" s="294"/>
      <c r="H411" s="294"/>
      <c r="I411" s="294"/>
      <c r="J411" s="294"/>
      <c r="K411" s="294"/>
      <c r="L411" s="294"/>
      <c r="M411" s="294"/>
      <c r="N411" s="466"/>
      <c r="O411" s="294"/>
      <c r="P411" s="294"/>
      <c r="Q411" s="294"/>
      <c r="R411" s="294"/>
      <c r="S411" s="294"/>
      <c r="T411" s="294"/>
      <c r="U411" s="294"/>
      <c r="V411" s="294"/>
      <c r="W411" s="294"/>
      <c r="X411" s="294"/>
      <c r="Y411" s="410">
        <f>Y410</f>
        <v>0</v>
      </c>
      <c r="Z411" s="410">
        <f t="shared" ref="Z411" si="1160">Z410</f>
        <v>0</v>
      </c>
      <c r="AA411" s="410">
        <f t="shared" ref="AA411" si="1161">AA410</f>
        <v>0</v>
      </c>
      <c r="AB411" s="410">
        <f t="shared" ref="AB411" si="1162">AB410</f>
        <v>0</v>
      </c>
      <c r="AC411" s="410">
        <f t="shared" ref="AC411" si="1163">AC410</f>
        <v>0</v>
      </c>
      <c r="AD411" s="410">
        <f t="shared" ref="AD411" si="1164">AD410</f>
        <v>0</v>
      </c>
      <c r="AE411" s="410">
        <f t="shared" ref="AE411" si="1165">AE410</f>
        <v>0</v>
      </c>
      <c r="AF411" s="410">
        <f t="shared" ref="AF411" si="1166">AF410</f>
        <v>0</v>
      </c>
      <c r="AG411" s="410">
        <f t="shared" ref="AG411" si="1167">AG410</f>
        <v>0</v>
      </c>
      <c r="AH411" s="410">
        <f t="shared" ref="AH411" si="1168">AH410</f>
        <v>0</v>
      </c>
      <c r="AI411" s="410">
        <f t="shared" ref="AI411" si="1169">AI410</f>
        <v>0</v>
      </c>
      <c r="AJ411" s="410">
        <f t="shared" ref="AJ411" si="1170">AJ410</f>
        <v>0</v>
      </c>
      <c r="AK411" s="410">
        <f t="shared" ref="AK411" si="1171">AK410</f>
        <v>0</v>
      </c>
      <c r="AL411" s="410">
        <f t="shared" ref="AL411" si="1172">AL410</f>
        <v>0</v>
      </c>
      <c r="AM411" s="296"/>
    </row>
    <row r="412" spans="1:39" outlineLevel="1">
      <c r="A412" s="530"/>
      <c r="B412" s="430"/>
      <c r="C412" s="304"/>
      <c r="D412" s="290"/>
      <c r="E412" s="290"/>
      <c r="F412" s="290"/>
      <c r="G412" s="290"/>
      <c r="H412" s="290"/>
      <c r="I412" s="290"/>
      <c r="J412" s="290"/>
      <c r="K412" s="290"/>
      <c r="L412" s="290"/>
      <c r="M412" s="290"/>
      <c r="N412" s="290"/>
      <c r="O412" s="290"/>
      <c r="P412" s="290"/>
      <c r="Q412" s="290"/>
      <c r="R412" s="290"/>
      <c r="S412" s="290"/>
      <c r="T412" s="290"/>
      <c r="U412" s="290"/>
      <c r="V412" s="290"/>
      <c r="W412" s="290"/>
      <c r="X412" s="290"/>
      <c r="Y412" s="411"/>
      <c r="Z412" s="411"/>
      <c r="AA412" s="411"/>
      <c r="AB412" s="411"/>
      <c r="AC412" s="411"/>
      <c r="AD412" s="411"/>
      <c r="AE412" s="411"/>
      <c r="AF412" s="411"/>
      <c r="AG412" s="411"/>
      <c r="AH412" s="411"/>
      <c r="AI412" s="411"/>
      <c r="AJ412" s="411"/>
      <c r="AK412" s="411"/>
      <c r="AL412" s="411"/>
      <c r="AM412" s="305"/>
    </row>
    <row r="413" spans="1:39" outlineLevel="1">
      <c r="A413" s="530">
        <v>4</v>
      </c>
      <c r="B413" s="518" t="s">
        <v>684</v>
      </c>
      <c r="C413" s="290" t="s">
        <v>25</v>
      </c>
      <c r="D413" s="294"/>
      <c r="E413" s="294"/>
      <c r="F413" s="294"/>
      <c r="G413" s="294"/>
      <c r="H413" s="294"/>
      <c r="I413" s="294"/>
      <c r="J413" s="294"/>
      <c r="K413" s="294"/>
      <c r="L413" s="294"/>
      <c r="M413" s="294"/>
      <c r="N413" s="290"/>
      <c r="O413" s="294"/>
      <c r="P413" s="294"/>
      <c r="Q413" s="294"/>
      <c r="R413" s="294"/>
      <c r="S413" s="294"/>
      <c r="T413" s="294"/>
      <c r="U413" s="294"/>
      <c r="V413" s="294"/>
      <c r="W413" s="294"/>
      <c r="X413" s="294"/>
      <c r="Y413" s="409"/>
      <c r="Z413" s="409"/>
      <c r="AA413" s="409"/>
      <c r="AB413" s="409"/>
      <c r="AC413" s="409"/>
      <c r="AD413" s="409"/>
      <c r="AE413" s="409"/>
      <c r="AF413" s="409"/>
      <c r="AG413" s="409"/>
      <c r="AH413" s="409"/>
      <c r="AI413" s="409"/>
      <c r="AJ413" s="409"/>
      <c r="AK413" s="409"/>
      <c r="AL413" s="409"/>
      <c r="AM413" s="295">
        <f>SUM(Y413:AL413)</f>
        <v>0</v>
      </c>
    </row>
    <row r="414" spans="1:39" outlineLevel="1">
      <c r="A414" s="530"/>
      <c r="B414" s="430" t="s">
        <v>308</v>
      </c>
      <c r="C414" s="290" t="s">
        <v>163</v>
      </c>
      <c r="D414" s="294"/>
      <c r="E414" s="294"/>
      <c r="F414" s="294"/>
      <c r="G414" s="294"/>
      <c r="H414" s="294"/>
      <c r="I414" s="294"/>
      <c r="J414" s="294"/>
      <c r="K414" s="294"/>
      <c r="L414" s="294"/>
      <c r="M414" s="294"/>
      <c r="N414" s="466"/>
      <c r="O414" s="294"/>
      <c r="P414" s="294"/>
      <c r="Q414" s="294"/>
      <c r="R414" s="294"/>
      <c r="S414" s="294"/>
      <c r="T414" s="294"/>
      <c r="U414" s="294"/>
      <c r="V414" s="294"/>
      <c r="W414" s="294"/>
      <c r="X414" s="294"/>
      <c r="Y414" s="410">
        <f>Y413</f>
        <v>0</v>
      </c>
      <c r="Z414" s="410">
        <f t="shared" ref="Z414" si="1173">Z413</f>
        <v>0</v>
      </c>
      <c r="AA414" s="410">
        <f t="shared" ref="AA414" si="1174">AA413</f>
        <v>0</v>
      </c>
      <c r="AB414" s="410">
        <f t="shared" ref="AB414" si="1175">AB413</f>
        <v>0</v>
      </c>
      <c r="AC414" s="410">
        <f t="shared" ref="AC414" si="1176">AC413</f>
        <v>0</v>
      </c>
      <c r="AD414" s="410">
        <f t="shared" ref="AD414" si="1177">AD413</f>
        <v>0</v>
      </c>
      <c r="AE414" s="410">
        <f t="shared" ref="AE414" si="1178">AE413</f>
        <v>0</v>
      </c>
      <c r="AF414" s="410">
        <f t="shared" ref="AF414" si="1179">AF413</f>
        <v>0</v>
      </c>
      <c r="AG414" s="410">
        <f t="shared" ref="AG414" si="1180">AG413</f>
        <v>0</v>
      </c>
      <c r="AH414" s="410">
        <f t="shared" ref="AH414" si="1181">AH413</f>
        <v>0</v>
      </c>
      <c r="AI414" s="410">
        <f t="shared" ref="AI414" si="1182">AI413</f>
        <v>0</v>
      </c>
      <c r="AJ414" s="410">
        <f t="shared" ref="AJ414" si="1183">AJ413</f>
        <v>0</v>
      </c>
      <c r="AK414" s="410">
        <f t="shared" ref="AK414" si="1184">AK413</f>
        <v>0</v>
      </c>
      <c r="AL414" s="410">
        <f t="shared" ref="AL414" si="1185">AL413</f>
        <v>0</v>
      </c>
      <c r="AM414" s="296"/>
    </row>
    <row r="415" spans="1:39" outlineLevel="1">
      <c r="A415" s="530"/>
      <c r="B415" s="430"/>
      <c r="C415" s="304"/>
      <c r="D415" s="303"/>
      <c r="E415" s="303"/>
      <c r="F415" s="303"/>
      <c r="G415" s="303"/>
      <c r="H415" s="303"/>
      <c r="I415" s="303"/>
      <c r="J415" s="303"/>
      <c r="K415" s="303"/>
      <c r="L415" s="303"/>
      <c r="M415" s="303"/>
      <c r="N415" s="290"/>
      <c r="O415" s="303"/>
      <c r="P415" s="303"/>
      <c r="Q415" s="303"/>
      <c r="R415" s="303"/>
      <c r="S415" s="303"/>
      <c r="T415" s="303"/>
      <c r="U415" s="303"/>
      <c r="V415" s="303"/>
      <c r="W415" s="303"/>
      <c r="X415" s="303"/>
      <c r="Y415" s="411"/>
      <c r="Z415" s="411"/>
      <c r="AA415" s="411"/>
      <c r="AB415" s="411"/>
      <c r="AC415" s="411"/>
      <c r="AD415" s="411"/>
      <c r="AE415" s="411"/>
      <c r="AF415" s="411"/>
      <c r="AG415" s="411"/>
      <c r="AH415" s="411"/>
      <c r="AI415" s="411"/>
      <c r="AJ415" s="411"/>
      <c r="AK415" s="411"/>
      <c r="AL415" s="411"/>
      <c r="AM415" s="305"/>
    </row>
    <row r="416" spans="1:39" ht="30" outlineLevel="1">
      <c r="A416" s="530">
        <v>5</v>
      </c>
      <c r="B416" s="427" t="s">
        <v>98</v>
      </c>
      <c r="C416" s="290" t="s">
        <v>25</v>
      </c>
      <c r="D416" s="294"/>
      <c r="E416" s="294"/>
      <c r="F416" s="294"/>
      <c r="G416" s="294"/>
      <c r="H416" s="294"/>
      <c r="I416" s="294"/>
      <c r="J416" s="294"/>
      <c r="K416" s="294"/>
      <c r="L416" s="294"/>
      <c r="M416" s="294"/>
      <c r="N416" s="290"/>
      <c r="O416" s="294"/>
      <c r="P416" s="294"/>
      <c r="Q416" s="294"/>
      <c r="R416" s="294"/>
      <c r="S416" s="294"/>
      <c r="T416" s="294"/>
      <c r="U416" s="294"/>
      <c r="V416" s="294"/>
      <c r="W416" s="294"/>
      <c r="X416" s="294"/>
      <c r="Y416" s="409"/>
      <c r="Z416" s="409"/>
      <c r="AA416" s="409"/>
      <c r="AB416" s="409"/>
      <c r="AC416" s="409"/>
      <c r="AD416" s="409"/>
      <c r="AE416" s="409"/>
      <c r="AF416" s="409"/>
      <c r="AG416" s="409"/>
      <c r="AH416" s="409"/>
      <c r="AI416" s="409"/>
      <c r="AJ416" s="409"/>
      <c r="AK416" s="409"/>
      <c r="AL416" s="409"/>
      <c r="AM416" s="295">
        <f>SUM(Y416:AL416)</f>
        <v>0</v>
      </c>
    </row>
    <row r="417" spans="1:39" outlineLevel="1">
      <c r="A417" s="530"/>
      <c r="B417" s="430" t="s">
        <v>308</v>
      </c>
      <c r="C417" s="290" t="s">
        <v>163</v>
      </c>
      <c r="D417" s="294"/>
      <c r="E417" s="294"/>
      <c r="F417" s="294"/>
      <c r="G417" s="294"/>
      <c r="H417" s="294"/>
      <c r="I417" s="294"/>
      <c r="J417" s="294"/>
      <c r="K417" s="294"/>
      <c r="L417" s="294"/>
      <c r="M417" s="294"/>
      <c r="N417" s="466"/>
      <c r="O417" s="294"/>
      <c r="P417" s="294"/>
      <c r="Q417" s="294"/>
      <c r="R417" s="294"/>
      <c r="S417" s="294"/>
      <c r="T417" s="294"/>
      <c r="U417" s="294"/>
      <c r="V417" s="294"/>
      <c r="W417" s="294"/>
      <c r="X417" s="294"/>
      <c r="Y417" s="410">
        <f>Y416</f>
        <v>0</v>
      </c>
      <c r="Z417" s="410">
        <f t="shared" ref="Z417" si="1186">Z416</f>
        <v>0</v>
      </c>
      <c r="AA417" s="410">
        <f t="shared" ref="AA417" si="1187">AA416</f>
        <v>0</v>
      </c>
      <c r="AB417" s="410">
        <f t="shared" ref="AB417" si="1188">AB416</f>
        <v>0</v>
      </c>
      <c r="AC417" s="410">
        <f t="shared" ref="AC417" si="1189">AC416</f>
        <v>0</v>
      </c>
      <c r="AD417" s="410">
        <f t="shared" ref="AD417" si="1190">AD416</f>
        <v>0</v>
      </c>
      <c r="AE417" s="410">
        <f t="shared" ref="AE417" si="1191">AE416</f>
        <v>0</v>
      </c>
      <c r="AF417" s="410">
        <f t="shared" ref="AF417" si="1192">AF416</f>
        <v>0</v>
      </c>
      <c r="AG417" s="410">
        <f t="shared" ref="AG417" si="1193">AG416</f>
        <v>0</v>
      </c>
      <c r="AH417" s="410">
        <f t="shared" ref="AH417" si="1194">AH416</f>
        <v>0</v>
      </c>
      <c r="AI417" s="410">
        <f t="shared" ref="AI417" si="1195">AI416</f>
        <v>0</v>
      </c>
      <c r="AJ417" s="410">
        <f t="shared" ref="AJ417" si="1196">AJ416</f>
        <v>0</v>
      </c>
      <c r="AK417" s="410">
        <f t="shared" ref="AK417" si="1197">AK416</f>
        <v>0</v>
      </c>
      <c r="AL417" s="410">
        <f t="shared" ref="AL417" si="1198">AL416</f>
        <v>0</v>
      </c>
      <c r="AM417" s="296"/>
    </row>
    <row r="418" spans="1:39" outlineLevel="1">
      <c r="A418" s="530"/>
      <c r="B418" s="430"/>
      <c r="C418" s="290"/>
      <c r="D418" s="290"/>
      <c r="E418" s="290"/>
      <c r="F418" s="290"/>
      <c r="G418" s="290"/>
      <c r="H418" s="290"/>
      <c r="I418" s="290"/>
      <c r="J418" s="290"/>
      <c r="K418" s="290"/>
      <c r="L418" s="290"/>
      <c r="M418" s="290"/>
      <c r="N418" s="290"/>
      <c r="O418" s="290"/>
      <c r="P418" s="290"/>
      <c r="Q418" s="290"/>
      <c r="R418" s="290"/>
      <c r="S418" s="290"/>
      <c r="T418" s="290"/>
      <c r="U418" s="290"/>
      <c r="V418" s="290"/>
      <c r="W418" s="290"/>
      <c r="X418" s="290"/>
      <c r="Y418" s="421"/>
      <c r="Z418" s="422"/>
      <c r="AA418" s="422"/>
      <c r="AB418" s="422"/>
      <c r="AC418" s="422"/>
      <c r="AD418" s="422"/>
      <c r="AE418" s="422"/>
      <c r="AF418" s="422"/>
      <c r="AG418" s="422"/>
      <c r="AH418" s="422"/>
      <c r="AI418" s="422"/>
      <c r="AJ418" s="422"/>
      <c r="AK418" s="422"/>
      <c r="AL418" s="422"/>
      <c r="AM418" s="296"/>
    </row>
    <row r="419" spans="1:39" ht="15.75" outlineLevel="1">
      <c r="A419" s="530"/>
      <c r="B419" s="512" t="s">
        <v>498</v>
      </c>
      <c r="C419" s="288"/>
      <c r="D419" s="288"/>
      <c r="E419" s="288"/>
      <c r="F419" s="288"/>
      <c r="G419" s="288"/>
      <c r="H419" s="288"/>
      <c r="I419" s="288"/>
      <c r="J419" s="288"/>
      <c r="K419" s="288"/>
      <c r="L419" s="288"/>
      <c r="M419" s="288"/>
      <c r="N419" s="289"/>
      <c r="O419" s="288"/>
      <c r="P419" s="288"/>
      <c r="Q419" s="288"/>
      <c r="R419" s="288"/>
      <c r="S419" s="288"/>
      <c r="T419" s="288"/>
      <c r="U419" s="288"/>
      <c r="V419" s="288"/>
      <c r="W419" s="288"/>
      <c r="X419" s="288"/>
      <c r="Y419" s="413"/>
      <c r="Z419" s="413"/>
      <c r="AA419" s="413"/>
      <c r="AB419" s="413"/>
      <c r="AC419" s="413"/>
      <c r="AD419" s="413"/>
      <c r="AE419" s="413"/>
      <c r="AF419" s="413"/>
      <c r="AG419" s="413"/>
      <c r="AH419" s="413"/>
      <c r="AI419" s="413"/>
      <c r="AJ419" s="413"/>
      <c r="AK419" s="413"/>
      <c r="AL419" s="413"/>
      <c r="AM419" s="291"/>
    </row>
    <row r="420" spans="1:39" outlineLevel="1">
      <c r="A420" s="530">
        <v>6</v>
      </c>
      <c r="B420" s="427" t="s">
        <v>99</v>
      </c>
      <c r="C420" s="290" t="s">
        <v>25</v>
      </c>
      <c r="D420" s="294"/>
      <c r="E420" s="294"/>
      <c r="F420" s="294"/>
      <c r="G420" s="294"/>
      <c r="H420" s="294"/>
      <c r="I420" s="294"/>
      <c r="J420" s="294"/>
      <c r="K420" s="294"/>
      <c r="L420" s="294"/>
      <c r="M420" s="294"/>
      <c r="N420" s="294">
        <v>12</v>
      </c>
      <c r="O420" s="294"/>
      <c r="P420" s="294"/>
      <c r="Q420" s="294"/>
      <c r="R420" s="294"/>
      <c r="S420" s="294"/>
      <c r="T420" s="294"/>
      <c r="U420" s="294"/>
      <c r="V420" s="294"/>
      <c r="W420" s="294"/>
      <c r="X420" s="294"/>
      <c r="Y420" s="414"/>
      <c r="Z420" s="409"/>
      <c r="AA420" s="409"/>
      <c r="AB420" s="409"/>
      <c r="AC420" s="409"/>
      <c r="AD420" s="409"/>
      <c r="AE420" s="409"/>
      <c r="AF420" s="414"/>
      <c r="AG420" s="414"/>
      <c r="AH420" s="414"/>
      <c r="AI420" s="414"/>
      <c r="AJ420" s="414"/>
      <c r="AK420" s="414"/>
      <c r="AL420" s="414"/>
      <c r="AM420" s="295">
        <f>SUM(Y420:AL420)</f>
        <v>0</v>
      </c>
    </row>
    <row r="421" spans="1:39" outlineLevel="1">
      <c r="A421" s="530"/>
      <c r="B421" s="430" t="s">
        <v>308</v>
      </c>
      <c r="C421" s="290" t="s">
        <v>163</v>
      </c>
      <c r="D421" s="294"/>
      <c r="E421" s="294"/>
      <c r="F421" s="294"/>
      <c r="G421" s="294"/>
      <c r="H421" s="294"/>
      <c r="I421" s="294"/>
      <c r="J421" s="294"/>
      <c r="K421" s="294"/>
      <c r="L421" s="294"/>
      <c r="M421" s="294"/>
      <c r="N421" s="294">
        <f>N420</f>
        <v>12</v>
      </c>
      <c r="O421" s="294"/>
      <c r="P421" s="294"/>
      <c r="Q421" s="294"/>
      <c r="R421" s="294"/>
      <c r="S421" s="294"/>
      <c r="T421" s="294"/>
      <c r="U421" s="294"/>
      <c r="V421" s="294"/>
      <c r="W421" s="294"/>
      <c r="X421" s="294"/>
      <c r="Y421" s="410">
        <f>Y420</f>
        <v>0</v>
      </c>
      <c r="Z421" s="410">
        <f t="shared" ref="Z421" si="1199">Z420</f>
        <v>0</v>
      </c>
      <c r="AA421" s="410">
        <f t="shared" ref="AA421" si="1200">AA420</f>
        <v>0</v>
      </c>
      <c r="AB421" s="410">
        <f t="shared" ref="AB421" si="1201">AB420</f>
        <v>0</v>
      </c>
      <c r="AC421" s="410">
        <f t="shared" ref="AC421" si="1202">AC420</f>
        <v>0</v>
      </c>
      <c r="AD421" s="410">
        <f t="shared" ref="AD421" si="1203">AD420</f>
        <v>0</v>
      </c>
      <c r="AE421" s="410">
        <f t="shared" ref="AE421" si="1204">AE420</f>
        <v>0</v>
      </c>
      <c r="AF421" s="410">
        <f t="shared" ref="AF421" si="1205">AF420</f>
        <v>0</v>
      </c>
      <c r="AG421" s="410">
        <f t="shared" ref="AG421" si="1206">AG420</f>
        <v>0</v>
      </c>
      <c r="AH421" s="410">
        <f t="shared" ref="AH421" si="1207">AH420</f>
        <v>0</v>
      </c>
      <c r="AI421" s="410">
        <f t="shared" ref="AI421" si="1208">AI420</f>
        <v>0</v>
      </c>
      <c r="AJ421" s="410">
        <f t="shared" ref="AJ421" si="1209">AJ420</f>
        <v>0</v>
      </c>
      <c r="AK421" s="410">
        <f t="shared" ref="AK421" si="1210">AK420</f>
        <v>0</v>
      </c>
      <c r="AL421" s="410">
        <f t="shared" ref="AL421" si="1211">AL420</f>
        <v>0</v>
      </c>
      <c r="AM421" s="310"/>
    </row>
    <row r="422" spans="1:39" outlineLevel="1">
      <c r="A422" s="530"/>
      <c r="B422" s="524"/>
      <c r="C422" s="311"/>
      <c r="D422" s="290"/>
      <c r="E422" s="290"/>
      <c r="F422" s="290"/>
      <c r="G422" s="290"/>
      <c r="H422" s="290"/>
      <c r="I422" s="290"/>
      <c r="J422" s="290"/>
      <c r="K422" s="290"/>
      <c r="L422" s="290"/>
      <c r="M422" s="290"/>
      <c r="N422" s="290"/>
      <c r="O422" s="290"/>
      <c r="P422" s="290"/>
      <c r="Q422" s="290"/>
      <c r="R422" s="290"/>
      <c r="S422" s="290"/>
      <c r="T422" s="290"/>
      <c r="U422" s="290"/>
      <c r="V422" s="290"/>
      <c r="W422" s="290"/>
      <c r="X422" s="290"/>
      <c r="Y422" s="415"/>
      <c r="Z422" s="415"/>
      <c r="AA422" s="415"/>
      <c r="AB422" s="415"/>
      <c r="AC422" s="415"/>
      <c r="AD422" s="415"/>
      <c r="AE422" s="415"/>
      <c r="AF422" s="415"/>
      <c r="AG422" s="415"/>
      <c r="AH422" s="415"/>
      <c r="AI422" s="415"/>
      <c r="AJ422" s="415"/>
      <c r="AK422" s="415"/>
      <c r="AL422" s="415"/>
      <c r="AM422" s="312"/>
    </row>
    <row r="423" spans="1:39" ht="30" outlineLevel="1">
      <c r="A423" s="530">
        <v>7</v>
      </c>
      <c r="B423" s="427" t="s">
        <v>100</v>
      </c>
      <c r="C423" s="290" t="s">
        <v>25</v>
      </c>
      <c r="D423" s="294"/>
      <c r="E423" s="294"/>
      <c r="F423" s="294"/>
      <c r="G423" s="294"/>
      <c r="H423" s="294"/>
      <c r="I423" s="294"/>
      <c r="J423" s="294"/>
      <c r="K423" s="294"/>
      <c r="L423" s="294"/>
      <c r="M423" s="294"/>
      <c r="N423" s="294">
        <v>12</v>
      </c>
      <c r="O423" s="294"/>
      <c r="P423" s="294"/>
      <c r="Q423" s="294"/>
      <c r="R423" s="294"/>
      <c r="S423" s="294"/>
      <c r="T423" s="294"/>
      <c r="U423" s="294"/>
      <c r="V423" s="294"/>
      <c r="W423" s="294"/>
      <c r="X423" s="294"/>
      <c r="Y423" s="414"/>
      <c r="Z423" s="409"/>
      <c r="AA423" s="409"/>
      <c r="AB423" s="409"/>
      <c r="AC423" s="409"/>
      <c r="AD423" s="409"/>
      <c r="AE423" s="409"/>
      <c r="AF423" s="414"/>
      <c r="AG423" s="414"/>
      <c r="AH423" s="414"/>
      <c r="AI423" s="414"/>
      <c r="AJ423" s="414"/>
      <c r="AK423" s="414"/>
      <c r="AL423" s="414"/>
      <c r="AM423" s="295">
        <f>SUM(Y423:AL423)</f>
        <v>0</v>
      </c>
    </row>
    <row r="424" spans="1:39" outlineLevel="1">
      <c r="A424" s="530"/>
      <c r="B424" s="430" t="s">
        <v>308</v>
      </c>
      <c r="C424" s="290" t="s">
        <v>163</v>
      </c>
      <c r="D424" s="294"/>
      <c r="E424" s="294"/>
      <c r="F424" s="294"/>
      <c r="G424" s="294"/>
      <c r="H424" s="294"/>
      <c r="I424" s="294"/>
      <c r="J424" s="294"/>
      <c r="K424" s="294"/>
      <c r="L424" s="294"/>
      <c r="M424" s="294"/>
      <c r="N424" s="294">
        <f>N423</f>
        <v>12</v>
      </c>
      <c r="O424" s="294"/>
      <c r="P424" s="294"/>
      <c r="Q424" s="294"/>
      <c r="R424" s="294"/>
      <c r="S424" s="294"/>
      <c r="T424" s="294"/>
      <c r="U424" s="294"/>
      <c r="V424" s="294"/>
      <c r="W424" s="294"/>
      <c r="X424" s="294"/>
      <c r="Y424" s="410">
        <f>Y423</f>
        <v>0</v>
      </c>
      <c r="Z424" s="410">
        <f t="shared" ref="Z424" si="1212">Z423</f>
        <v>0</v>
      </c>
      <c r="AA424" s="410">
        <f t="shared" ref="AA424" si="1213">AA423</f>
        <v>0</v>
      </c>
      <c r="AB424" s="410">
        <f t="shared" ref="AB424" si="1214">AB423</f>
        <v>0</v>
      </c>
      <c r="AC424" s="410">
        <f t="shared" ref="AC424" si="1215">AC423</f>
        <v>0</v>
      </c>
      <c r="AD424" s="410">
        <f t="shared" ref="AD424" si="1216">AD423</f>
        <v>0</v>
      </c>
      <c r="AE424" s="410">
        <f t="shared" ref="AE424" si="1217">AE423</f>
        <v>0</v>
      </c>
      <c r="AF424" s="410">
        <f t="shared" ref="AF424" si="1218">AF423</f>
        <v>0</v>
      </c>
      <c r="AG424" s="410">
        <f t="shared" ref="AG424" si="1219">AG423</f>
        <v>0</v>
      </c>
      <c r="AH424" s="410">
        <f t="shared" ref="AH424" si="1220">AH423</f>
        <v>0</v>
      </c>
      <c r="AI424" s="410">
        <f t="shared" ref="AI424" si="1221">AI423</f>
        <v>0</v>
      </c>
      <c r="AJ424" s="410">
        <f t="shared" ref="AJ424" si="1222">AJ423</f>
        <v>0</v>
      </c>
      <c r="AK424" s="410">
        <f t="shared" ref="AK424" si="1223">AK423</f>
        <v>0</v>
      </c>
      <c r="AL424" s="410">
        <f t="shared" ref="AL424" si="1224">AL423</f>
        <v>0</v>
      </c>
      <c r="AM424" s="310"/>
    </row>
    <row r="425" spans="1:39" outlineLevel="1">
      <c r="A425" s="530"/>
      <c r="B425" s="525"/>
      <c r="C425" s="311"/>
      <c r="D425" s="290"/>
      <c r="E425" s="290"/>
      <c r="F425" s="290"/>
      <c r="G425" s="290"/>
      <c r="H425" s="290"/>
      <c r="I425" s="290"/>
      <c r="J425" s="290"/>
      <c r="K425" s="290"/>
      <c r="L425" s="290"/>
      <c r="M425" s="290"/>
      <c r="N425" s="290"/>
      <c r="O425" s="290"/>
      <c r="P425" s="290"/>
      <c r="Q425" s="290"/>
      <c r="R425" s="290"/>
      <c r="S425" s="290"/>
      <c r="T425" s="290"/>
      <c r="U425" s="290"/>
      <c r="V425" s="290"/>
      <c r="W425" s="290"/>
      <c r="X425" s="290"/>
      <c r="Y425" s="415"/>
      <c r="Z425" s="416"/>
      <c r="AA425" s="415"/>
      <c r="AB425" s="415"/>
      <c r="AC425" s="415"/>
      <c r="AD425" s="415"/>
      <c r="AE425" s="415"/>
      <c r="AF425" s="415"/>
      <c r="AG425" s="415"/>
      <c r="AH425" s="415"/>
      <c r="AI425" s="415"/>
      <c r="AJ425" s="415"/>
      <c r="AK425" s="415"/>
      <c r="AL425" s="415"/>
      <c r="AM425" s="312"/>
    </row>
    <row r="426" spans="1:39" ht="30" outlineLevel="1">
      <c r="A426" s="530">
        <v>8</v>
      </c>
      <c r="B426" s="427" t="s">
        <v>101</v>
      </c>
      <c r="C426" s="290" t="s">
        <v>25</v>
      </c>
      <c r="D426" s="294"/>
      <c r="E426" s="294"/>
      <c r="F426" s="294"/>
      <c r="G426" s="294"/>
      <c r="H426" s="294"/>
      <c r="I426" s="294"/>
      <c r="J426" s="294"/>
      <c r="K426" s="294"/>
      <c r="L426" s="294"/>
      <c r="M426" s="294"/>
      <c r="N426" s="294">
        <v>12</v>
      </c>
      <c r="O426" s="294"/>
      <c r="P426" s="294"/>
      <c r="Q426" s="294"/>
      <c r="R426" s="294"/>
      <c r="S426" s="294"/>
      <c r="T426" s="294"/>
      <c r="U426" s="294"/>
      <c r="V426" s="294"/>
      <c r="W426" s="294"/>
      <c r="X426" s="294"/>
      <c r="Y426" s="414"/>
      <c r="Z426" s="409"/>
      <c r="AA426" s="409"/>
      <c r="AB426" s="409"/>
      <c r="AC426" s="409"/>
      <c r="AD426" s="409"/>
      <c r="AE426" s="409"/>
      <c r="AF426" s="414"/>
      <c r="AG426" s="414"/>
      <c r="AH426" s="414"/>
      <c r="AI426" s="414"/>
      <c r="AJ426" s="414"/>
      <c r="AK426" s="414"/>
      <c r="AL426" s="414"/>
      <c r="AM426" s="295">
        <f>SUM(Y426:AL426)</f>
        <v>0</v>
      </c>
    </row>
    <row r="427" spans="1:39" outlineLevel="1">
      <c r="A427" s="530"/>
      <c r="B427" s="430" t="s">
        <v>308</v>
      </c>
      <c r="C427" s="290" t="s">
        <v>163</v>
      </c>
      <c r="D427" s="294"/>
      <c r="E427" s="294"/>
      <c r="F427" s="294"/>
      <c r="G427" s="294"/>
      <c r="H427" s="294"/>
      <c r="I427" s="294"/>
      <c r="J427" s="294"/>
      <c r="K427" s="294"/>
      <c r="L427" s="294"/>
      <c r="M427" s="294"/>
      <c r="N427" s="294">
        <f>N426</f>
        <v>12</v>
      </c>
      <c r="O427" s="294"/>
      <c r="P427" s="294"/>
      <c r="Q427" s="294"/>
      <c r="R427" s="294"/>
      <c r="S427" s="294"/>
      <c r="T427" s="294"/>
      <c r="U427" s="294"/>
      <c r="V427" s="294"/>
      <c r="W427" s="294"/>
      <c r="X427" s="294"/>
      <c r="Y427" s="410">
        <f>Y426</f>
        <v>0</v>
      </c>
      <c r="Z427" s="410">
        <f t="shared" ref="Z427" si="1225">Z426</f>
        <v>0</v>
      </c>
      <c r="AA427" s="410">
        <f t="shared" ref="AA427" si="1226">AA426</f>
        <v>0</v>
      </c>
      <c r="AB427" s="410">
        <f t="shared" ref="AB427" si="1227">AB426</f>
        <v>0</v>
      </c>
      <c r="AC427" s="410">
        <f t="shared" ref="AC427" si="1228">AC426</f>
        <v>0</v>
      </c>
      <c r="AD427" s="410">
        <f t="shared" ref="AD427" si="1229">AD426</f>
        <v>0</v>
      </c>
      <c r="AE427" s="410">
        <f t="shared" ref="AE427" si="1230">AE426</f>
        <v>0</v>
      </c>
      <c r="AF427" s="410">
        <f t="shared" ref="AF427" si="1231">AF426</f>
        <v>0</v>
      </c>
      <c r="AG427" s="410">
        <f t="shared" ref="AG427" si="1232">AG426</f>
        <v>0</v>
      </c>
      <c r="AH427" s="410">
        <f t="shared" ref="AH427" si="1233">AH426</f>
        <v>0</v>
      </c>
      <c r="AI427" s="410">
        <f t="shared" ref="AI427" si="1234">AI426</f>
        <v>0</v>
      </c>
      <c r="AJ427" s="410">
        <f t="shared" ref="AJ427" si="1235">AJ426</f>
        <v>0</v>
      </c>
      <c r="AK427" s="410">
        <f t="shared" ref="AK427" si="1236">AK426</f>
        <v>0</v>
      </c>
      <c r="AL427" s="410">
        <f t="shared" ref="AL427" si="1237">AL426</f>
        <v>0</v>
      </c>
      <c r="AM427" s="310"/>
    </row>
    <row r="428" spans="1:39" outlineLevel="1">
      <c r="A428" s="530"/>
      <c r="B428" s="525"/>
      <c r="C428" s="311"/>
      <c r="D428" s="315"/>
      <c r="E428" s="315"/>
      <c r="F428" s="315"/>
      <c r="G428" s="315"/>
      <c r="H428" s="315"/>
      <c r="I428" s="315"/>
      <c r="J428" s="315"/>
      <c r="K428" s="315"/>
      <c r="L428" s="315"/>
      <c r="M428" s="315"/>
      <c r="N428" s="290"/>
      <c r="O428" s="315"/>
      <c r="P428" s="315"/>
      <c r="Q428" s="315"/>
      <c r="R428" s="315"/>
      <c r="S428" s="315"/>
      <c r="T428" s="315"/>
      <c r="U428" s="315"/>
      <c r="V428" s="315"/>
      <c r="W428" s="315"/>
      <c r="X428" s="315"/>
      <c r="Y428" s="415"/>
      <c r="Z428" s="416"/>
      <c r="AA428" s="415"/>
      <c r="AB428" s="415"/>
      <c r="AC428" s="415"/>
      <c r="AD428" s="415"/>
      <c r="AE428" s="415"/>
      <c r="AF428" s="415"/>
      <c r="AG428" s="415"/>
      <c r="AH428" s="415"/>
      <c r="AI428" s="415"/>
      <c r="AJ428" s="415"/>
      <c r="AK428" s="415"/>
      <c r="AL428" s="415"/>
      <c r="AM428" s="312"/>
    </row>
    <row r="429" spans="1:39" ht="30" outlineLevel="1">
      <c r="A429" s="530">
        <v>9</v>
      </c>
      <c r="B429" s="427" t="s">
        <v>102</v>
      </c>
      <c r="C429" s="290" t="s">
        <v>25</v>
      </c>
      <c r="D429" s="294"/>
      <c r="E429" s="294"/>
      <c r="F429" s="294"/>
      <c r="G429" s="294"/>
      <c r="H429" s="294"/>
      <c r="I429" s="294"/>
      <c r="J429" s="294"/>
      <c r="K429" s="294"/>
      <c r="L429" s="294"/>
      <c r="M429" s="294"/>
      <c r="N429" s="294">
        <v>12</v>
      </c>
      <c r="O429" s="294"/>
      <c r="P429" s="294"/>
      <c r="Q429" s="294"/>
      <c r="R429" s="294"/>
      <c r="S429" s="294"/>
      <c r="T429" s="294"/>
      <c r="U429" s="294"/>
      <c r="V429" s="294"/>
      <c r="W429" s="294"/>
      <c r="X429" s="294"/>
      <c r="Y429" s="414"/>
      <c r="Z429" s="409"/>
      <c r="AA429" s="409"/>
      <c r="AB429" s="409"/>
      <c r="AC429" s="409"/>
      <c r="AD429" s="409"/>
      <c r="AE429" s="409"/>
      <c r="AF429" s="414"/>
      <c r="AG429" s="414"/>
      <c r="AH429" s="414"/>
      <c r="AI429" s="414"/>
      <c r="AJ429" s="414"/>
      <c r="AK429" s="414"/>
      <c r="AL429" s="414"/>
      <c r="AM429" s="295">
        <f>SUM(Y429:AL429)</f>
        <v>0</v>
      </c>
    </row>
    <row r="430" spans="1:39" outlineLevel="1">
      <c r="A430" s="530"/>
      <c r="B430" s="430" t="s">
        <v>308</v>
      </c>
      <c r="C430" s="290" t="s">
        <v>163</v>
      </c>
      <c r="D430" s="294"/>
      <c r="E430" s="294"/>
      <c r="F430" s="294"/>
      <c r="G430" s="294"/>
      <c r="H430" s="294"/>
      <c r="I430" s="294"/>
      <c r="J430" s="294"/>
      <c r="K430" s="294"/>
      <c r="L430" s="294"/>
      <c r="M430" s="294"/>
      <c r="N430" s="294">
        <f>N429</f>
        <v>12</v>
      </c>
      <c r="O430" s="294"/>
      <c r="P430" s="294"/>
      <c r="Q430" s="294"/>
      <c r="R430" s="294"/>
      <c r="S430" s="294"/>
      <c r="T430" s="294"/>
      <c r="U430" s="294"/>
      <c r="V430" s="294"/>
      <c r="W430" s="294"/>
      <c r="X430" s="294"/>
      <c r="Y430" s="410">
        <f>Y429</f>
        <v>0</v>
      </c>
      <c r="Z430" s="410">
        <f t="shared" ref="Z430" si="1238">Z429</f>
        <v>0</v>
      </c>
      <c r="AA430" s="410">
        <f t="shared" ref="AA430" si="1239">AA429</f>
        <v>0</v>
      </c>
      <c r="AB430" s="410">
        <f t="shared" ref="AB430" si="1240">AB429</f>
        <v>0</v>
      </c>
      <c r="AC430" s="410">
        <f t="shared" ref="AC430" si="1241">AC429</f>
        <v>0</v>
      </c>
      <c r="AD430" s="410">
        <f t="shared" ref="AD430" si="1242">AD429</f>
        <v>0</v>
      </c>
      <c r="AE430" s="410">
        <f t="shared" ref="AE430" si="1243">AE429</f>
        <v>0</v>
      </c>
      <c r="AF430" s="410">
        <f t="shared" ref="AF430" si="1244">AF429</f>
        <v>0</v>
      </c>
      <c r="AG430" s="410">
        <f t="shared" ref="AG430" si="1245">AG429</f>
        <v>0</v>
      </c>
      <c r="AH430" s="410">
        <f t="shared" ref="AH430" si="1246">AH429</f>
        <v>0</v>
      </c>
      <c r="AI430" s="410">
        <f t="shared" ref="AI430" si="1247">AI429</f>
        <v>0</v>
      </c>
      <c r="AJ430" s="410">
        <f t="shared" ref="AJ430" si="1248">AJ429</f>
        <v>0</v>
      </c>
      <c r="AK430" s="410">
        <f t="shared" ref="AK430" si="1249">AK429</f>
        <v>0</v>
      </c>
      <c r="AL430" s="410">
        <f t="shared" ref="AL430" si="1250">AL429</f>
        <v>0</v>
      </c>
      <c r="AM430" s="310"/>
    </row>
    <row r="431" spans="1:39" outlineLevel="1">
      <c r="A431" s="530"/>
      <c r="B431" s="525"/>
      <c r="C431" s="311"/>
      <c r="D431" s="315"/>
      <c r="E431" s="315"/>
      <c r="F431" s="315"/>
      <c r="G431" s="315"/>
      <c r="H431" s="315"/>
      <c r="I431" s="315"/>
      <c r="J431" s="315"/>
      <c r="K431" s="315"/>
      <c r="L431" s="315"/>
      <c r="M431" s="315"/>
      <c r="N431" s="290"/>
      <c r="O431" s="315"/>
      <c r="P431" s="315"/>
      <c r="Q431" s="315"/>
      <c r="R431" s="315"/>
      <c r="S431" s="315"/>
      <c r="T431" s="315"/>
      <c r="U431" s="315"/>
      <c r="V431" s="315"/>
      <c r="W431" s="315"/>
      <c r="X431" s="315"/>
      <c r="Y431" s="415"/>
      <c r="Z431" s="415"/>
      <c r="AA431" s="415"/>
      <c r="AB431" s="415"/>
      <c r="AC431" s="415"/>
      <c r="AD431" s="415"/>
      <c r="AE431" s="415"/>
      <c r="AF431" s="415"/>
      <c r="AG431" s="415"/>
      <c r="AH431" s="415"/>
      <c r="AI431" s="415"/>
      <c r="AJ431" s="415"/>
      <c r="AK431" s="415"/>
      <c r="AL431" s="415"/>
      <c r="AM431" s="312"/>
    </row>
    <row r="432" spans="1:39" ht="30" outlineLevel="1">
      <c r="A432" s="530">
        <v>10</v>
      </c>
      <c r="B432" s="427" t="s">
        <v>103</v>
      </c>
      <c r="C432" s="290" t="s">
        <v>25</v>
      </c>
      <c r="D432" s="294"/>
      <c r="E432" s="294"/>
      <c r="F432" s="294"/>
      <c r="G432" s="294"/>
      <c r="H432" s="294"/>
      <c r="I432" s="294"/>
      <c r="J432" s="294"/>
      <c r="K432" s="294"/>
      <c r="L432" s="294"/>
      <c r="M432" s="294"/>
      <c r="N432" s="294">
        <v>3</v>
      </c>
      <c r="O432" s="294"/>
      <c r="P432" s="294"/>
      <c r="Q432" s="294"/>
      <c r="R432" s="294"/>
      <c r="S432" s="294"/>
      <c r="T432" s="294"/>
      <c r="U432" s="294"/>
      <c r="V432" s="294"/>
      <c r="W432" s="294"/>
      <c r="X432" s="294"/>
      <c r="Y432" s="414"/>
      <c r="Z432" s="409"/>
      <c r="AA432" s="409"/>
      <c r="AB432" s="409"/>
      <c r="AC432" s="409"/>
      <c r="AD432" s="409"/>
      <c r="AE432" s="409"/>
      <c r="AF432" s="414"/>
      <c r="AG432" s="414"/>
      <c r="AH432" s="414"/>
      <c r="AI432" s="414"/>
      <c r="AJ432" s="414"/>
      <c r="AK432" s="414"/>
      <c r="AL432" s="414"/>
      <c r="AM432" s="295">
        <f>SUM(Y432:AL432)</f>
        <v>0</v>
      </c>
    </row>
    <row r="433" spans="1:40" outlineLevel="1">
      <c r="A433" s="530"/>
      <c r="B433" s="430" t="s">
        <v>308</v>
      </c>
      <c r="C433" s="290" t="s">
        <v>163</v>
      </c>
      <c r="D433" s="294"/>
      <c r="E433" s="294"/>
      <c r="F433" s="294"/>
      <c r="G433" s="294"/>
      <c r="H433" s="294"/>
      <c r="I433" s="294"/>
      <c r="J433" s="294"/>
      <c r="K433" s="294"/>
      <c r="L433" s="294"/>
      <c r="M433" s="294"/>
      <c r="N433" s="294">
        <f>N432</f>
        <v>3</v>
      </c>
      <c r="O433" s="294"/>
      <c r="P433" s="294"/>
      <c r="Q433" s="294"/>
      <c r="R433" s="294"/>
      <c r="S433" s="294"/>
      <c r="T433" s="294"/>
      <c r="U433" s="294"/>
      <c r="V433" s="294"/>
      <c r="W433" s="294"/>
      <c r="X433" s="294"/>
      <c r="Y433" s="410">
        <f>Y432</f>
        <v>0</v>
      </c>
      <c r="Z433" s="410">
        <f t="shared" ref="Z433" si="1251">Z432</f>
        <v>0</v>
      </c>
      <c r="AA433" s="410">
        <f t="shared" ref="AA433" si="1252">AA432</f>
        <v>0</v>
      </c>
      <c r="AB433" s="410">
        <f t="shared" ref="AB433" si="1253">AB432</f>
        <v>0</v>
      </c>
      <c r="AC433" s="410">
        <f t="shared" ref="AC433" si="1254">AC432</f>
        <v>0</v>
      </c>
      <c r="AD433" s="410">
        <f t="shared" ref="AD433" si="1255">AD432</f>
        <v>0</v>
      </c>
      <c r="AE433" s="410">
        <f t="shared" ref="AE433" si="1256">AE432</f>
        <v>0</v>
      </c>
      <c r="AF433" s="410">
        <f t="shared" ref="AF433" si="1257">AF432</f>
        <v>0</v>
      </c>
      <c r="AG433" s="410">
        <f t="shared" ref="AG433" si="1258">AG432</f>
        <v>0</v>
      </c>
      <c r="AH433" s="410">
        <f t="shared" ref="AH433" si="1259">AH432</f>
        <v>0</v>
      </c>
      <c r="AI433" s="410">
        <f t="shared" ref="AI433" si="1260">AI432</f>
        <v>0</v>
      </c>
      <c r="AJ433" s="410">
        <f t="shared" ref="AJ433" si="1261">AJ432</f>
        <v>0</v>
      </c>
      <c r="AK433" s="410">
        <f t="shared" ref="AK433" si="1262">AK432</f>
        <v>0</v>
      </c>
      <c r="AL433" s="410">
        <f t="shared" ref="AL433" si="1263">AL432</f>
        <v>0</v>
      </c>
      <c r="AM433" s="310"/>
    </row>
    <row r="434" spans="1:40" outlineLevel="1">
      <c r="A434" s="530"/>
      <c r="B434" s="525"/>
      <c r="C434" s="311"/>
      <c r="D434" s="315"/>
      <c r="E434" s="315"/>
      <c r="F434" s="315"/>
      <c r="G434" s="315"/>
      <c r="H434" s="315"/>
      <c r="I434" s="315"/>
      <c r="J434" s="315"/>
      <c r="K434" s="315"/>
      <c r="L434" s="315"/>
      <c r="M434" s="315"/>
      <c r="N434" s="290"/>
      <c r="O434" s="315"/>
      <c r="P434" s="315"/>
      <c r="Q434" s="315"/>
      <c r="R434" s="315"/>
      <c r="S434" s="315"/>
      <c r="T434" s="315"/>
      <c r="U434" s="315"/>
      <c r="V434" s="315"/>
      <c r="W434" s="315"/>
      <c r="X434" s="315"/>
      <c r="Y434" s="415"/>
      <c r="Z434" s="416"/>
      <c r="AA434" s="415"/>
      <c r="AB434" s="415"/>
      <c r="AC434" s="415"/>
      <c r="AD434" s="415"/>
      <c r="AE434" s="415"/>
      <c r="AF434" s="415"/>
      <c r="AG434" s="415"/>
      <c r="AH434" s="415"/>
      <c r="AI434" s="415"/>
      <c r="AJ434" s="415"/>
      <c r="AK434" s="415"/>
      <c r="AL434" s="415"/>
      <c r="AM434" s="312"/>
    </row>
    <row r="435" spans="1:40" ht="15.75" outlineLevel="1">
      <c r="A435" s="530"/>
      <c r="B435" s="502" t="s">
        <v>10</v>
      </c>
      <c r="C435" s="288"/>
      <c r="D435" s="288"/>
      <c r="E435" s="288"/>
      <c r="F435" s="288"/>
      <c r="G435" s="288"/>
      <c r="H435" s="288"/>
      <c r="I435" s="288"/>
      <c r="J435" s="288"/>
      <c r="K435" s="288"/>
      <c r="L435" s="288"/>
      <c r="M435" s="288"/>
      <c r="N435" s="289"/>
      <c r="O435" s="288"/>
      <c r="P435" s="288"/>
      <c r="Q435" s="288"/>
      <c r="R435" s="288"/>
      <c r="S435" s="288"/>
      <c r="T435" s="288"/>
      <c r="U435" s="288"/>
      <c r="V435" s="288"/>
      <c r="W435" s="288"/>
      <c r="X435" s="288"/>
      <c r="Y435" s="413"/>
      <c r="Z435" s="413"/>
      <c r="AA435" s="413"/>
      <c r="AB435" s="413"/>
      <c r="AC435" s="413"/>
      <c r="AD435" s="413"/>
      <c r="AE435" s="413"/>
      <c r="AF435" s="413"/>
      <c r="AG435" s="413"/>
      <c r="AH435" s="413"/>
      <c r="AI435" s="413"/>
      <c r="AJ435" s="413"/>
      <c r="AK435" s="413"/>
      <c r="AL435" s="413"/>
      <c r="AM435" s="291"/>
    </row>
    <row r="436" spans="1:40" ht="30" outlineLevel="1">
      <c r="A436" s="530">
        <v>11</v>
      </c>
      <c r="B436" s="427" t="s">
        <v>104</v>
      </c>
      <c r="C436" s="290" t="s">
        <v>25</v>
      </c>
      <c r="D436" s="294"/>
      <c r="E436" s="294"/>
      <c r="F436" s="294"/>
      <c r="G436" s="294"/>
      <c r="H436" s="294"/>
      <c r="I436" s="294"/>
      <c r="J436" s="294"/>
      <c r="K436" s="294"/>
      <c r="L436" s="294"/>
      <c r="M436" s="294"/>
      <c r="N436" s="294">
        <v>12</v>
      </c>
      <c r="O436" s="294"/>
      <c r="P436" s="294"/>
      <c r="Q436" s="294"/>
      <c r="R436" s="294"/>
      <c r="S436" s="294"/>
      <c r="T436" s="294"/>
      <c r="U436" s="294"/>
      <c r="V436" s="294"/>
      <c r="W436" s="294"/>
      <c r="X436" s="294"/>
      <c r="Y436" s="425"/>
      <c r="Z436" s="409"/>
      <c r="AA436" s="409"/>
      <c r="AB436" s="409"/>
      <c r="AC436" s="409"/>
      <c r="AD436" s="409"/>
      <c r="AE436" s="409"/>
      <c r="AF436" s="414"/>
      <c r="AG436" s="414"/>
      <c r="AH436" s="414"/>
      <c r="AI436" s="414"/>
      <c r="AJ436" s="414"/>
      <c r="AK436" s="414"/>
      <c r="AL436" s="414"/>
      <c r="AM436" s="295">
        <f>SUM(Y436:AL436)</f>
        <v>0</v>
      </c>
    </row>
    <row r="437" spans="1:40" outlineLevel="1">
      <c r="A437" s="530"/>
      <c r="B437" s="430" t="s">
        <v>308</v>
      </c>
      <c r="C437" s="290" t="s">
        <v>163</v>
      </c>
      <c r="D437" s="294"/>
      <c r="E437" s="294"/>
      <c r="F437" s="294"/>
      <c r="G437" s="294"/>
      <c r="H437" s="294"/>
      <c r="I437" s="294"/>
      <c r="J437" s="294"/>
      <c r="K437" s="294"/>
      <c r="L437" s="294"/>
      <c r="M437" s="294"/>
      <c r="N437" s="294">
        <f>N436</f>
        <v>12</v>
      </c>
      <c r="O437" s="294"/>
      <c r="P437" s="294"/>
      <c r="Q437" s="294"/>
      <c r="R437" s="294"/>
      <c r="S437" s="294"/>
      <c r="T437" s="294"/>
      <c r="U437" s="294"/>
      <c r="V437" s="294"/>
      <c r="W437" s="294"/>
      <c r="X437" s="294"/>
      <c r="Y437" s="410">
        <f>Y436</f>
        <v>0</v>
      </c>
      <c r="Z437" s="410">
        <f t="shared" ref="Z437" si="1264">Z436</f>
        <v>0</v>
      </c>
      <c r="AA437" s="410">
        <f t="shared" ref="AA437" si="1265">AA436</f>
        <v>0</v>
      </c>
      <c r="AB437" s="410">
        <f t="shared" ref="AB437" si="1266">AB436</f>
        <v>0</v>
      </c>
      <c r="AC437" s="410">
        <f t="shared" ref="AC437" si="1267">AC436</f>
        <v>0</v>
      </c>
      <c r="AD437" s="410">
        <f t="shared" ref="AD437" si="1268">AD436</f>
        <v>0</v>
      </c>
      <c r="AE437" s="410">
        <f t="shared" ref="AE437" si="1269">AE436</f>
        <v>0</v>
      </c>
      <c r="AF437" s="410">
        <f t="shared" ref="AF437" si="1270">AF436</f>
        <v>0</v>
      </c>
      <c r="AG437" s="410">
        <f t="shared" ref="AG437" si="1271">AG436</f>
        <v>0</v>
      </c>
      <c r="AH437" s="410">
        <f t="shared" ref="AH437" si="1272">AH436</f>
        <v>0</v>
      </c>
      <c r="AI437" s="410">
        <f t="shared" ref="AI437" si="1273">AI436</f>
        <v>0</v>
      </c>
      <c r="AJ437" s="410">
        <f t="shared" ref="AJ437" si="1274">AJ436</f>
        <v>0</v>
      </c>
      <c r="AK437" s="410">
        <f t="shared" ref="AK437" si="1275">AK436</f>
        <v>0</v>
      </c>
      <c r="AL437" s="410">
        <f t="shared" ref="AL437" si="1276">AL436</f>
        <v>0</v>
      </c>
      <c r="AM437" s="296"/>
    </row>
    <row r="438" spans="1:40" outlineLevel="1">
      <c r="A438" s="530"/>
      <c r="B438" s="526"/>
      <c r="C438" s="304"/>
      <c r="D438" s="290"/>
      <c r="E438" s="290"/>
      <c r="F438" s="290"/>
      <c r="G438" s="290"/>
      <c r="H438" s="290"/>
      <c r="I438" s="290"/>
      <c r="J438" s="290"/>
      <c r="K438" s="290"/>
      <c r="L438" s="290"/>
      <c r="M438" s="290"/>
      <c r="N438" s="290"/>
      <c r="O438" s="290"/>
      <c r="P438" s="290"/>
      <c r="Q438" s="290"/>
      <c r="R438" s="290"/>
      <c r="S438" s="290"/>
      <c r="T438" s="290"/>
      <c r="U438" s="290"/>
      <c r="V438" s="290"/>
      <c r="W438" s="290"/>
      <c r="X438" s="290"/>
      <c r="Y438" s="411"/>
      <c r="Z438" s="420"/>
      <c r="AA438" s="420"/>
      <c r="AB438" s="420"/>
      <c r="AC438" s="420"/>
      <c r="AD438" s="420"/>
      <c r="AE438" s="420"/>
      <c r="AF438" s="420"/>
      <c r="AG438" s="420"/>
      <c r="AH438" s="420"/>
      <c r="AI438" s="420"/>
      <c r="AJ438" s="420"/>
      <c r="AK438" s="420"/>
      <c r="AL438" s="420"/>
      <c r="AM438" s="305"/>
    </row>
    <row r="439" spans="1:40" ht="45" outlineLevel="1">
      <c r="A439" s="530">
        <v>12</v>
      </c>
      <c r="B439" s="427" t="s">
        <v>105</v>
      </c>
      <c r="C439" s="290" t="s">
        <v>25</v>
      </c>
      <c r="D439" s="294"/>
      <c r="E439" s="294"/>
      <c r="F439" s="294"/>
      <c r="G439" s="294"/>
      <c r="H439" s="294"/>
      <c r="I439" s="294"/>
      <c r="J439" s="294"/>
      <c r="K439" s="294"/>
      <c r="L439" s="294"/>
      <c r="M439" s="294"/>
      <c r="N439" s="294">
        <v>12</v>
      </c>
      <c r="O439" s="294"/>
      <c r="P439" s="294"/>
      <c r="Q439" s="294"/>
      <c r="R439" s="294"/>
      <c r="S439" s="294"/>
      <c r="T439" s="294"/>
      <c r="U439" s="294"/>
      <c r="V439" s="294"/>
      <c r="W439" s="294"/>
      <c r="X439" s="294"/>
      <c r="Y439" s="409"/>
      <c r="Z439" s="409"/>
      <c r="AA439" s="409"/>
      <c r="AB439" s="409"/>
      <c r="AC439" s="409"/>
      <c r="AD439" s="409"/>
      <c r="AE439" s="409"/>
      <c r="AF439" s="414"/>
      <c r="AG439" s="414"/>
      <c r="AH439" s="414"/>
      <c r="AI439" s="414"/>
      <c r="AJ439" s="414"/>
      <c r="AK439" s="414"/>
      <c r="AL439" s="414"/>
      <c r="AM439" s="295">
        <f>SUM(Y439:AL439)</f>
        <v>0</v>
      </c>
    </row>
    <row r="440" spans="1:40" outlineLevel="1">
      <c r="A440" s="530"/>
      <c r="B440" s="430" t="s">
        <v>308</v>
      </c>
      <c r="C440" s="290" t="s">
        <v>163</v>
      </c>
      <c r="D440" s="294"/>
      <c r="E440" s="294"/>
      <c r="F440" s="294"/>
      <c r="G440" s="294"/>
      <c r="H440" s="294"/>
      <c r="I440" s="294"/>
      <c r="J440" s="294"/>
      <c r="K440" s="294"/>
      <c r="L440" s="294"/>
      <c r="M440" s="294"/>
      <c r="N440" s="294">
        <f>N439</f>
        <v>12</v>
      </c>
      <c r="O440" s="294"/>
      <c r="P440" s="294"/>
      <c r="Q440" s="294"/>
      <c r="R440" s="294"/>
      <c r="S440" s="294"/>
      <c r="T440" s="294"/>
      <c r="U440" s="294"/>
      <c r="V440" s="294"/>
      <c r="W440" s="294"/>
      <c r="X440" s="294"/>
      <c r="Y440" s="410">
        <f>Y439</f>
        <v>0</v>
      </c>
      <c r="Z440" s="410">
        <f t="shared" ref="Z440" si="1277">Z439</f>
        <v>0</v>
      </c>
      <c r="AA440" s="410">
        <f t="shared" ref="AA440" si="1278">AA439</f>
        <v>0</v>
      </c>
      <c r="AB440" s="410">
        <f t="shared" ref="AB440" si="1279">AB439</f>
        <v>0</v>
      </c>
      <c r="AC440" s="410">
        <f t="shared" ref="AC440" si="1280">AC439</f>
        <v>0</v>
      </c>
      <c r="AD440" s="410">
        <f t="shared" ref="AD440" si="1281">AD439</f>
        <v>0</v>
      </c>
      <c r="AE440" s="410">
        <f t="shared" ref="AE440" si="1282">AE439</f>
        <v>0</v>
      </c>
      <c r="AF440" s="410">
        <f t="shared" ref="AF440" si="1283">AF439</f>
        <v>0</v>
      </c>
      <c r="AG440" s="410">
        <f t="shared" ref="AG440" si="1284">AG439</f>
        <v>0</v>
      </c>
      <c r="AH440" s="410">
        <f t="shared" ref="AH440" si="1285">AH439</f>
        <v>0</v>
      </c>
      <c r="AI440" s="410">
        <f t="shared" ref="AI440" si="1286">AI439</f>
        <v>0</v>
      </c>
      <c r="AJ440" s="410">
        <f t="shared" ref="AJ440" si="1287">AJ439</f>
        <v>0</v>
      </c>
      <c r="AK440" s="410">
        <f t="shared" ref="AK440" si="1288">AK439</f>
        <v>0</v>
      </c>
      <c r="AL440" s="410">
        <f t="shared" ref="AL440" si="1289">AL439</f>
        <v>0</v>
      </c>
      <c r="AM440" s="296"/>
    </row>
    <row r="441" spans="1:40" outlineLevel="1">
      <c r="A441" s="530"/>
      <c r="B441" s="526"/>
      <c r="C441" s="304"/>
      <c r="D441" s="290"/>
      <c r="E441" s="290"/>
      <c r="F441" s="290"/>
      <c r="G441" s="290"/>
      <c r="H441" s="290"/>
      <c r="I441" s="290"/>
      <c r="J441" s="290"/>
      <c r="K441" s="290"/>
      <c r="L441" s="290"/>
      <c r="M441" s="290"/>
      <c r="N441" s="290"/>
      <c r="O441" s="290"/>
      <c r="P441" s="290"/>
      <c r="Q441" s="290"/>
      <c r="R441" s="290"/>
      <c r="S441" s="290"/>
      <c r="T441" s="290"/>
      <c r="U441" s="290"/>
      <c r="V441" s="290"/>
      <c r="W441" s="290"/>
      <c r="X441" s="290"/>
      <c r="Y441" s="421"/>
      <c r="Z441" s="421"/>
      <c r="AA441" s="411"/>
      <c r="AB441" s="411"/>
      <c r="AC441" s="411"/>
      <c r="AD441" s="411"/>
      <c r="AE441" s="411"/>
      <c r="AF441" s="411"/>
      <c r="AG441" s="411"/>
      <c r="AH441" s="411"/>
      <c r="AI441" s="411"/>
      <c r="AJ441" s="411"/>
      <c r="AK441" s="411"/>
      <c r="AL441" s="411"/>
      <c r="AM441" s="305"/>
    </row>
    <row r="442" spans="1:40" ht="30" outlineLevel="1">
      <c r="A442" s="530">
        <v>13</v>
      </c>
      <c r="B442" s="427" t="s">
        <v>106</v>
      </c>
      <c r="C442" s="290" t="s">
        <v>25</v>
      </c>
      <c r="D442" s="294"/>
      <c r="E442" s="294"/>
      <c r="F442" s="294"/>
      <c r="G442" s="294"/>
      <c r="H442" s="294"/>
      <c r="I442" s="294"/>
      <c r="J442" s="294"/>
      <c r="K442" s="294"/>
      <c r="L442" s="294"/>
      <c r="M442" s="294"/>
      <c r="N442" s="294">
        <v>12</v>
      </c>
      <c r="O442" s="294"/>
      <c r="P442" s="294"/>
      <c r="Q442" s="294"/>
      <c r="R442" s="294"/>
      <c r="S442" s="294"/>
      <c r="T442" s="294"/>
      <c r="U442" s="294"/>
      <c r="V442" s="294"/>
      <c r="W442" s="294"/>
      <c r="X442" s="294"/>
      <c r="Y442" s="409"/>
      <c r="Z442" s="409"/>
      <c r="AA442" s="409"/>
      <c r="AB442" s="409"/>
      <c r="AC442" s="409"/>
      <c r="AD442" s="409"/>
      <c r="AE442" s="409"/>
      <c r="AF442" s="414"/>
      <c r="AG442" s="414"/>
      <c r="AH442" s="414"/>
      <c r="AI442" s="414"/>
      <c r="AJ442" s="414"/>
      <c r="AK442" s="414"/>
      <c r="AL442" s="414"/>
      <c r="AM442" s="295">
        <f>SUM(Y442:AL442)</f>
        <v>0</v>
      </c>
    </row>
    <row r="443" spans="1:40" outlineLevel="1">
      <c r="A443" s="530"/>
      <c r="B443" s="430" t="s">
        <v>308</v>
      </c>
      <c r="C443" s="290" t="s">
        <v>163</v>
      </c>
      <c r="D443" s="294"/>
      <c r="E443" s="294"/>
      <c r="F443" s="294"/>
      <c r="G443" s="294"/>
      <c r="H443" s="294"/>
      <c r="I443" s="294"/>
      <c r="J443" s="294"/>
      <c r="K443" s="294"/>
      <c r="L443" s="294"/>
      <c r="M443" s="294"/>
      <c r="N443" s="294">
        <f>N442</f>
        <v>12</v>
      </c>
      <c r="O443" s="294"/>
      <c r="P443" s="294"/>
      <c r="Q443" s="294"/>
      <c r="R443" s="294"/>
      <c r="S443" s="294"/>
      <c r="T443" s="294"/>
      <c r="U443" s="294"/>
      <c r="V443" s="294"/>
      <c r="W443" s="294"/>
      <c r="X443" s="294"/>
      <c r="Y443" s="410">
        <f>Y442</f>
        <v>0</v>
      </c>
      <c r="Z443" s="410">
        <f t="shared" ref="Z443" si="1290">Z442</f>
        <v>0</v>
      </c>
      <c r="AA443" s="410">
        <f t="shared" ref="AA443" si="1291">AA442</f>
        <v>0</v>
      </c>
      <c r="AB443" s="410">
        <f t="shared" ref="AB443" si="1292">AB442</f>
        <v>0</v>
      </c>
      <c r="AC443" s="410">
        <f t="shared" ref="AC443" si="1293">AC442</f>
        <v>0</v>
      </c>
      <c r="AD443" s="410">
        <f t="shared" ref="AD443" si="1294">AD442</f>
        <v>0</v>
      </c>
      <c r="AE443" s="410">
        <f t="shared" ref="AE443" si="1295">AE442</f>
        <v>0</v>
      </c>
      <c r="AF443" s="410">
        <f t="shared" ref="AF443" si="1296">AF442</f>
        <v>0</v>
      </c>
      <c r="AG443" s="410">
        <f t="shared" ref="AG443" si="1297">AG442</f>
        <v>0</v>
      </c>
      <c r="AH443" s="410">
        <f t="shared" ref="AH443" si="1298">AH442</f>
        <v>0</v>
      </c>
      <c r="AI443" s="410">
        <f t="shared" ref="AI443" si="1299">AI442</f>
        <v>0</v>
      </c>
      <c r="AJ443" s="410">
        <f t="shared" ref="AJ443" si="1300">AJ442</f>
        <v>0</v>
      </c>
      <c r="AK443" s="410">
        <f t="shared" ref="AK443" si="1301">AK442</f>
        <v>0</v>
      </c>
      <c r="AL443" s="410">
        <f t="shared" ref="AL443" si="1302">AL442</f>
        <v>0</v>
      </c>
      <c r="AM443" s="305"/>
    </row>
    <row r="444" spans="1:40" outlineLevel="1">
      <c r="A444" s="530"/>
      <c r="B444" s="526"/>
      <c r="C444" s="304"/>
      <c r="D444" s="290"/>
      <c r="E444" s="290"/>
      <c r="F444" s="290"/>
      <c r="G444" s="290"/>
      <c r="H444" s="290"/>
      <c r="I444" s="290"/>
      <c r="J444" s="290"/>
      <c r="K444" s="290"/>
      <c r="L444" s="290"/>
      <c r="M444" s="290"/>
      <c r="N444" s="290"/>
      <c r="O444" s="290"/>
      <c r="P444" s="290"/>
      <c r="Q444" s="290"/>
      <c r="R444" s="290"/>
      <c r="S444" s="290"/>
      <c r="T444" s="290"/>
      <c r="U444" s="290"/>
      <c r="V444" s="290"/>
      <c r="W444" s="290"/>
      <c r="X444" s="290"/>
      <c r="Y444" s="411"/>
      <c r="Z444" s="411"/>
      <c r="AA444" s="411"/>
      <c r="AB444" s="411"/>
      <c r="AC444" s="411"/>
      <c r="AD444" s="411"/>
      <c r="AE444" s="411"/>
      <c r="AF444" s="411"/>
      <c r="AG444" s="411"/>
      <c r="AH444" s="411"/>
      <c r="AI444" s="411"/>
      <c r="AJ444" s="411"/>
      <c r="AK444" s="411"/>
      <c r="AL444" s="411"/>
      <c r="AM444" s="305"/>
    </row>
    <row r="445" spans="1:40" ht="15.75" outlineLevel="1">
      <c r="A445" s="530"/>
      <c r="B445" s="502" t="s">
        <v>107</v>
      </c>
      <c r="C445" s="288"/>
      <c r="D445" s="289"/>
      <c r="E445" s="289"/>
      <c r="F445" s="289"/>
      <c r="G445" s="289"/>
      <c r="H445" s="289"/>
      <c r="I445" s="289"/>
      <c r="J445" s="289"/>
      <c r="K445" s="289"/>
      <c r="L445" s="289"/>
      <c r="M445" s="289"/>
      <c r="N445" s="289"/>
      <c r="O445" s="289"/>
      <c r="P445" s="288"/>
      <c r="Q445" s="288"/>
      <c r="R445" s="288"/>
      <c r="S445" s="288"/>
      <c r="T445" s="288"/>
      <c r="U445" s="288"/>
      <c r="V445" s="288"/>
      <c r="W445" s="288"/>
      <c r="X445" s="288"/>
      <c r="Y445" s="413"/>
      <c r="Z445" s="413"/>
      <c r="AA445" s="413"/>
      <c r="AB445" s="413"/>
      <c r="AC445" s="413"/>
      <c r="AD445" s="413"/>
      <c r="AE445" s="413"/>
      <c r="AF445" s="413"/>
      <c r="AG445" s="413"/>
      <c r="AH445" s="413"/>
      <c r="AI445" s="413"/>
      <c r="AJ445" s="413"/>
      <c r="AK445" s="413"/>
      <c r="AL445" s="413"/>
      <c r="AM445" s="291"/>
    </row>
    <row r="446" spans="1:40" outlineLevel="1">
      <c r="A446" s="530">
        <v>14</v>
      </c>
      <c r="B446" s="526" t="s">
        <v>108</v>
      </c>
      <c r="C446" s="290" t="s">
        <v>25</v>
      </c>
      <c r="D446" s="294"/>
      <c r="E446" s="294"/>
      <c r="F446" s="294"/>
      <c r="G446" s="294"/>
      <c r="H446" s="294"/>
      <c r="I446" s="294"/>
      <c r="J446" s="294"/>
      <c r="K446" s="294"/>
      <c r="L446" s="294"/>
      <c r="M446" s="294"/>
      <c r="N446" s="294">
        <v>12</v>
      </c>
      <c r="O446" s="294"/>
      <c r="P446" s="294"/>
      <c r="Q446" s="294"/>
      <c r="R446" s="294"/>
      <c r="S446" s="294"/>
      <c r="T446" s="294"/>
      <c r="U446" s="294"/>
      <c r="V446" s="294"/>
      <c r="W446" s="294"/>
      <c r="X446" s="294"/>
      <c r="Y446" s="409"/>
      <c r="Z446" s="409"/>
      <c r="AA446" s="409"/>
      <c r="AB446" s="409"/>
      <c r="AC446" s="409"/>
      <c r="AD446" s="409"/>
      <c r="AE446" s="409"/>
      <c r="AF446" s="409"/>
      <c r="AG446" s="409"/>
      <c r="AH446" s="409"/>
      <c r="AI446" s="409"/>
      <c r="AJ446" s="409"/>
      <c r="AK446" s="409"/>
      <c r="AL446" s="409"/>
      <c r="AM446" s="295">
        <f>SUM(Y446:AL446)</f>
        <v>0</v>
      </c>
    </row>
    <row r="447" spans="1:40" outlineLevel="1">
      <c r="A447" s="530"/>
      <c r="B447" s="430" t="s">
        <v>308</v>
      </c>
      <c r="C447" s="290" t="s">
        <v>163</v>
      </c>
      <c r="D447" s="294"/>
      <c r="E447" s="294"/>
      <c r="F447" s="294"/>
      <c r="G447" s="294"/>
      <c r="H447" s="294"/>
      <c r="I447" s="294"/>
      <c r="J447" s="294"/>
      <c r="K447" s="294"/>
      <c r="L447" s="294"/>
      <c r="M447" s="294"/>
      <c r="N447" s="294">
        <f>N446</f>
        <v>12</v>
      </c>
      <c r="O447" s="294"/>
      <c r="P447" s="294"/>
      <c r="Q447" s="294"/>
      <c r="R447" s="294"/>
      <c r="S447" s="294"/>
      <c r="T447" s="294"/>
      <c r="U447" s="294"/>
      <c r="V447" s="294"/>
      <c r="W447" s="294"/>
      <c r="X447" s="294"/>
      <c r="Y447" s="410">
        <f>Y446</f>
        <v>0</v>
      </c>
      <c r="Z447" s="410">
        <f t="shared" ref="Z447" si="1303">Z446</f>
        <v>0</v>
      </c>
      <c r="AA447" s="410">
        <f t="shared" ref="AA447" si="1304">AA446</f>
        <v>0</v>
      </c>
      <c r="AB447" s="410">
        <f t="shared" ref="AB447" si="1305">AB446</f>
        <v>0</v>
      </c>
      <c r="AC447" s="410">
        <f t="shared" ref="AC447" si="1306">AC446</f>
        <v>0</v>
      </c>
      <c r="AD447" s="410">
        <f t="shared" ref="AD447" si="1307">AD446</f>
        <v>0</v>
      </c>
      <c r="AE447" s="410">
        <f t="shared" ref="AE447" si="1308">AE446</f>
        <v>0</v>
      </c>
      <c r="AF447" s="410">
        <f t="shared" ref="AF447" si="1309">AF446</f>
        <v>0</v>
      </c>
      <c r="AG447" s="410">
        <f t="shared" ref="AG447" si="1310">AG446</f>
        <v>0</v>
      </c>
      <c r="AH447" s="410">
        <f t="shared" ref="AH447" si="1311">AH446</f>
        <v>0</v>
      </c>
      <c r="AI447" s="410">
        <f t="shared" ref="AI447" si="1312">AI446</f>
        <v>0</v>
      </c>
      <c r="AJ447" s="410">
        <f t="shared" ref="AJ447" si="1313">AJ446</f>
        <v>0</v>
      </c>
      <c r="AK447" s="410">
        <f t="shared" ref="AK447" si="1314">AK446</f>
        <v>0</v>
      </c>
      <c r="AL447" s="410">
        <f t="shared" ref="AL447" si="1315">AL446</f>
        <v>0</v>
      </c>
      <c r="AM447" s="296"/>
    </row>
    <row r="448" spans="1:40" outlineLevel="1">
      <c r="A448" s="530"/>
      <c r="B448" s="526"/>
      <c r="C448" s="304"/>
      <c r="D448" s="290"/>
      <c r="E448" s="290"/>
      <c r="F448" s="290"/>
      <c r="G448" s="290"/>
      <c r="H448" s="290"/>
      <c r="I448" s="290"/>
      <c r="J448" s="290"/>
      <c r="K448" s="290"/>
      <c r="L448" s="290"/>
      <c r="M448" s="290"/>
      <c r="N448" s="466"/>
      <c r="O448" s="290"/>
      <c r="P448" s="290"/>
      <c r="Q448" s="290"/>
      <c r="R448" s="290"/>
      <c r="S448" s="290"/>
      <c r="T448" s="290"/>
      <c r="U448" s="290"/>
      <c r="V448" s="290"/>
      <c r="W448" s="290"/>
      <c r="X448" s="290"/>
      <c r="Y448" s="411"/>
      <c r="Z448" s="411"/>
      <c r="AA448" s="411"/>
      <c r="AB448" s="411"/>
      <c r="AC448" s="411"/>
      <c r="AD448" s="411"/>
      <c r="AE448" s="411"/>
      <c r="AF448" s="411"/>
      <c r="AG448" s="411"/>
      <c r="AH448" s="411"/>
      <c r="AI448" s="411"/>
      <c r="AJ448" s="411"/>
      <c r="AK448" s="411"/>
      <c r="AL448" s="411"/>
      <c r="AM448" s="300"/>
      <c r="AN448" s="628"/>
    </row>
    <row r="449" spans="1:40" s="308" customFormat="1" ht="15.75" outlineLevel="1">
      <c r="A449" s="530"/>
      <c r="B449" s="502" t="s">
        <v>490</v>
      </c>
      <c r="C449" s="290"/>
      <c r="D449" s="290"/>
      <c r="E449" s="290"/>
      <c r="F449" s="290"/>
      <c r="G449" s="290"/>
      <c r="H449" s="290"/>
      <c r="I449" s="290"/>
      <c r="J449" s="290"/>
      <c r="K449" s="290"/>
      <c r="L449" s="290"/>
      <c r="M449" s="290"/>
      <c r="N449" s="290"/>
      <c r="O449" s="290"/>
      <c r="P449" s="290"/>
      <c r="Q449" s="290"/>
      <c r="R449" s="290"/>
      <c r="S449" s="290"/>
      <c r="T449" s="290"/>
      <c r="U449" s="290"/>
      <c r="V449" s="290"/>
      <c r="W449" s="290"/>
      <c r="X449" s="290"/>
      <c r="Y449" s="411"/>
      <c r="Z449" s="411"/>
      <c r="AA449" s="411"/>
      <c r="AB449" s="411"/>
      <c r="AC449" s="411"/>
      <c r="AD449" s="411"/>
      <c r="AE449" s="415"/>
      <c r="AF449" s="415"/>
      <c r="AG449" s="415"/>
      <c r="AH449" s="415"/>
      <c r="AI449" s="415"/>
      <c r="AJ449" s="415"/>
      <c r="AK449" s="415"/>
      <c r="AL449" s="415"/>
      <c r="AM449" s="515"/>
      <c r="AN449" s="629"/>
    </row>
    <row r="450" spans="1:40" outlineLevel="1">
      <c r="A450" s="530">
        <v>15</v>
      </c>
      <c r="B450" s="430" t="s">
        <v>495</v>
      </c>
      <c r="C450" s="290" t="s">
        <v>25</v>
      </c>
      <c r="D450" s="294"/>
      <c r="E450" s="294"/>
      <c r="F450" s="294"/>
      <c r="G450" s="294"/>
      <c r="H450" s="294"/>
      <c r="I450" s="294"/>
      <c r="J450" s="294"/>
      <c r="K450" s="294"/>
      <c r="L450" s="294"/>
      <c r="M450" s="294"/>
      <c r="N450" s="294">
        <v>0</v>
      </c>
      <c r="O450" s="294"/>
      <c r="P450" s="294"/>
      <c r="Q450" s="294"/>
      <c r="R450" s="294"/>
      <c r="S450" s="294"/>
      <c r="T450" s="294"/>
      <c r="U450" s="294"/>
      <c r="V450" s="294"/>
      <c r="W450" s="294"/>
      <c r="X450" s="294"/>
      <c r="Y450" s="409"/>
      <c r="Z450" s="409"/>
      <c r="AA450" s="409"/>
      <c r="AB450" s="409"/>
      <c r="AC450" s="409"/>
      <c r="AD450" s="409"/>
      <c r="AE450" s="409"/>
      <c r="AF450" s="409"/>
      <c r="AG450" s="409"/>
      <c r="AH450" s="409"/>
      <c r="AI450" s="409"/>
      <c r="AJ450" s="409"/>
      <c r="AK450" s="409"/>
      <c r="AL450" s="409"/>
      <c r="AM450" s="295">
        <f>SUM(Y450:AL450)</f>
        <v>0</v>
      </c>
    </row>
    <row r="451" spans="1:40" outlineLevel="1">
      <c r="A451" s="530"/>
      <c r="B451" s="430" t="s">
        <v>308</v>
      </c>
      <c r="C451" s="290" t="s">
        <v>163</v>
      </c>
      <c r="D451" s="294"/>
      <c r="E451" s="294"/>
      <c r="F451" s="294"/>
      <c r="G451" s="294"/>
      <c r="H451" s="294"/>
      <c r="I451" s="294"/>
      <c r="J451" s="294"/>
      <c r="K451" s="294"/>
      <c r="L451" s="294"/>
      <c r="M451" s="294"/>
      <c r="N451" s="294">
        <f>N450</f>
        <v>0</v>
      </c>
      <c r="O451" s="294"/>
      <c r="P451" s="294"/>
      <c r="Q451" s="294"/>
      <c r="R451" s="294"/>
      <c r="S451" s="294"/>
      <c r="T451" s="294"/>
      <c r="U451" s="294"/>
      <c r="V451" s="294"/>
      <c r="W451" s="294"/>
      <c r="X451" s="294"/>
      <c r="Y451" s="410">
        <f>Y450</f>
        <v>0</v>
      </c>
      <c r="Z451" s="410">
        <f t="shared" ref="Z451:AL451" si="1316">Z450</f>
        <v>0</v>
      </c>
      <c r="AA451" s="410">
        <f t="shared" si="1316"/>
        <v>0</v>
      </c>
      <c r="AB451" s="410">
        <f t="shared" si="1316"/>
        <v>0</v>
      </c>
      <c r="AC451" s="410">
        <f t="shared" si="1316"/>
        <v>0</v>
      </c>
      <c r="AD451" s="410">
        <f t="shared" si="1316"/>
        <v>0</v>
      </c>
      <c r="AE451" s="410">
        <f t="shared" si="1316"/>
        <v>0</v>
      </c>
      <c r="AF451" s="410">
        <f t="shared" si="1316"/>
        <v>0</v>
      </c>
      <c r="AG451" s="410">
        <f t="shared" si="1316"/>
        <v>0</v>
      </c>
      <c r="AH451" s="410">
        <f t="shared" si="1316"/>
        <v>0</v>
      </c>
      <c r="AI451" s="410">
        <f t="shared" si="1316"/>
        <v>0</v>
      </c>
      <c r="AJ451" s="410">
        <f t="shared" si="1316"/>
        <v>0</v>
      </c>
      <c r="AK451" s="410">
        <f t="shared" si="1316"/>
        <v>0</v>
      </c>
      <c r="AL451" s="410">
        <f t="shared" si="1316"/>
        <v>0</v>
      </c>
      <c r="AM451" s="296"/>
    </row>
    <row r="452" spans="1:40" outlineLevel="1">
      <c r="A452" s="530"/>
      <c r="B452" s="526"/>
      <c r="C452" s="304"/>
      <c r="D452" s="290"/>
      <c r="E452" s="290"/>
      <c r="F452" s="290"/>
      <c r="G452" s="290"/>
      <c r="H452" s="290"/>
      <c r="I452" s="290"/>
      <c r="J452" s="290"/>
      <c r="K452" s="290"/>
      <c r="L452" s="290"/>
      <c r="M452" s="290"/>
      <c r="N452" s="290"/>
      <c r="O452" s="290"/>
      <c r="P452" s="290"/>
      <c r="Q452" s="290"/>
      <c r="R452" s="290"/>
      <c r="S452" s="290"/>
      <c r="T452" s="290"/>
      <c r="U452" s="290"/>
      <c r="V452" s="290"/>
      <c r="W452" s="290"/>
      <c r="X452" s="290"/>
      <c r="Y452" s="411"/>
      <c r="Z452" s="411"/>
      <c r="AA452" s="411"/>
      <c r="AB452" s="411"/>
      <c r="AC452" s="411"/>
      <c r="AD452" s="411"/>
      <c r="AE452" s="411"/>
      <c r="AF452" s="411"/>
      <c r="AG452" s="411"/>
      <c r="AH452" s="411"/>
      <c r="AI452" s="411"/>
      <c r="AJ452" s="411"/>
      <c r="AK452" s="411"/>
      <c r="AL452" s="411"/>
      <c r="AM452" s="305"/>
    </row>
    <row r="453" spans="1:40" s="282" customFormat="1" outlineLevel="1">
      <c r="A453" s="530">
        <v>16</v>
      </c>
      <c r="B453" s="527" t="s">
        <v>491</v>
      </c>
      <c r="C453" s="290" t="s">
        <v>25</v>
      </c>
      <c r="D453" s="294"/>
      <c r="E453" s="294"/>
      <c r="F453" s="294"/>
      <c r="G453" s="294"/>
      <c r="H453" s="294"/>
      <c r="I453" s="294"/>
      <c r="J453" s="294"/>
      <c r="K453" s="294"/>
      <c r="L453" s="294"/>
      <c r="M453" s="294"/>
      <c r="N453" s="294">
        <v>0</v>
      </c>
      <c r="O453" s="294"/>
      <c r="P453" s="294"/>
      <c r="Q453" s="294"/>
      <c r="R453" s="294"/>
      <c r="S453" s="294"/>
      <c r="T453" s="294"/>
      <c r="U453" s="294"/>
      <c r="V453" s="294"/>
      <c r="W453" s="294"/>
      <c r="X453" s="294"/>
      <c r="Y453" s="409"/>
      <c r="Z453" s="409"/>
      <c r="AA453" s="409"/>
      <c r="AB453" s="409"/>
      <c r="AC453" s="409"/>
      <c r="AD453" s="409"/>
      <c r="AE453" s="409"/>
      <c r="AF453" s="409"/>
      <c r="AG453" s="409"/>
      <c r="AH453" s="409"/>
      <c r="AI453" s="409"/>
      <c r="AJ453" s="409"/>
      <c r="AK453" s="409"/>
      <c r="AL453" s="409"/>
      <c r="AM453" s="295">
        <f>SUM(Y453:AL453)</f>
        <v>0</v>
      </c>
    </row>
    <row r="454" spans="1:40" s="282" customFormat="1" outlineLevel="1">
      <c r="A454" s="530"/>
      <c r="B454" s="527" t="s">
        <v>308</v>
      </c>
      <c r="C454" s="290" t="s">
        <v>163</v>
      </c>
      <c r="D454" s="294"/>
      <c r="E454" s="294"/>
      <c r="F454" s="294"/>
      <c r="G454" s="294"/>
      <c r="H454" s="294"/>
      <c r="I454" s="294"/>
      <c r="J454" s="294"/>
      <c r="K454" s="294"/>
      <c r="L454" s="294"/>
      <c r="M454" s="294"/>
      <c r="N454" s="294">
        <f>N453</f>
        <v>0</v>
      </c>
      <c r="O454" s="294"/>
      <c r="P454" s="294"/>
      <c r="Q454" s="294"/>
      <c r="R454" s="294"/>
      <c r="S454" s="294"/>
      <c r="T454" s="294"/>
      <c r="U454" s="294"/>
      <c r="V454" s="294"/>
      <c r="W454" s="294"/>
      <c r="X454" s="294"/>
      <c r="Y454" s="410">
        <f>Y453</f>
        <v>0</v>
      </c>
      <c r="Z454" s="410">
        <f t="shared" ref="Z454:AL454" si="1317">Z453</f>
        <v>0</v>
      </c>
      <c r="AA454" s="410">
        <f t="shared" si="1317"/>
        <v>0</v>
      </c>
      <c r="AB454" s="410">
        <f t="shared" si="1317"/>
        <v>0</v>
      </c>
      <c r="AC454" s="410">
        <f t="shared" si="1317"/>
        <v>0</v>
      </c>
      <c r="AD454" s="410">
        <f t="shared" si="1317"/>
        <v>0</v>
      </c>
      <c r="AE454" s="410">
        <f t="shared" si="1317"/>
        <v>0</v>
      </c>
      <c r="AF454" s="410">
        <f t="shared" si="1317"/>
        <v>0</v>
      </c>
      <c r="AG454" s="410">
        <f t="shared" si="1317"/>
        <v>0</v>
      </c>
      <c r="AH454" s="410">
        <f t="shared" si="1317"/>
        <v>0</v>
      </c>
      <c r="AI454" s="410">
        <f t="shared" si="1317"/>
        <v>0</v>
      </c>
      <c r="AJ454" s="410">
        <f t="shared" si="1317"/>
        <v>0</v>
      </c>
      <c r="AK454" s="410">
        <f t="shared" si="1317"/>
        <v>0</v>
      </c>
      <c r="AL454" s="410">
        <f t="shared" si="1317"/>
        <v>0</v>
      </c>
      <c r="AM454" s="296"/>
    </row>
    <row r="455" spans="1:40" s="282" customFormat="1" outlineLevel="1">
      <c r="A455" s="530"/>
      <c r="B455" s="527"/>
      <c r="C455" s="290"/>
      <c r="D455" s="290"/>
      <c r="E455" s="290"/>
      <c r="F455" s="290"/>
      <c r="G455" s="290"/>
      <c r="H455" s="290"/>
      <c r="I455" s="290"/>
      <c r="J455" s="290"/>
      <c r="K455" s="290"/>
      <c r="L455" s="290"/>
      <c r="M455" s="290"/>
      <c r="N455" s="290"/>
      <c r="O455" s="290"/>
      <c r="P455" s="290"/>
      <c r="Q455" s="290"/>
      <c r="R455" s="290"/>
      <c r="S455" s="290"/>
      <c r="T455" s="290"/>
      <c r="U455" s="290"/>
      <c r="V455" s="290"/>
      <c r="W455" s="290"/>
      <c r="X455" s="290"/>
      <c r="Y455" s="411"/>
      <c r="Z455" s="411"/>
      <c r="AA455" s="411"/>
      <c r="AB455" s="411"/>
      <c r="AC455" s="411"/>
      <c r="AD455" s="411"/>
      <c r="AE455" s="415"/>
      <c r="AF455" s="415"/>
      <c r="AG455" s="415"/>
      <c r="AH455" s="415"/>
      <c r="AI455" s="415"/>
      <c r="AJ455" s="415"/>
      <c r="AK455" s="415"/>
      <c r="AL455" s="415"/>
      <c r="AM455" s="312"/>
    </row>
    <row r="456" spans="1:40" ht="15.75" outlineLevel="1">
      <c r="A456" s="530"/>
      <c r="B456" s="528" t="s">
        <v>496</v>
      </c>
      <c r="C456" s="319"/>
      <c r="D456" s="289"/>
      <c r="E456" s="288"/>
      <c r="F456" s="288"/>
      <c r="G456" s="288"/>
      <c r="H456" s="288"/>
      <c r="I456" s="288"/>
      <c r="J456" s="288"/>
      <c r="K456" s="288"/>
      <c r="L456" s="288"/>
      <c r="M456" s="288"/>
      <c r="N456" s="289"/>
      <c r="O456" s="288"/>
      <c r="P456" s="288"/>
      <c r="Q456" s="288"/>
      <c r="R456" s="288"/>
      <c r="S456" s="288"/>
      <c r="T456" s="288"/>
      <c r="U456" s="288"/>
      <c r="V456" s="288"/>
      <c r="W456" s="288"/>
      <c r="X456" s="288"/>
      <c r="Y456" s="413"/>
      <c r="Z456" s="413"/>
      <c r="AA456" s="413"/>
      <c r="AB456" s="413"/>
      <c r="AC456" s="413"/>
      <c r="AD456" s="413"/>
      <c r="AE456" s="413"/>
      <c r="AF456" s="413"/>
      <c r="AG456" s="413"/>
      <c r="AH456" s="413"/>
      <c r="AI456" s="413"/>
      <c r="AJ456" s="413"/>
      <c r="AK456" s="413"/>
      <c r="AL456" s="413"/>
      <c r="AM456" s="291"/>
    </row>
    <row r="457" spans="1:40" outlineLevel="1">
      <c r="A457" s="530">
        <v>17</v>
      </c>
      <c r="B457" s="427" t="s">
        <v>112</v>
      </c>
      <c r="C457" s="290" t="s">
        <v>25</v>
      </c>
      <c r="D457" s="294"/>
      <c r="E457" s="294"/>
      <c r="F457" s="294"/>
      <c r="G457" s="294"/>
      <c r="H457" s="294"/>
      <c r="I457" s="294"/>
      <c r="J457" s="294"/>
      <c r="K457" s="294"/>
      <c r="L457" s="294"/>
      <c r="M457" s="294"/>
      <c r="N457" s="294">
        <v>12</v>
      </c>
      <c r="O457" s="294"/>
      <c r="P457" s="294"/>
      <c r="Q457" s="294"/>
      <c r="R457" s="294"/>
      <c r="S457" s="294"/>
      <c r="T457" s="294"/>
      <c r="U457" s="294"/>
      <c r="V457" s="294"/>
      <c r="W457" s="294"/>
      <c r="X457" s="294"/>
      <c r="Y457" s="425"/>
      <c r="Z457" s="409"/>
      <c r="AA457" s="409"/>
      <c r="AB457" s="409"/>
      <c r="AC457" s="409"/>
      <c r="AD457" s="409"/>
      <c r="AE457" s="409"/>
      <c r="AF457" s="414"/>
      <c r="AG457" s="414"/>
      <c r="AH457" s="414"/>
      <c r="AI457" s="414"/>
      <c r="AJ457" s="414"/>
      <c r="AK457" s="414"/>
      <c r="AL457" s="414"/>
      <c r="AM457" s="295">
        <f>SUM(Y457:AL457)</f>
        <v>0</v>
      </c>
    </row>
    <row r="458" spans="1:40" outlineLevel="1">
      <c r="A458" s="530"/>
      <c r="B458" s="430" t="s">
        <v>308</v>
      </c>
      <c r="C458" s="290" t="s">
        <v>163</v>
      </c>
      <c r="D458" s="294"/>
      <c r="E458" s="294"/>
      <c r="F458" s="294"/>
      <c r="G458" s="294"/>
      <c r="H458" s="294"/>
      <c r="I458" s="294"/>
      <c r="J458" s="294"/>
      <c r="K458" s="294"/>
      <c r="L458" s="294"/>
      <c r="M458" s="294"/>
      <c r="N458" s="294">
        <f>N457</f>
        <v>12</v>
      </c>
      <c r="O458" s="294"/>
      <c r="P458" s="294"/>
      <c r="Q458" s="294"/>
      <c r="R458" s="294"/>
      <c r="S458" s="294"/>
      <c r="T458" s="294"/>
      <c r="U458" s="294"/>
      <c r="V458" s="294"/>
      <c r="W458" s="294"/>
      <c r="X458" s="294"/>
      <c r="Y458" s="410">
        <f>Y457</f>
        <v>0</v>
      </c>
      <c r="Z458" s="410">
        <f t="shared" ref="Z458:AL458" si="1318">Z457</f>
        <v>0</v>
      </c>
      <c r="AA458" s="410">
        <f t="shared" si="1318"/>
        <v>0</v>
      </c>
      <c r="AB458" s="410">
        <f t="shared" si="1318"/>
        <v>0</v>
      </c>
      <c r="AC458" s="410">
        <f t="shared" si="1318"/>
        <v>0</v>
      </c>
      <c r="AD458" s="410">
        <f t="shared" si="1318"/>
        <v>0</v>
      </c>
      <c r="AE458" s="410">
        <f t="shared" si="1318"/>
        <v>0</v>
      </c>
      <c r="AF458" s="410">
        <f t="shared" si="1318"/>
        <v>0</v>
      </c>
      <c r="AG458" s="410">
        <f t="shared" si="1318"/>
        <v>0</v>
      </c>
      <c r="AH458" s="410">
        <f t="shared" si="1318"/>
        <v>0</v>
      </c>
      <c r="AI458" s="410">
        <f t="shared" si="1318"/>
        <v>0</v>
      </c>
      <c r="AJ458" s="410">
        <f t="shared" si="1318"/>
        <v>0</v>
      </c>
      <c r="AK458" s="410">
        <f t="shared" si="1318"/>
        <v>0</v>
      </c>
      <c r="AL458" s="410">
        <f t="shared" si="1318"/>
        <v>0</v>
      </c>
      <c r="AM458" s="305"/>
    </row>
    <row r="459" spans="1:40" outlineLevel="1">
      <c r="A459" s="530"/>
      <c r="B459" s="430"/>
      <c r="C459" s="290"/>
      <c r="D459" s="290"/>
      <c r="E459" s="290"/>
      <c r="F459" s="290"/>
      <c r="G459" s="290"/>
      <c r="H459" s="290"/>
      <c r="I459" s="290"/>
      <c r="J459" s="290"/>
      <c r="K459" s="290"/>
      <c r="L459" s="290"/>
      <c r="M459" s="290"/>
      <c r="N459" s="290"/>
      <c r="O459" s="290"/>
      <c r="P459" s="290"/>
      <c r="Q459" s="290"/>
      <c r="R459" s="290"/>
      <c r="S459" s="290"/>
      <c r="T459" s="290"/>
      <c r="U459" s="290"/>
      <c r="V459" s="290"/>
      <c r="W459" s="290"/>
      <c r="X459" s="290"/>
      <c r="Y459" s="421"/>
      <c r="Z459" s="424"/>
      <c r="AA459" s="424"/>
      <c r="AB459" s="424"/>
      <c r="AC459" s="424"/>
      <c r="AD459" s="424"/>
      <c r="AE459" s="424"/>
      <c r="AF459" s="424"/>
      <c r="AG459" s="424"/>
      <c r="AH459" s="424"/>
      <c r="AI459" s="424"/>
      <c r="AJ459" s="424"/>
      <c r="AK459" s="424"/>
      <c r="AL459" s="424"/>
      <c r="AM459" s="305"/>
    </row>
    <row r="460" spans="1:40" outlineLevel="1">
      <c r="A460" s="530">
        <v>18</v>
      </c>
      <c r="B460" s="427" t="s">
        <v>109</v>
      </c>
      <c r="C460" s="290" t="s">
        <v>25</v>
      </c>
      <c r="D460" s="294"/>
      <c r="E460" s="294"/>
      <c r="F460" s="294"/>
      <c r="G460" s="294"/>
      <c r="H460" s="294"/>
      <c r="I460" s="294"/>
      <c r="J460" s="294"/>
      <c r="K460" s="294"/>
      <c r="L460" s="294"/>
      <c r="M460" s="294"/>
      <c r="N460" s="294">
        <v>12</v>
      </c>
      <c r="O460" s="294"/>
      <c r="P460" s="294"/>
      <c r="Q460" s="294"/>
      <c r="R460" s="294"/>
      <c r="S460" s="294"/>
      <c r="T460" s="294"/>
      <c r="U460" s="294"/>
      <c r="V460" s="294"/>
      <c r="W460" s="294"/>
      <c r="X460" s="294"/>
      <c r="Y460" s="425"/>
      <c r="Z460" s="409"/>
      <c r="AA460" s="409"/>
      <c r="AB460" s="409"/>
      <c r="AC460" s="409"/>
      <c r="AD460" s="409"/>
      <c r="AE460" s="409"/>
      <c r="AF460" s="414"/>
      <c r="AG460" s="414"/>
      <c r="AH460" s="414"/>
      <c r="AI460" s="414"/>
      <c r="AJ460" s="414"/>
      <c r="AK460" s="414"/>
      <c r="AL460" s="414"/>
      <c r="AM460" s="295">
        <f>SUM(Y460:AL460)</f>
        <v>0</v>
      </c>
    </row>
    <row r="461" spans="1:40" outlineLevel="1">
      <c r="A461" s="530"/>
      <c r="B461" s="430" t="s">
        <v>308</v>
      </c>
      <c r="C461" s="290" t="s">
        <v>163</v>
      </c>
      <c r="D461" s="294"/>
      <c r="E461" s="294"/>
      <c r="F461" s="294"/>
      <c r="G461" s="294"/>
      <c r="H461" s="294"/>
      <c r="I461" s="294"/>
      <c r="J461" s="294"/>
      <c r="K461" s="294"/>
      <c r="L461" s="294"/>
      <c r="M461" s="294"/>
      <c r="N461" s="294">
        <f>N460</f>
        <v>12</v>
      </c>
      <c r="O461" s="294"/>
      <c r="P461" s="294"/>
      <c r="Q461" s="294"/>
      <c r="R461" s="294"/>
      <c r="S461" s="294"/>
      <c r="T461" s="294"/>
      <c r="U461" s="294"/>
      <c r="V461" s="294"/>
      <c r="W461" s="294"/>
      <c r="X461" s="294"/>
      <c r="Y461" s="410">
        <f>Y460</f>
        <v>0</v>
      </c>
      <c r="Z461" s="410">
        <f t="shared" ref="Z461:AL461" si="1319">Z460</f>
        <v>0</v>
      </c>
      <c r="AA461" s="410">
        <f t="shared" si="1319"/>
        <v>0</v>
      </c>
      <c r="AB461" s="410">
        <f t="shared" si="1319"/>
        <v>0</v>
      </c>
      <c r="AC461" s="410">
        <f t="shared" si="1319"/>
        <v>0</v>
      </c>
      <c r="AD461" s="410">
        <f t="shared" si="1319"/>
        <v>0</v>
      </c>
      <c r="AE461" s="410">
        <f t="shared" si="1319"/>
        <v>0</v>
      </c>
      <c r="AF461" s="410">
        <f t="shared" si="1319"/>
        <v>0</v>
      </c>
      <c r="AG461" s="410">
        <f t="shared" si="1319"/>
        <v>0</v>
      </c>
      <c r="AH461" s="410">
        <f t="shared" si="1319"/>
        <v>0</v>
      </c>
      <c r="AI461" s="410">
        <f t="shared" si="1319"/>
        <v>0</v>
      </c>
      <c r="AJ461" s="410">
        <f t="shared" si="1319"/>
        <v>0</v>
      </c>
      <c r="AK461" s="410">
        <f t="shared" si="1319"/>
        <v>0</v>
      </c>
      <c r="AL461" s="410">
        <f t="shared" si="1319"/>
        <v>0</v>
      </c>
      <c r="AM461" s="305"/>
    </row>
    <row r="462" spans="1:40" outlineLevel="1">
      <c r="A462" s="530"/>
      <c r="B462" s="429"/>
      <c r="C462" s="290"/>
      <c r="D462" s="290"/>
      <c r="E462" s="290"/>
      <c r="F462" s="290"/>
      <c r="G462" s="290"/>
      <c r="H462" s="290"/>
      <c r="I462" s="290"/>
      <c r="J462" s="290"/>
      <c r="K462" s="290"/>
      <c r="L462" s="290"/>
      <c r="M462" s="290"/>
      <c r="N462" s="290"/>
      <c r="O462" s="290"/>
      <c r="P462" s="290"/>
      <c r="Q462" s="290"/>
      <c r="R462" s="290"/>
      <c r="S462" s="290"/>
      <c r="T462" s="290"/>
      <c r="U462" s="290"/>
      <c r="V462" s="290"/>
      <c r="W462" s="290"/>
      <c r="X462" s="290"/>
      <c r="Y462" s="422"/>
      <c r="Z462" s="423"/>
      <c r="AA462" s="423"/>
      <c r="AB462" s="423"/>
      <c r="AC462" s="423"/>
      <c r="AD462" s="423"/>
      <c r="AE462" s="423"/>
      <c r="AF462" s="423"/>
      <c r="AG462" s="423"/>
      <c r="AH462" s="423"/>
      <c r="AI462" s="423"/>
      <c r="AJ462" s="423"/>
      <c r="AK462" s="423"/>
      <c r="AL462" s="423"/>
      <c r="AM462" s="296"/>
    </row>
    <row r="463" spans="1:40" outlineLevel="1">
      <c r="A463" s="530">
        <v>19</v>
      </c>
      <c r="B463" s="427" t="s">
        <v>111</v>
      </c>
      <c r="C463" s="290" t="s">
        <v>25</v>
      </c>
      <c r="D463" s="294"/>
      <c r="E463" s="294"/>
      <c r="F463" s="294"/>
      <c r="G463" s="294"/>
      <c r="H463" s="294"/>
      <c r="I463" s="294"/>
      <c r="J463" s="294"/>
      <c r="K463" s="294"/>
      <c r="L463" s="294"/>
      <c r="M463" s="294"/>
      <c r="N463" s="294">
        <v>12</v>
      </c>
      <c r="O463" s="294"/>
      <c r="P463" s="294"/>
      <c r="Q463" s="294"/>
      <c r="R463" s="294"/>
      <c r="S463" s="294"/>
      <c r="T463" s="294"/>
      <c r="U463" s="294"/>
      <c r="V463" s="294"/>
      <c r="W463" s="294"/>
      <c r="X463" s="294"/>
      <c r="Y463" s="425"/>
      <c r="Z463" s="409"/>
      <c r="AA463" s="409"/>
      <c r="AB463" s="409"/>
      <c r="AC463" s="409"/>
      <c r="AD463" s="409"/>
      <c r="AE463" s="409"/>
      <c r="AF463" s="414"/>
      <c r="AG463" s="414"/>
      <c r="AH463" s="414"/>
      <c r="AI463" s="414"/>
      <c r="AJ463" s="414"/>
      <c r="AK463" s="414"/>
      <c r="AL463" s="414"/>
      <c r="AM463" s="295">
        <f>SUM(Y463:AL463)</f>
        <v>0</v>
      </c>
    </row>
    <row r="464" spans="1:40" outlineLevel="1">
      <c r="A464" s="530"/>
      <c r="B464" s="430" t="s">
        <v>308</v>
      </c>
      <c r="C464" s="290" t="s">
        <v>163</v>
      </c>
      <c r="D464" s="294"/>
      <c r="E464" s="294"/>
      <c r="F464" s="294"/>
      <c r="G464" s="294"/>
      <c r="H464" s="294"/>
      <c r="I464" s="294"/>
      <c r="J464" s="294"/>
      <c r="K464" s="294"/>
      <c r="L464" s="294"/>
      <c r="M464" s="294"/>
      <c r="N464" s="294">
        <f>N463</f>
        <v>12</v>
      </c>
      <c r="O464" s="294"/>
      <c r="P464" s="294"/>
      <c r="Q464" s="294"/>
      <c r="R464" s="294"/>
      <c r="S464" s="294"/>
      <c r="T464" s="294"/>
      <c r="U464" s="294"/>
      <c r="V464" s="294"/>
      <c r="W464" s="294"/>
      <c r="X464" s="294"/>
      <c r="Y464" s="410">
        <f>Y463</f>
        <v>0</v>
      </c>
      <c r="Z464" s="410">
        <f t="shared" ref="Z464:AL464" si="1320">Z463</f>
        <v>0</v>
      </c>
      <c r="AA464" s="410">
        <f t="shared" si="1320"/>
        <v>0</v>
      </c>
      <c r="AB464" s="410">
        <f t="shared" si="1320"/>
        <v>0</v>
      </c>
      <c r="AC464" s="410">
        <f t="shared" si="1320"/>
        <v>0</v>
      </c>
      <c r="AD464" s="410">
        <f t="shared" si="1320"/>
        <v>0</v>
      </c>
      <c r="AE464" s="410">
        <f t="shared" si="1320"/>
        <v>0</v>
      </c>
      <c r="AF464" s="410">
        <f t="shared" si="1320"/>
        <v>0</v>
      </c>
      <c r="AG464" s="410">
        <f t="shared" si="1320"/>
        <v>0</v>
      </c>
      <c r="AH464" s="410">
        <f t="shared" si="1320"/>
        <v>0</v>
      </c>
      <c r="AI464" s="410">
        <f t="shared" si="1320"/>
        <v>0</v>
      </c>
      <c r="AJ464" s="410">
        <f t="shared" si="1320"/>
        <v>0</v>
      </c>
      <c r="AK464" s="410">
        <f t="shared" si="1320"/>
        <v>0</v>
      </c>
      <c r="AL464" s="410">
        <f t="shared" si="1320"/>
        <v>0</v>
      </c>
      <c r="AM464" s="296"/>
    </row>
    <row r="465" spans="1:39" outlineLevel="1">
      <c r="A465" s="530"/>
      <c r="B465" s="429"/>
      <c r="C465" s="290"/>
      <c r="D465" s="290"/>
      <c r="E465" s="290"/>
      <c r="F465" s="290"/>
      <c r="G465" s="290"/>
      <c r="H465" s="290"/>
      <c r="I465" s="290"/>
      <c r="J465" s="290"/>
      <c r="K465" s="290"/>
      <c r="L465" s="290"/>
      <c r="M465" s="290"/>
      <c r="N465" s="290"/>
      <c r="O465" s="290"/>
      <c r="P465" s="290"/>
      <c r="Q465" s="290"/>
      <c r="R465" s="290"/>
      <c r="S465" s="290"/>
      <c r="T465" s="290"/>
      <c r="U465" s="290"/>
      <c r="V465" s="290"/>
      <c r="W465" s="290"/>
      <c r="X465" s="290"/>
      <c r="Y465" s="411"/>
      <c r="Z465" s="411"/>
      <c r="AA465" s="411"/>
      <c r="AB465" s="411"/>
      <c r="AC465" s="411"/>
      <c r="AD465" s="411"/>
      <c r="AE465" s="411"/>
      <c r="AF465" s="411"/>
      <c r="AG465" s="411"/>
      <c r="AH465" s="411"/>
      <c r="AI465" s="411"/>
      <c r="AJ465" s="411"/>
      <c r="AK465" s="411"/>
      <c r="AL465" s="411"/>
      <c r="AM465" s="305"/>
    </row>
    <row r="466" spans="1:39" outlineLevel="1">
      <c r="A466" s="530">
        <v>20</v>
      </c>
      <c r="B466" s="427" t="s">
        <v>110</v>
      </c>
      <c r="C466" s="290" t="s">
        <v>25</v>
      </c>
      <c r="D466" s="294"/>
      <c r="E466" s="294"/>
      <c r="F466" s="294"/>
      <c r="G466" s="294"/>
      <c r="H466" s="294"/>
      <c r="I466" s="294"/>
      <c r="J466" s="294"/>
      <c r="K466" s="294"/>
      <c r="L466" s="294"/>
      <c r="M466" s="294"/>
      <c r="N466" s="294">
        <v>12</v>
      </c>
      <c r="O466" s="294"/>
      <c r="P466" s="294"/>
      <c r="Q466" s="294"/>
      <c r="R466" s="294"/>
      <c r="S466" s="294"/>
      <c r="T466" s="294"/>
      <c r="U466" s="294"/>
      <c r="V466" s="294"/>
      <c r="W466" s="294"/>
      <c r="X466" s="294"/>
      <c r="Y466" s="425"/>
      <c r="Z466" s="409"/>
      <c r="AA466" s="409"/>
      <c r="AB466" s="409"/>
      <c r="AC466" s="409"/>
      <c r="AD466" s="409"/>
      <c r="AE466" s="409"/>
      <c r="AF466" s="414"/>
      <c r="AG466" s="414"/>
      <c r="AH466" s="414"/>
      <c r="AI466" s="414"/>
      <c r="AJ466" s="414"/>
      <c r="AK466" s="414"/>
      <c r="AL466" s="414"/>
      <c r="AM466" s="295">
        <f>SUM(Y466:AL466)</f>
        <v>0</v>
      </c>
    </row>
    <row r="467" spans="1:39" outlineLevel="1">
      <c r="A467" s="530"/>
      <c r="B467" s="430" t="s">
        <v>308</v>
      </c>
      <c r="C467" s="290" t="s">
        <v>163</v>
      </c>
      <c r="D467" s="294"/>
      <c r="E467" s="294"/>
      <c r="F467" s="294"/>
      <c r="G467" s="294"/>
      <c r="H467" s="294"/>
      <c r="I467" s="294"/>
      <c r="J467" s="294"/>
      <c r="K467" s="294"/>
      <c r="L467" s="294"/>
      <c r="M467" s="294"/>
      <c r="N467" s="294">
        <f>N466</f>
        <v>12</v>
      </c>
      <c r="O467" s="294"/>
      <c r="P467" s="294"/>
      <c r="Q467" s="294"/>
      <c r="R467" s="294"/>
      <c r="S467" s="294"/>
      <c r="T467" s="294"/>
      <c r="U467" s="294"/>
      <c r="V467" s="294"/>
      <c r="W467" s="294"/>
      <c r="X467" s="294"/>
      <c r="Y467" s="410">
        <f t="shared" ref="Y467:AL467" si="1321">Y466</f>
        <v>0</v>
      </c>
      <c r="Z467" s="410">
        <f t="shared" si="1321"/>
        <v>0</v>
      </c>
      <c r="AA467" s="410">
        <f t="shared" si="1321"/>
        <v>0</v>
      </c>
      <c r="AB467" s="410">
        <f t="shared" si="1321"/>
        <v>0</v>
      </c>
      <c r="AC467" s="410">
        <f t="shared" si="1321"/>
        <v>0</v>
      </c>
      <c r="AD467" s="410">
        <f t="shared" si="1321"/>
        <v>0</v>
      </c>
      <c r="AE467" s="410">
        <f t="shared" si="1321"/>
        <v>0</v>
      </c>
      <c r="AF467" s="410">
        <f t="shared" si="1321"/>
        <v>0</v>
      </c>
      <c r="AG467" s="410">
        <f t="shared" si="1321"/>
        <v>0</v>
      </c>
      <c r="AH467" s="410">
        <f t="shared" si="1321"/>
        <v>0</v>
      </c>
      <c r="AI467" s="410">
        <f t="shared" si="1321"/>
        <v>0</v>
      </c>
      <c r="AJ467" s="410">
        <f t="shared" si="1321"/>
        <v>0</v>
      </c>
      <c r="AK467" s="410">
        <f t="shared" si="1321"/>
        <v>0</v>
      </c>
      <c r="AL467" s="410">
        <f t="shared" si="1321"/>
        <v>0</v>
      </c>
      <c r="AM467" s="305"/>
    </row>
    <row r="468" spans="1:39" ht="15.75" outlineLevel="1">
      <c r="A468" s="530"/>
      <c r="B468" s="529"/>
      <c r="C468" s="299"/>
      <c r="D468" s="290"/>
      <c r="E468" s="290"/>
      <c r="F468" s="290"/>
      <c r="G468" s="290"/>
      <c r="H468" s="290"/>
      <c r="I468" s="290"/>
      <c r="J468" s="290"/>
      <c r="K468" s="290"/>
      <c r="L468" s="290"/>
      <c r="M468" s="290"/>
      <c r="N468" s="299"/>
      <c r="O468" s="290"/>
      <c r="P468" s="290"/>
      <c r="Q468" s="290"/>
      <c r="R468" s="290"/>
      <c r="S468" s="290"/>
      <c r="T468" s="290"/>
      <c r="U468" s="290"/>
      <c r="V468" s="290"/>
      <c r="W468" s="290"/>
      <c r="X468" s="290"/>
      <c r="Y468" s="411"/>
      <c r="Z468" s="411"/>
      <c r="AA468" s="411"/>
      <c r="AB468" s="411"/>
      <c r="AC468" s="411"/>
      <c r="AD468" s="411"/>
      <c r="AE468" s="411"/>
      <c r="AF468" s="411"/>
      <c r="AG468" s="411"/>
      <c r="AH468" s="411"/>
      <c r="AI468" s="411"/>
      <c r="AJ468" s="411"/>
      <c r="AK468" s="411"/>
      <c r="AL468" s="411"/>
      <c r="AM468" s="305"/>
    </row>
    <row r="469" spans="1:39" ht="15.75" outlineLevel="1">
      <c r="A469" s="530"/>
      <c r="B469" s="522" t="s">
        <v>503</v>
      </c>
      <c r="C469" s="290"/>
      <c r="D469" s="290"/>
      <c r="E469" s="290"/>
      <c r="F469" s="290"/>
      <c r="G469" s="290"/>
      <c r="H469" s="290"/>
      <c r="I469" s="290"/>
      <c r="J469" s="290"/>
      <c r="K469" s="290"/>
      <c r="L469" s="290"/>
      <c r="M469" s="290"/>
      <c r="N469" s="290"/>
      <c r="O469" s="290"/>
      <c r="P469" s="290"/>
      <c r="Q469" s="290"/>
      <c r="R469" s="290"/>
      <c r="S469" s="290"/>
      <c r="T469" s="290"/>
      <c r="U469" s="290"/>
      <c r="V469" s="290"/>
      <c r="W469" s="290"/>
      <c r="X469" s="290"/>
      <c r="Y469" s="421"/>
      <c r="Z469" s="424"/>
      <c r="AA469" s="424"/>
      <c r="AB469" s="424"/>
      <c r="AC469" s="424"/>
      <c r="AD469" s="424"/>
      <c r="AE469" s="424"/>
      <c r="AF469" s="424"/>
      <c r="AG469" s="424"/>
      <c r="AH469" s="424"/>
      <c r="AI469" s="424"/>
      <c r="AJ469" s="424"/>
      <c r="AK469" s="424"/>
      <c r="AL469" s="424"/>
      <c r="AM469" s="305"/>
    </row>
    <row r="470" spans="1:39" ht="15.75" outlineLevel="1">
      <c r="A470" s="530"/>
      <c r="B470" s="502" t="s">
        <v>499</v>
      </c>
      <c r="C470" s="290"/>
      <c r="D470" s="290"/>
      <c r="E470" s="290"/>
      <c r="F470" s="290"/>
      <c r="G470" s="290"/>
      <c r="H470" s="290"/>
      <c r="I470" s="290"/>
      <c r="J470" s="290"/>
      <c r="K470" s="290"/>
      <c r="L470" s="290"/>
      <c r="M470" s="290"/>
      <c r="N470" s="290"/>
      <c r="O470" s="290"/>
      <c r="P470" s="290"/>
      <c r="Q470" s="290"/>
      <c r="R470" s="290"/>
      <c r="S470" s="290"/>
      <c r="T470" s="290"/>
      <c r="U470" s="290"/>
      <c r="V470" s="290"/>
      <c r="W470" s="290"/>
      <c r="X470" s="290"/>
      <c r="Y470" s="421"/>
      <c r="Z470" s="424"/>
      <c r="AA470" s="424"/>
      <c r="AB470" s="424"/>
      <c r="AC470" s="424"/>
      <c r="AD470" s="424"/>
      <c r="AE470" s="424"/>
      <c r="AF470" s="424"/>
      <c r="AG470" s="424"/>
      <c r="AH470" s="424"/>
      <c r="AI470" s="424"/>
      <c r="AJ470" s="424"/>
      <c r="AK470" s="424"/>
      <c r="AL470" s="424"/>
      <c r="AM470" s="305"/>
    </row>
    <row r="471" spans="1:39" outlineLevel="1">
      <c r="A471" s="530">
        <v>21</v>
      </c>
      <c r="B471" s="427" t="s">
        <v>113</v>
      </c>
      <c r="C471" s="290" t="s">
        <v>25</v>
      </c>
      <c r="D471" s="294"/>
      <c r="E471" s="294"/>
      <c r="F471" s="294"/>
      <c r="G471" s="294"/>
      <c r="H471" s="294"/>
      <c r="I471" s="294"/>
      <c r="J471" s="294"/>
      <c r="K471" s="294"/>
      <c r="L471" s="294"/>
      <c r="M471" s="294"/>
      <c r="N471" s="290"/>
      <c r="O471" s="294"/>
      <c r="P471" s="294"/>
      <c r="Q471" s="294"/>
      <c r="R471" s="294"/>
      <c r="S471" s="294"/>
      <c r="T471" s="294"/>
      <c r="U471" s="294"/>
      <c r="V471" s="294"/>
      <c r="W471" s="294"/>
      <c r="X471" s="294"/>
      <c r="Y471" s="409"/>
      <c r="Z471" s="409"/>
      <c r="AA471" s="409"/>
      <c r="AB471" s="409"/>
      <c r="AC471" s="409"/>
      <c r="AD471" s="409"/>
      <c r="AE471" s="409"/>
      <c r="AF471" s="409"/>
      <c r="AG471" s="409"/>
      <c r="AH471" s="409"/>
      <c r="AI471" s="409"/>
      <c r="AJ471" s="409"/>
      <c r="AK471" s="409"/>
      <c r="AL471" s="409"/>
      <c r="AM471" s="295">
        <f>SUM(Y471:AL471)</f>
        <v>0</v>
      </c>
    </row>
    <row r="472" spans="1:39" outlineLevel="1">
      <c r="A472" s="530"/>
      <c r="B472" s="430" t="s">
        <v>308</v>
      </c>
      <c r="C472" s="290" t="s">
        <v>163</v>
      </c>
      <c r="D472" s="294"/>
      <c r="E472" s="294"/>
      <c r="F472" s="294"/>
      <c r="G472" s="294"/>
      <c r="H472" s="294"/>
      <c r="I472" s="294"/>
      <c r="J472" s="294"/>
      <c r="K472" s="294"/>
      <c r="L472" s="294"/>
      <c r="M472" s="294"/>
      <c r="N472" s="290"/>
      <c r="O472" s="294"/>
      <c r="P472" s="294"/>
      <c r="Q472" s="294"/>
      <c r="R472" s="294"/>
      <c r="S472" s="294"/>
      <c r="T472" s="294"/>
      <c r="U472" s="294"/>
      <c r="V472" s="294"/>
      <c r="W472" s="294"/>
      <c r="X472" s="294"/>
      <c r="Y472" s="410">
        <f>Y471</f>
        <v>0</v>
      </c>
      <c r="Z472" s="410">
        <f t="shared" ref="Z472" si="1322">Z471</f>
        <v>0</v>
      </c>
      <c r="AA472" s="410">
        <f t="shared" ref="AA472" si="1323">AA471</f>
        <v>0</v>
      </c>
      <c r="AB472" s="410">
        <f t="shared" ref="AB472" si="1324">AB471</f>
        <v>0</v>
      </c>
      <c r="AC472" s="410">
        <f t="shared" ref="AC472" si="1325">AC471</f>
        <v>0</v>
      </c>
      <c r="AD472" s="410">
        <f t="shared" ref="AD472" si="1326">AD471</f>
        <v>0</v>
      </c>
      <c r="AE472" s="410">
        <f t="shared" ref="AE472" si="1327">AE471</f>
        <v>0</v>
      </c>
      <c r="AF472" s="410">
        <f t="shared" ref="AF472" si="1328">AF471</f>
        <v>0</v>
      </c>
      <c r="AG472" s="410">
        <f t="shared" ref="AG472" si="1329">AG471</f>
        <v>0</v>
      </c>
      <c r="AH472" s="410">
        <f t="shared" ref="AH472" si="1330">AH471</f>
        <v>0</v>
      </c>
      <c r="AI472" s="410">
        <f t="shared" ref="AI472" si="1331">AI471</f>
        <v>0</v>
      </c>
      <c r="AJ472" s="410">
        <f t="shared" ref="AJ472" si="1332">AJ471</f>
        <v>0</v>
      </c>
      <c r="AK472" s="410">
        <f t="shared" ref="AK472" si="1333">AK471</f>
        <v>0</v>
      </c>
      <c r="AL472" s="410">
        <f t="shared" ref="AL472" si="1334">AL471</f>
        <v>0</v>
      </c>
      <c r="AM472" s="305"/>
    </row>
    <row r="473" spans="1:39" outlineLevel="1">
      <c r="A473" s="530"/>
      <c r="B473" s="430"/>
      <c r="C473" s="290"/>
      <c r="D473" s="290"/>
      <c r="E473" s="290"/>
      <c r="F473" s="290"/>
      <c r="G473" s="290"/>
      <c r="H473" s="290"/>
      <c r="I473" s="290"/>
      <c r="J473" s="290"/>
      <c r="K473" s="290"/>
      <c r="L473" s="290"/>
      <c r="M473" s="290"/>
      <c r="N473" s="290"/>
      <c r="O473" s="290"/>
      <c r="P473" s="290"/>
      <c r="Q473" s="290"/>
      <c r="R473" s="290"/>
      <c r="S473" s="290"/>
      <c r="T473" s="290"/>
      <c r="U473" s="290"/>
      <c r="V473" s="290"/>
      <c r="W473" s="290"/>
      <c r="X473" s="290"/>
      <c r="Y473" s="421"/>
      <c r="Z473" s="424"/>
      <c r="AA473" s="424"/>
      <c r="AB473" s="424"/>
      <c r="AC473" s="424"/>
      <c r="AD473" s="424"/>
      <c r="AE473" s="424"/>
      <c r="AF473" s="424"/>
      <c r="AG473" s="424"/>
      <c r="AH473" s="424"/>
      <c r="AI473" s="424"/>
      <c r="AJ473" s="424"/>
      <c r="AK473" s="424"/>
      <c r="AL473" s="424"/>
      <c r="AM473" s="305"/>
    </row>
    <row r="474" spans="1:39" ht="30" outlineLevel="1">
      <c r="A474" s="530">
        <v>22</v>
      </c>
      <c r="B474" s="427" t="s">
        <v>114</v>
      </c>
      <c r="C474" s="290" t="s">
        <v>25</v>
      </c>
      <c r="D474" s="294"/>
      <c r="E474" s="294"/>
      <c r="F474" s="294"/>
      <c r="G474" s="294"/>
      <c r="H474" s="294"/>
      <c r="I474" s="294"/>
      <c r="J474" s="294"/>
      <c r="K474" s="294"/>
      <c r="L474" s="294"/>
      <c r="M474" s="294"/>
      <c r="N474" s="290"/>
      <c r="O474" s="294"/>
      <c r="P474" s="294"/>
      <c r="Q474" s="294"/>
      <c r="R474" s="294"/>
      <c r="S474" s="294"/>
      <c r="T474" s="294"/>
      <c r="U474" s="294"/>
      <c r="V474" s="294"/>
      <c r="W474" s="294"/>
      <c r="X474" s="294"/>
      <c r="Y474" s="409"/>
      <c r="Z474" s="409"/>
      <c r="AA474" s="409"/>
      <c r="AB474" s="409"/>
      <c r="AC474" s="409"/>
      <c r="AD474" s="409"/>
      <c r="AE474" s="409"/>
      <c r="AF474" s="409"/>
      <c r="AG474" s="409"/>
      <c r="AH474" s="409"/>
      <c r="AI474" s="409"/>
      <c r="AJ474" s="409"/>
      <c r="AK474" s="409"/>
      <c r="AL474" s="409"/>
      <c r="AM474" s="295">
        <f>SUM(Y474:AL474)</f>
        <v>0</v>
      </c>
    </row>
    <row r="475" spans="1:39" outlineLevel="1">
      <c r="A475" s="530"/>
      <c r="B475" s="430" t="s">
        <v>308</v>
      </c>
      <c r="C475" s="290" t="s">
        <v>163</v>
      </c>
      <c r="D475" s="294"/>
      <c r="E475" s="294"/>
      <c r="F475" s="294"/>
      <c r="G475" s="294"/>
      <c r="H475" s="294"/>
      <c r="I475" s="294"/>
      <c r="J475" s="294"/>
      <c r="K475" s="294"/>
      <c r="L475" s="294"/>
      <c r="M475" s="294"/>
      <c r="N475" s="290"/>
      <c r="O475" s="294"/>
      <c r="P475" s="294"/>
      <c r="Q475" s="294"/>
      <c r="R475" s="294"/>
      <c r="S475" s="294"/>
      <c r="T475" s="294"/>
      <c r="U475" s="294"/>
      <c r="V475" s="294"/>
      <c r="W475" s="294"/>
      <c r="X475" s="294"/>
      <c r="Y475" s="410">
        <f>Y474</f>
        <v>0</v>
      </c>
      <c r="Z475" s="410">
        <f t="shared" ref="Z475" si="1335">Z474</f>
        <v>0</v>
      </c>
      <c r="AA475" s="410">
        <f t="shared" ref="AA475" si="1336">AA474</f>
        <v>0</v>
      </c>
      <c r="AB475" s="410">
        <f t="shared" ref="AB475" si="1337">AB474</f>
        <v>0</v>
      </c>
      <c r="AC475" s="410">
        <f t="shared" ref="AC475" si="1338">AC474</f>
        <v>0</v>
      </c>
      <c r="AD475" s="410">
        <f t="shared" ref="AD475" si="1339">AD474</f>
        <v>0</v>
      </c>
      <c r="AE475" s="410">
        <f t="shared" ref="AE475" si="1340">AE474</f>
        <v>0</v>
      </c>
      <c r="AF475" s="410">
        <f t="shared" ref="AF475" si="1341">AF474</f>
        <v>0</v>
      </c>
      <c r="AG475" s="410">
        <f t="shared" ref="AG475" si="1342">AG474</f>
        <v>0</v>
      </c>
      <c r="AH475" s="410">
        <f t="shared" ref="AH475" si="1343">AH474</f>
        <v>0</v>
      </c>
      <c r="AI475" s="410">
        <f t="shared" ref="AI475" si="1344">AI474</f>
        <v>0</v>
      </c>
      <c r="AJ475" s="410">
        <f t="shared" ref="AJ475" si="1345">AJ474</f>
        <v>0</v>
      </c>
      <c r="AK475" s="410">
        <f t="shared" ref="AK475" si="1346">AK474</f>
        <v>0</v>
      </c>
      <c r="AL475" s="410">
        <f t="shared" ref="AL475" si="1347">AL474</f>
        <v>0</v>
      </c>
      <c r="AM475" s="305"/>
    </row>
    <row r="476" spans="1:39" outlineLevel="1">
      <c r="A476" s="530"/>
      <c r="B476" s="430"/>
      <c r="C476" s="290"/>
      <c r="D476" s="290"/>
      <c r="E476" s="290"/>
      <c r="F476" s="290"/>
      <c r="G476" s="290"/>
      <c r="H476" s="290"/>
      <c r="I476" s="290"/>
      <c r="J476" s="290"/>
      <c r="K476" s="290"/>
      <c r="L476" s="290"/>
      <c r="M476" s="290"/>
      <c r="N476" s="290"/>
      <c r="O476" s="290"/>
      <c r="P476" s="290"/>
      <c r="Q476" s="290"/>
      <c r="R476" s="290"/>
      <c r="S476" s="290"/>
      <c r="T476" s="290"/>
      <c r="U476" s="290"/>
      <c r="V476" s="290"/>
      <c r="W476" s="290"/>
      <c r="X476" s="290"/>
      <c r="Y476" s="421"/>
      <c r="Z476" s="424"/>
      <c r="AA476" s="424"/>
      <c r="AB476" s="424"/>
      <c r="AC476" s="424"/>
      <c r="AD476" s="424"/>
      <c r="AE476" s="424"/>
      <c r="AF476" s="424"/>
      <c r="AG476" s="424"/>
      <c r="AH476" s="424"/>
      <c r="AI476" s="424"/>
      <c r="AJ476" s="424"/>
      <c r="AK476" s="424"/>
      <c r="AL476" s="424"/>
      <c r="AM476" s="305"/>
    </row>
    <row r="477" spans="1:39" ht="30" outlineLevel="1">
      <c r="A477" s="530">
        <v>23</v>
      </c>
      <c r="B477" s="427" t="s">
        <v>115</v>
      </c>
      <c r="C477" s="290" t="s">
        <v>25</v>
      </c>
      <c r="D477" s="294"/>
      <c r="E477" s="294"/>
      <c r="F477" s="294"/>
      <c r="G477" s="294"/>
      <c r="H477" s="294"/>
      <c r="I477" s="294"/>
      <c r="J477" s="294"/>
      <c r="K477" s="294"/>
      <c r="L477" s="294"/>
      <c r="M477" s="294"/>
      <c r="N477" s="290"/>
      <c r="O477" s="294"/>
      <c r="P477" s="294"/>
      <c r="Q477" s="294"/>
      <c r="R477" s="294"/>
      <c r="S477" s="294"/>
      <c r="T477" s="294"/>
      <c r="U477" s="294"/>
      <c r="V477" s="294"/>
      <c r="W477" s="294"/>
      <c r="X477" s="294"/>
      <c r="Y477" s="409"/>
      <c r="Z477" s="409"/>
      <c r="AA477" s="409"/>
      <c r="AB477" s="409"/>
      <c r="AC477" s="409"/>
      <c r="AD477" s="409"/>
      <c r="AE477" s="409"/>
      <c r="AF477" s="409"/>
      <c r="AG477" s="409"/>
      <c r="AH477" s="409"/>
      <c r="AI477" s="409"/>
      <c r="AJ477" s="409"/>
      <c r="AK477" s="409"/>
      <c r="AL477" s="409"/>
      <c r="AM477" s="295">
        <f>SUM(Y477:AL477)</f>
        <v>0</v>
      </c>
    </row>
    <row r="478" spans="1:39" outlineLevel="1">
      <c r="A478" s="530"/>
      <c r="B478" s="430" t="s">
        <v>308</v>
      </c>
      <c r="C478" s="290" t="s">
        <v>163</v>
      </c>
      <c r="D478" s="294"/>
      <c r="E478" s="294"/>
      <c r="F478" s="294"/>
      <c r="G478" s="294"/>
      <c r="H478" s="294"/>
      <c r="I478" s="294"/>
      <c r="J478" s="294"/>
      <c r="K478" s="294"/>
      <c r="L478" s="294"/>
      <c r="M478" s="294"/>
      <c r="N478" s="290"/>
      <c r="O478" s="294"/>
      <c r="P478" s="294"/>
      <c r="Q478" s="294"/>
      <c r="R478" s="294"/>
      <c r="S478" s="294"/>
      <c r="T478" s="294"/>
      <c r="U478" s="294"/>
      <c r="V478" s="294"/>
      <c r="W478" s="294"/>
      <c r="X478" s="294"/>
      <c r="Y478" s="410">
        <f>Y477</f>
        <v>0</v>
      </c>
      <c r="Z478" s="410">
        <f t="shared" ref="Z478" si="1348">Z477</f>
        <v>0</v>
      </c>
      <c r="AA478" s="410">
        <f t="shared" ref="AA478" si="1349">AA477</f>
        <v>0</v>
      </c>
      <c r="AB478" s="410">
        <f t="shared" ref="AB478" si="1350">AB477</f>
        <v>0</v>
      </c>
      <c r="AC478" s="410">
        <f t="shared" ref="AC478" si="1351">AC477</f>
        <v>0</v>
      </c>
      <c r="AD478" s="410">
        <f t="shared" ref="AD478" si="1352">AD477</f>
        <v>0</v>
      </c>
      <c r="AE478" s="410">
        <f t="shared" ref="AE478" si="1353">AE477</f>
        <v>0</v>
      </c>
      <c r="AF478" s="410">
        <f t="shared" ref="AF478" si="1354">AF477</f>
        <v>0</v>
      </c>
      <c r="AG478" s="410">
        <f t="shared" ref="AG478" si="1355">AG477</f>
        <v>0</v>
      </c>
      <c r="AH478" s="410">
        <f t="shared" ref="AH478" si="1356">AH477</f>
        <v>0</v>
      </c>
      <c r="AI478" s="410">
        <f t="shared" ref="AI478" si="1357">AI477</f>
        <v>0</v>
      </c>
      <c r="AJ478" s="410">
        <f t="shared" ref="AJ478" si="1358">AJ477</f>
        <v>0</v>
      </c>
      <c r="AK478" s="410">
        <f t="shared" ref="AK478" si="1359">AK477</f>
        <v>0</v>
      </c>
      <c r="AL478" s="410">
        <f t="shared" ref="AL478" si="1360">AL477</f>
        <v>0</v>
      </c>
      <c r="AM478" s="305"/>
    </row>
    <row r="479" spans="1:39" outlineLevel="1">
      <c r="A479" s="530"/>
      <c r="B479" s="429"/>
      <c r="C479" s="290"/>
      <c r="D479" s="290"/>
      <c r="E479" s="290"/>
      <c r="F479" s="290"/>
      <c r="G479" s="290"/>
      <c r="H479" s="290"/>
      <c r="I479" s="290"/>
      <c r="J479" s="290"/>
      <c r="K479" s="290"/>
      <c r="L479" s="290"/>
      <c r="M479" s="290"/>
      <c r="N479" s="290"/>
      <c r="O479" s="290"/>
      <c r="P479" s="290"/>
      <c r="Q479" s="290"/>
      <c r="R479" s="290"/>
      <c r="S479" s="290"/>
      <c r="T479" s="290"/>
      <c r="U479" s="290"/>
      <c r="V479" s="290"/>
      <c r="W479" s="290"/>
      <c r="X479" s="290"/>
      <c r="Y479" s="421"/>
      <c r="Z479" s="424"/>
      <c r="AA479" s="424"/>
      <c r="AB479" s="424"/>
      <c r="AC479" s="424"/>
      <c r="AD479" s="424"/>
      <c r="AE479" s="424"/>
      <c r="AF479" s="424"/>
      <c r="AG479" s="424"/>
      <c r="AH479" s="424"/>
      <c r="AI479" s="424"/>
      <c r="AJ479" s="424"/>
      <c r="AK479" s="424"/>
      <c r="AL479" s="424"/>
      <c r="AM479" s="305"/>
    </row>
    <row r="480" spans="1:39" ht="30" outlineLevel="1">
      <c r="A480" s="530">
        <v>24</v>
      </c>
      <c r="B480" s="427" t="s">
        <v>116</v>
      </c>
      <c r="C480" s="290" t="s">
        <v>25</v>
      </c>
      <c r="D480" s="294"/>
      <c r="E480" s="294"/>
      <c r="F480" s="294"/>
      <c r="G480" s="294"/>
      <c r="H480" s="294"/>
      <c r="I480" s="294"/>
      <c r="J480" s="294"/>
      <c r="K480" s="294"/>
      <c r="L480" s="294"/>
      <c r="M480" s="294"/>
      <c r="N480" s="290"/>
      <c r="O480" s="294"/>
      <c r="P480" s="294"/>
      <c r="Q480" s="294"/>
      <c r="R480" s="294"/>
      <c r="S480" s="294"/>
      <c r="T480" s="294"/>
      <c r="U480" s="294"/>
      <c r="V480" s="294"/>
      <c r="W480" s="294"/>
      <c r="X480" s="294"/>
      <c r="Y480" s="409"/>
      <c r="Z480" s="409"/>
      <c r="AA480" s="409"/>
      <c r="AB480" s="409"/>
      <c r="AC480" s="409"/>
      <c r="AD480" s="409"/>
      <c r="AE480" s="409"/>
      <c r="AF480" s="409"/>
      <c r="AG480" s="409"/>
      <c r="AH480" s="409"/>
      <c r="AI480" s="409"/>
      <c r="AJ480" s="409"/>
      <c r="AK480" s="409"/>
      <c r="AL480" s="409"/>
      <c r="AM480" s="295">
        <f>SUM(Y480:AL480)</f>
        <v>0</v>
      </c>
    </row>
    <row r="481" spans="1:39" outlineLevel="1">
      <c r="A481" s="530"/>
      <c r="B481" s="430" t="s">
        <v>308</v>
      </c>
      <c r="C481" s="290" t="s">
        <v>163</v>
      </c>
      <c r="D481" s="294"/>
      <c r="E481" s="294"/>
      <c r="F481" s="294"/>
      <c r="G481" s="294"/>
      <c r="H481" s="294"/>
      <c r="I481" s="294"/>
      <c r="J481" s="294"/>
      <c r="K481" s="294"/>
      <c r="L481" s="294"/>
      <c r="M481" s="294"/>
      <c r="N481" s="290"/>
      <c r="O481" s="294"/>
      <c r="P481" s="294"/>
      <c r="Q481" s="294"/>
      <c r="R481" s="294"/>
      <c r="S481" s="294"/>
      <c r="T481" s="294"/>
      <c r="U481" s="294"/>
      <c r="V481" s="294"/>
      <c r="W481" s="294"/>
      <c r="X481" s="294"/>
      <c r="Y481" s="410">
        <f>Y480</f>
        <v>0</v>
      </c>
      <c r="Z481" s="410">
        <f t="shared" ref="Z481" si="1361">Z480</f>
        <v>0</v>
      </c>
      <c r="AA481" s="410">
        <f t="shared" ref="AA481" si="1362">AA480</f>
        <v>0</v>
      </c>
      <c r="AB481" s="410">
        <f t="shared" ref="AB481" si="1363">AB480</f>
        <v>0</v>
      </c>
      <c r="AC481" s="410">
        <f t="shared" ref="AC481" si="1364">AC480</f>
        <v>0</v>
      </c>
      <c r="AD481" s="410">
        <f t="shared" ref="AD481" si="1365">AD480</f>
        <v>0</v>
      </c>
      <c r="AE481" s="410">
        <f t="shared" ref="AE481" si="1366">AE480</f>
        <v>0</v>
      </c>
      <c r="AF481" s="410">
        <f t="shared" ref="AF481" si="1367">AF480</f>
        <v>0</v>
      </c>
      <c r="AG481" s="410">
        <f t="shared" ref="AG481" si="1368">AG480</f>
        <v>0</v>
      </c>
      <c r="AH481" s="410">
        <f t="shared" ref="AH481" si="1369">AH480</f>
        <v>0</v>
      </c>
      <c r="AI481" s="410">
        <f t="shared" ref="AI481" si="1370">AI480</f>
        <v>0</v>
      </c>
      <c r="AJ481" s="410">
        <f t="shared" ref="AJ481" si="1371">AJ480</f>
        <v>0</v>
      </c>
      <c r="AK481" s="410">
        <f t="shared" ref="AK481" si="1372">AK480</f>
        <v>0</v>
      </c>
      <c r="AL481" s="410">
        <f t="shared" ref="AL481" si="1373">AL480</f>
        <v>0</v>
      </c>
      <c r="AM481" s="305"/>
    </row>
    <row r="482" spans="1:39" outlineLevel="1">
      <c r="A482" s="530"/>
      <c r="B482" s="430"/>
      <c r="C482" s="290"/>
      <c r="D482" s="290"/>
      <c r="E482" s="290"/>
      <c r="F482" s="290"/>
      <c r="G482" s="290"/>
      <c r="H482" s="290"/>
      <c r="I482" s="290"/>
      <c r="J482" s="290"/>
      <c r="K482" s="290"/>
      <c r="L482" s="290"/>
      <c r="M482" s="290"/>
      <c r="N482" s="290"/>
      <c r="O482" s="290"/>
      <c r="P482" s="290"/>
      <c r="Q482" s="290"/>
      <c r="R482" s="290"/>
      <c r="S482" s="290"/>
      <c r="T482" s="290"/>
      <c r="U482" s="290"/>
      <c r="V482" s="290"/>
      <c r="W482" s="290"/>
      <c r="X482" s="290"/>
      <c r="Y482" s="411"/>
      <c r="Z482" s="424"/>
      <c r="AA482" s="424"/>
      <c r="AB482" s="424"/>
      <c r="AC482" s="424"/>
      <c r="AD482" s="424"/>
      <c r="AE482" s="424"/>
      <c r="AF482" s="424"/>
      <c r="AG482" s="424"/>
      <c r="AH482" s="424"/>
      <c r="AI482" s="424"/>
      <c r="AJ482" s="424"/>
      <c r="AK482" s="424"/>
      <c r="AL482" s="424"/>
      <c r="AM482" s="305"/>
    </row>
    <row r="483" spans="1:39" ht="15.75" outlineLevel="1">
      <c r="A483" s="530"/>
      <c r="B483" s="502" t="s">
        <v>500</v>
      </c>
      <c r="C483" s="290"/>
      <c r="D483" s="290"/>
      <c r="E483" s="290"/>
      <c r="F483" s="290"/>
      <c r="G483" s="290"/>
      <c r="H483" s="290"/>
      <c r="I483" s="290"/>
      <c r="J483" s="290"/>
      <c r="K483" s="290"/>
      <c r="L483" s="290"/>
      <c r="M483" s="290"/>
      <c r="N483" s="290"/>
      <c r="O483" s="290"/>
      <c r="P483" s="290"/>
      <c r="Q483" s="290"/>
      <c r="R483" s="290"/>
      <c r="S483" s="290"/>
      <c r="T483" s="290"/>
      <c r="U483" s="290"/>
      <c r="V483" s="290"/>
      <c r="W483" s="290"/>
      <c r="X483" s="290"/>
      <c r="Y483" s="411"/>
      <c r="Z483" s="424"/>
      <c r="AA483" s="424"/>
      <c r="AB483" s="424"/>
      <c r="AC483" s="424"/>
      <c r="AD483" s="424"/>
      <c r="AE483" s="424"/>
      <c r="AF483" s="424"/>
      <c r="AG483" s="424"/>
      <c r="AH483" s="424"/>
      <c r="AI483" s="424"/>
      <c r="AJ483" s="424"/>
      <c r="AK483" s="424"/>
      <c r="AL483" s="424"/>
      <c r="AM483" s="305"/>
    </row>
    <row r="484" spans="1:39" outlineLevel="1">
      <c r="A484" s="530">
        <v>25</v>
      </c>
      <c r="B484" s="427" t="s">
        <v>117</v>
      </c>
      <c r="C484" s="290" t="s">
        <v>25</v>
      </c>
      <c r="D484" s="294"/>
      <c r="E484" s="294"/>
      <c r="F484" s="294"/>
      <c r="G484" s="294"/>
      <c r="H484" s="294"/>
      <c r="I484" s="294"/>
      <c r="J484" s="294"/>
      <c r="K484" s="294"/>
      <c r="L484" s="294"/>
      <c r="M484" s="294"/>
      <c r="N484" s="294">
        <v>12</v>
      </c>
      <c r="O484" s="294"/>
      <c r="P484" s="294"/>
      <c r="Q484" s="294"/>
      <c r="R484" s="294"/>
      <c r="S484" s="294"/>
      <c r="T484" s="294"/>
      <c r="U484" s="294"/>
      <c r="V484" s="294"/>
      <c r="W484" s="294"/>
      <c r="X484" s="294"/>
      <c r="Y484" s="425"/>
      <c r="Z484" s="409"/>
      <c r="AA484" s="409"/>
      <c r="AB484" s="409"/>
      <c r="AC484" s="409"/>
      <c r="AD484" s="409"/>
      <c r="AE484" s="409"/>
      <c r="AF484" s="414"/>
      <c r="AG484" s="414"/>
      <c r="AH484" s="414"/>
      <c r="AI484" s="414"/>
      <c r="AJ484" s="414"/>
      <c r="AK484" s="414"/>
      <c r="AL484" s="414"/>
      <c r="AM484" s="295">
        <f>SUM(Y484:AL484)</f>
        <v>0</v>
      </c>
    </row>
    <row r="485" spans="1:39" outlineLevel="1">
      <c r="A485" s="530"/>
      <c r="B485" s="430" t="s">
        <v>308</v>
      </c>
      <c r="C485" s="290" t="s">
        <v>163</v>
      </c>
      <c r="D485" s="294"/>
      <c r="E485" s="294"/>
      <c r="F485" s="294"/>
      <c r="G485" s="294"/>
      <c r="H485" s="294"/>
      <c r="I485" s="294"/>
      <c r="J485" s="294"/>
      <c r="K485" s="294"/>
      <c r="L485" s="294"/>
      <c r="M485" s="294"/>
      <c r="N485" s="294">
        <f>N484</f>
        <v>12</v>
      </c>
      <c r="O485" s="294"/>
      <c r="P485" s="294"/>
      <c r="Q485" s="294"/>
      <c r="R485" s="294"/>
      <c r="S485" s="294"/>
      <c r="T485" s="294"/>
      <c r="U485" s="294"/>
      <c r="V485" s="294"/>
      <c r="W485" s="294"/>
      <c r="X485" s="294"/>
      <c r="Y485" s="410">
        <f>Y484</f>
        <v>0</v>
      </c>
      <c r="Z485" s="410">
        <f t="shared" ref="Z485" si="1374">Z484</f>
        <v>0</v>
      </c>
      <c r="AA485" s="410">
        <f t="shared" ref="AA485" si="1375">AA484</f>
        <v>0</v>
      </c>
      <c r="AB485" s="410">
        <f t="shared" ref="AB485" si="1376">AB484</f>
        <v>0</v>
      </c>
      <c r="AC485" s="410">
        <f t="shared" ref="AC485" si="1377">AC484</f>
        <v>0</v>
      </c>
      <c r="AD485" s="410">
        <f t="shared" ref="AD485" si="1378">AD484</f>
        <v>0</v>
      </c>
      <c r="AE485" s="410">
        <f t="shared" ref="AE485" si="1379">AE484</f>
        <v>0</v>
      </c>
      <c r="AF485" s="410">
        <f t="shared" ref="AF485" si="1380">AF484</f>
        <v>0</v>
      </c>
      <c r="AG485" s="410">
        <f t="shared" ref="AG485" si="1381">AG484</f>
        <v>0</v>
      </c>
      <c r="AH485" s="410">
        <f t="shared" ref="AH485" si="1382">AH484</f>
        <v>0</v>
      </c>
      <c r="AI485" s="410">
        <f t="shared" ref="AI485" si="1383">AI484</f>
        <v>0</v>
      </c>
      <c r="AJ485" s="410">
        <f t="shared" ref="AJ485" si="1384">AJ484</f>
        <v>0</v>
      </c>
      <c r="AK485" s="410">
        <f t="shared" ref="AK485" si="1385">AK484</f>
        <v>0</v>
      </c>
      <c r="AL485" s="410">
        <f t="shared" ref="AL485" si="1386">AL484</f>
        <v>0</v>
      </c>
      <c r="AM485" s="305"/>
    </row>
    <row r="486" spans="1:39" outlineLevel="1">
      <c r="A486" s="530"/>
      <c r="B486" s="430"/>
      <c r="C486" s="290"/>
      <c r="D486" s="290"/>
      <c r="E486" s="290"/>
      <c r="F486" s="290"/>
      <c r="G486" s="290"/>
      <c r="H486" s="290"/>
      <c r="I486" s="290"/>
      <c r="J486" s="290"/>
      <c r="K486" s="290"/>
      <c r="L486" s="290"/>
      <c r="M486" s="290"/>
      <c r="N486" s="290"/>
      <c r="O486" s="290"/>
      <c r="P486" s="290"/>
      <c r="Q486" s="290"/>
      <c r="R486" s="290"/>
      <c r="S486" s="290"/>
      <c r="T486" s="290"/>
      <c r="U486" s="290"/>
      <c r="V486" s="290"/>
      <c r="W486" s="290"/>
      <c r="X486" s="290"/>
      <c r="Y486" s="411"/>
      <c r="Z486" s="424"/>
      <c r="AA486" s="424"/>
      <c r="AB486" s="424"/>
      <c r="AC486" s="424"/>
      <c r="AD486" s="424"/>
      <c r="AE486" s="424"/>
      <c r="AF486" s="424"/>
      <c r="AG486" s="424"/>
      <c r="AH486" s="424"/>
      <c r="AI486" s="424"/>
      <c r="AJ486" s="424"/>
      <c r="AK486" s="424"/>
      <c r="AL486" s="424"/>
      <c r="AM486" s="305"/>
    </row>
    <row r="487" spans="1:39" outlineLevel="1">
      <c r="A487" s="530">
        <v>26</v>
      </c>
      <c r="B487" s="427" t="s">
        <v>118</v>
      </c>
      <c r="C487" s="290" t="s">
        <v>25</v>
      </c>
      <c r="D487" s="294"/>
      <c r="E487" s="294"/>
      <c r="F487" s="294"/>
      <c r="G487" s="294"/>
      <c r="H487" s="294"/>
      <c r="I487" s="294"/>
      <c r="J487" s="294"/>
      <c r="K487" s="294"/>
      <c r="L487" s="294"/>
      <c r="M487" s="294"/>
      <c r="N487" s="294">
        <v>12</v>
      </c>
      <c r="O487" s="294"/>
      <c r="P487" s="294"/>
      <c r="Q487" s="294"/>
      <c r="R487" s="294"/>
      <c r="S487" s="294"/>
      <c r="T487" s="294"/>
      <c r="U487" s="294"/>
      <c r="V487" s="294"/>
      <c r="W487" s="294"/>
      <c r="X487" s="294"/>
      <c r="Y487" s="425"/>
      <c r="Z487" s="409"/>
      <c r="AA487" s="409"/>
      <c r="AB487" s="409"/>
      <c r="AC487" s="409"/>
      <c r="AD487" s="409"/>
      <c r="AE487" s="409"/>
      <c r="AF487" s="414"/>
      <c r="AG487" s="414"/>
      <c r="AH487" s="414"/>
      <c r="AI487" s="414"/>
      <c r="AJ487" s="414"/>
      <c r="AK487" s="414"/>
      <c r="AL487" s="414"/>
      <c r="AM487" s="295">
        <f>SUM(Y487:AL487)</f>
        <v>0</v>
      </c>
    </row>
    <row r="488" spans="1:39" outlineLevel="1">
      <c r="A488" s="530"/>
      <c r="B488" s="430" t="s">
        <v>308</v>
      </c>
      <c r="C488" s="290" t="s">
        <v>163</v>
      </c>
      <c r="D488" s="294"/>
      <c r="E488" s="294"/>
      <c r="F488" s="294"/>
      <c r="G488" s="294"/>
      <c r="H488" s="294"/>
      <c r="I488" s="294"/>
      <c r="J488" s="294"/>
      <c r="K488" s="294"/>
      <c r="L488" s="294"/>
      <c r="M488" s="294"/>
      <c r="N488" s="294">
        <f>N487</f>
        <v>12</v>
      </c>
      <c r="O488" s="294"/>
      <c r="P488" s="294"/>
      <c r="Q488" s="294"/>
      <c r="R488" s="294"/>
      <c r="S488" s="294"/>
      <c r="T488" s="294"/>
      <c r="U488" s="294"/>
      <c r="V488" s="294"/>
      <c r="W488" s="294"/>
      <c r="X488" s="294"/>
      <c r="Y488" s="410">
        <f>Y487</f>
        <v>0</v>
      </c>
      <c r="Z488" s="410">
        <f t="shared" ref="Z488" si="1387">Z487</f>
        <v>0</v>
      </c>
      <c r="AA488" s="410">
        <f t="shared" ref="AA488" si="1388">AA487</f>
        <v>0</v>
      </c>
      <c r="AB488" s="410">
        <f t="shared" ref="AB488" si="1389">AB487</f>
        <v>0</v>
      </c>
      <c r="AC488" s="410">
        <f t="shared" ref="AC488" si="1390">AC487</f>
        <v>0</v>
      </c>
      <c r="AD488" s="410">
        <f t="shared" ref="AD488" si="1391">AD487</f>
        <v>0</v>
      </c>
      <c r="AE488" s="410">
        <f t="shared" ref="AE488" si="1392">AE487</f>
        <v>0</v>
      </c>
      <c r="AF488" s="410">
        <f t="shared" ref="AF488" si="1393">AF487</f>
        <v>0</v>
      </c>
      <c r="AG488" s="410">
        <f t="shared" ref="AG488" si="1394">AG487</f>
        <v>0</v>
      </c>
      <c r="AH488" s="410">
        <f t="shared" ref="AH488" si="1395">AH487</f>
        <v>0</v>
      </c>
      <c r="AI488" s="410">
        <f t="shared" ref="AI488" si="1396">AI487</f>
        <v>0</v>
      </c>
      <c r="AJ488" s="410">
        <f t="shared" ref="AJ488" si="1397">AJ487</f>
        <v>0</v>
      </c>
      <c r="AK488" s="410">
        <f t="shared" ref="AK488" si="1398">AK487</f>
        <v>0</v>
      </c>
      <c r="AL488" s="410">
        <f t="shared" ref="AL488" si="1399">AL487</f>
        <v>0</v>
      </c>
      <c r="AM488" s="305"/>
    </row>
    <row r="489" spans="1:39" outlineLevel="1">
      <c r="A489" s="530"/>
      <c r="B489" s="430"/>
      <c r="C489" s="290"/>
      <c r="D489" s="290"/>
      <c r="E489" s="290"/>
      <c r="F489" s="290"/>
      <c r="G489" s="290"/>
      <c r="H489" s="290"/>
      <c r="I489" s="290"/>
      <c r="J489" s="290"/>
      <c r="K489" s="290"/>
      <c r="L489" s="290"/>
      <c r="M489" s="290"/>
      <c r="N489" s="290"/>
      <c r="O489" s="290"/>
      <c r="P489" s="290"/>
      <c r="Q489" s="290"/>
      <c r="R489" s="290"/>
      <c r="S489" s="290"/>
      <c r="T489" s="290"/>
      <c r="U489" s="290"/>
      <c r="V489" s="290"/>
      <c r="W489" s="290"/>
      <c r="X489" s="290"/>
      <c r="Y489" s="411"/>
      <c r="Z489" s="424"/>
      <c r="AA489" s="424"/>
      <c r="AB489" s="424"/>
      <c r="AC489" s="424"/>
      <c r="AD489" s="424"/>
      <c r="AE489" s="424"/>
      <c r="AF489" s="424"/>
      <c r="AG489" s="424"/>
      <c r="AH489" s="424"/>
      <c r="AI489" s="424"/>
      <c r="AJ489" s="424"/>
      <c r="AK489" s="424"/>
      <c r="AL489" s="424"/>
      <c r="AM489" s="305"/>
    </row>
    <row r="490" spans="1:39" ht="30" outlineLevel="1">
      <c r="A490" s="530">
        <v>27</v>
      </c>
      <c r="B490" s="427" t="s">
        <v>119</v>
      </c>
      <c r="C490" s="290" t="s">
        <v>25</v>
      </c>
      <c r="D490" s="294"/>
      <c r="E490" s="294"/>
      <c r="F490" s="294"/>
      <c r="G490" s="294"/>
      <c r="H490" s="294"/>
      <c r="I490" s="294"/>
      <c r="J490" s="294"/>
      <c r="K490" s="294"/>
      <c r="L490" s="294"/>
      <c r="M490" s="294"/>
      <c r="N490" s="294">
        <v>12</v>
      </c>
      <c r="O490" s="294"/>
      <c r="P490" s="294"/>
      <c r="Q490" s="294"/>
      <c r="R490" s="294"/>
      <c r="S490" s="294"/>
      <c r="T490" s="294"/>
      <c r="U490" s="294"/>
      <c r="V490" s="294"/>
      <c r="W490" s="294"/>
      <c r="X490" s="294"/>
      <c r="Y490" s="425"/>
      <c r="Z490" s="409"/>
      <c r="AA490" s="409"/>
      <c r="AB490" s="409"/>
      <c r="AC490" s="409"/>
      <c r="AD490" s="409"/>
      <c r="AE490" s="409"/>
      <c r="AF490" s="414"/>
      <c r="AG490" s="414"/>
      <c r="AH490" s="414"/>
      <c r="AI490" s="414"/>
      <c r="AJ490" s="414"/>
      <c r="AK490" s="414"/>
      <c r="AL490" s="414"/>
      <c r="AM490" s="295">
        <f>SUM(Y490:AL490)</f>
        <v>0</v>
      </c>
    </row>
    <row r="491" spans="1:39" outlineLevel="1">
      <c r="A491" s="530"/>
      <c r="B491" s="430" t="s">
        <v>308</v>
      </c>
      <c r="C491" s="290" t="s">
        <v>163</v>
      </c>
      <c r="D491" s="294"/>
      <c r="E491" s="294"/>
      <c r="F491" s="294"/>
      <c r="G491" s="294"/>
      <c r="H491" s="294"/>
      <c r="I491" s="294"/>
      <c r="J491" s="294"/>
      <c r="K491" s="294"/>
      <c r="L491" s="294"/>
      <c r="M491" s="294"/>
      <c r="N491" s="294">
        <f>N490</f>
        <v>12</v>
      </c>
      <c r="O491" s="294"/>
      <c r="P491" s="294"/>
      <c r="Q491" s="294"/>
      <c r="R491" s="294"/>
      <c r="S491" s="294"/>
      <c r="T491" s="294"/>
      <c r="U491" s="294"/>
      <c r="V491" s="294"/>
      <c r="W491" s="294"/>
      <c r="X491" s="294"/>
      <c r="Y491" s="410">
        <f>Y490</f>
        <v>0</v>
      </c>
      <c r="Z491" s="410">
        <f t="shared" ref="Z491" si="1400">Z490</f>
        <v>0</v>
      </c>
      <c r="AA491" s="410">
        <f t="shared" ref="AA491" si="1401">AA490</f>
        <v>0</v>
      </c>
      <c r="AB491" s="410">
        <f t="shared" ref="AB491" si="1402">AB490</f>
        <v>0</v>
      </c>
      <c r="AC491" s="410">
        <f t="shared" ref="AC491" si="1403">AC490</f>
        <v>0</v>
      </c>
      <c r="AD491" s="410">
        <f t="shared" ref="AD491" si="1404">AD490</f>
        <v>0</v>
      </c>
      <c r="AE491" s="410">
        <f t="shared" ref="AE491" si="1405">AE490</f>
        <v>0</v>
      </c>
      <c r="AF491" s="410">
        <f t="shared" ref="AF491" si="1406">AF490</f>
        <v>0</v>
      </c>
      <c r="AG491" s="410">
        <f t="shared" ref="AG491" si="1407">AG490</f>
        <v>0</v>
      </c>
      <c r="AH491" s="410">
        <f t="shared" ref="AH491" si="1408">AH490</f>
        <v>0</v>
      </c>
      <c r="AI491" s="410">
        <f t="shared" ref="AI491" si="1409">AI490</f>
        <v>0</v>
      </c>
      <c r="AJ491" s="410">
        <f t="shared" ref="AJ491" si="1410">AJ490</f>
        <v>0</v>
      </c>
      <c r="AK491" s="410">
        <f t="shared" ref="AK491" si="1411">AK490</f>
        <v>0</v>
      </c>
      <c r="AL491" s="410">
        <f t="shared" ref="AL491" si="1412">AL490</f>
        <v>0</v>
      </c>
      <c r="AM491" s="305"/>
    </row>
    <row r="492" spans="1:39" outlineLevel="1">
      <c r="A492" s="530"/>
      <c r="B492" s="430"/>
      <c r="C492" s="290"/>
      <c r="D492" s="290"/>
      <c r="E492" s="290"/>
      <c r="F492" s="290"/>
      <c r="G492" s="290"/>
      <c r="H492" s="290"/>
      <c r="I492" s="290"/>
      <c r="J492" s="290"/>
      <c r="K492" s="290"/>
      <c r="L492" s="290"/>
      <c r="M492" s="290"/>
      <c r="N492" s="290"/>
      <c r="O492" s="290"/>
      <c r="P492" s="290"/>
      <c r="Q492" s="290"/>
      <c r="R492" s="290"/>
      <c r="S492" s="290"/>
      <c r="T492" s="290"/>
      <c r="U492" s="290"/>
      <c r="V492" s="290"/>
      <c r="W492" s="290"/>
      <c r="X492" s="290"/>
      <c r="Y492" s="411"/>
      <c r="Z492" s="424"/>
      <c r="AA492" s="424"/>
      <c r="AB492" s="424"/>
      <c r="AC492" s="424"/>
      <c r="AD492" s="424"/>
      <c r="AE492" s="424"/>
      <c r="AF492" s="424"/>
      <c r="AG492" s="424"/>
      <c r="AH492" s="424"/>
      <c r="AI492" s="424"/>
      <c r="AJ492" s="424"/>
      <c r="AK492" s="424"/>
      <c r="AL492" s="424"/>
      <c r="AM492" s="305"/>
    </row>
    <row r="493" spans="1:39" ht="30" outlineLevel="1">
      <c r="A493" s="530">
        <v>28</v>
      </c>
      <c r="B493" s="427" t="s">
        <v>120</v>
      </c>
      <c r="C493" s="290" t="s">
        <v>25</v>
      </c>
      <c r="D493" s="294"/>
      <c r="E493" s="294"/>
      <c r="F493" s="294"/>
      <c r="G493" s="294"/>
      <c r="H493" s="294"/>
      <c r="I493" s="294"/>
      <c r="J493" s="294"/>
      <c r="K493" s="294"/>
      <c r="L493" s="294"/>
      <c r="M493" s="294"/>
      <c r="N493" s="294">
        <v>12</v>
      </c>
      <c r="O493" s="294"/>
      <c r="P493" s="294"/>
      <c r="Q493" s="294"/>
      <c r="R493" s="294"/>
      <c r="S493" s="294"/>
      <c r="T493" s="294"/>
      <c r="U493" s="294"/>
      <c r="V493" s="294"/>
      <c r="W493" s="294"/>
      <c r="X493" s="294"/>
      <c r="Y493" s="425"/>
      <c r="Z493" s="409"/>
      <c r="AA493" s="409"/>
      <c r="AB493" s="409"/>
      <c r="AC493" s="409"/>
      <c r="AD493" s="409"/>
      <c r="AE493" s="409"/>
      <c r="AF493" s="414"/>
      <c r="AG493" s="414"/>
      <c r="AH493" s="414"/>
      <c r="AI493" s="414"/>
      <c r="AJ493" s="414"/>
      <c r="AK493" s="414"/>
      <c r="AL493" s="414"/>
      <c r="AM493" s="295">
        <f>SUM(Y493:AL493)</f>
        <v>0</v>
      </c>
    </row>
    <row r="494" spans="1:39" outlineLevel="1">
      <c r="A494" s="530"/>
      <c r="B494" s="430" t="s">
        <v>308</v>
      </c>
      <c r="C494" s="290" t="s">
        <v>163</v>
      </c>
      <c r="D494" s="294"/>
      <c r="E494" s="294"/>
      <c r="F494" s="294"/>
      <c r="G494" s="294"/>
      <c r="H494" s="294"/>
      <c r="I494" s="294"/>
      <c r="J494" s="294"/>
      <c r="K494" s="294"/>
      <c r="L494" s="294"/>
      <c r="M494" s="294"/>
      <c r="N494" s="294">
        <f>N493</f>
        <v>12</v>
      </c>
      <c r="O494" s="294"/>
      <c r="P494" s="294"/>
      <c r="Q494" s="294"/>
      <c r="R494" s="294"/>
      <c r="S494" s="294"/>
      <c r="T494" s="294"/>
      <c r="U494" s="294"/>
      <c r="V494" s="294"/>
      <c r="W494" s="294"/>
      <c r="X494" s="294"/>
      <c r="Y494" s="410">
        <f>Y493</f>
        <v>0</v>
      </c>
      <c r="Z494" s="410">
        <f t="shared" ref="Z494" si="1413">Z493</f>
        <v>0</v>
      </c>
      <c r="AA494" s="410">
        <f t="shared" ref="AA494" si="1414">AA493</f>
        <v>0</v>
      </c>
      <c r="AB494" s="410">
        <f t="shared" ref="AB494" si="1415">AB493</f>
        <v>0</v>
      </c>
      <c r="AC494" s="410">
        <f t="shared" ref="AC494" si="1416">AC493</f>
        <v>0</v>
      </c>
      <c r="AD494" s="410">
        <f t="shared" ref="AD494" si="1417">AD493</f>
        <v>0</v>
      </c>
      <c r="AE494" s="410">
        <f t="shared" ref="AE494" si="1418">AE493</f>
        <v>0</v>
      </c>
      <c r="AF494" s="410">
        <f t="shared" ref="AF494" si="1419">AF493</f>
        <v>0</v>
      </c>
      <c r="AG494" s="410">
        <f t="shared" ref="AG494" si="1420">AG493</f>
        <v>0</v>
      </c>
      <c r="AH494" s="410">
        <f t="shared" ref="AH494" si="1421">AH493</f>
        <v>0</v>
      </c>
      <c r="AI494" s="410">
        <f t="shared" ref="AI494" si="1422">AI493</f>
        <v>0</v>
      </c>
      <c r="AJ494" s="410">
        <f t="shared" ref="AJ494" si="1423">AJ493</f>
        <v>0</v>
      </c>
      <c r="AK494" s="410">
        <f t="shared" ref="AK494" si="1424">AK493</f>
        <v>0</v>
      </c>
      <c r="AL494" s="410">
        <f t="shared" ref="AL494" si="1425">AL493</f>
        <v>0</v>
      </c>
      <c r="AM494" s="305"/>
    </row>
    <row r="495" spans="1:39" outlineLevel="1">
      <c r="A495" s="530"/>
      <c r="B495" s="430"/>
      <c r="C495" s="290"/>
      <c r="D495" s="290"/>
      <c r="E495" s="290"/>
      <c r="F495" s="290"/>
      <c r="G495" s="290"/>
      <c r="H495" s="290"/>
      <c r="I495" s="290"/>
      <c r="J495" s="290"/>
      <c r="K495" s="290"/>
      <c r="L495" s="290"/>
      <c r="M495" s="290"/>
      <c r="N495" s="290"/>
      <c r="O495" s="290"/>
      <c r="P495" s="290"/>
      <c r="Q495" s="290"/>
      <c r="R495" s="290"/>
      <c r="S495" s="290"/>
      <c r="T495" s="290"/>
      <c r="U495" s="290"/>
      <c r="V495" s="290"/>
      <c r="W495" s="290"/>
      <c r="X495" s="290"/>
      <c r="Y495" s="411"/>
      <c r="Z495" s="424"/>
      <c r="AA495" s="424"/>
      <c r="AB495" s="424"/>
      <c r="AC495" s="424"/>
      <c r="AD495" s="424"/>
      <c r="AE495" s="424"/>
      <c r="AF495" s="424"/>
      <c r="AG495" s="424"/>
      <c r="AH495" s="424"/>
      <c r="AI495" s="424"/>
      <c r="AJ495" s="424"/>
      <c r="AK495" s="424"/>
      <c r="AL495" s="424"/>
      <c r="AM495" s="305"/>
    </row>
    <row r="496" spans="1:39" ht="30" outlineLevel="1">
      <c r="A496" s="530">
        <v>29</v>
      </c>
      <c r="B496" s="427" t="s">
        <v>121</v>
      </c>
      <c r="C496" s="290" t="s">
        <v>25</v>
      </c>
      <c r="D496" s="294"/>
      <c r="E496" s="294"/>
      <c r="F496" s="294"/>
      <c r="G496" s="294"/>
      <c r="H496" s="294"/>
      <c r="I496" s="294"/>
      <c r="J496" s="294"/>
      <c r="K496" s="294"/>
      <c r="L496" s="294"/>
      <c r="M496" s="294"/>
      <c r="N496" s="294">
        <v>3</v>
      </c>
      <c r="O496" s="294"/>
      <c r="P496" s="294"/>
      <c r="Q496" s="294"/>
      <c r="R496" s="294"/>
      <c r="S496" s="294"/>
      <c r="T496" s="294"/>
      <c r="U496" s="294"/>
      <c r="V496" s="294"/>
      <c r="W496" s="294"/>
      <c r="X496" s="294"/>
      <c r="Y496" s="425"/>
      <c r="Z496" s="409"/>
      <c r="AA496" s="409"/>
      <c r="AB496" s="409"/>
      <c r="AC496" s="409"/>
      <c r="AD496" s="409"/>
      <c r="AE496" s="409"/>
      <c r="AF496" s="414"/>
      <c r="AG496" s="414"/>
      <c r="AH496" s="414"/>
      <c r="AI496" s="414"/>
      <c r="AJ496" s="414"/>
      <c r="AK496" s="414"/>
      <c r="AL496" s="414"/>
      <c r="AM496" s="295">
        <f>SUM(Y496:AL496)</f>
        <v>0</v>
      </c>
    </row>
    <row r="497" spans="1:39" outlineLevel="1">
      <c r="A497" s="530"/>
      <c r="B497" s="430" t="s">
        <v>308</v>
      </c>
      <c r="C497" s="290" t="s">
        <v>163</v>
      </c>
      <c r="D497" s="294"/>
      <c r="E497" s="294"/>
      <c r="F497" s="294"/>
      <c r="G497" s="294"/>
      <c r="H497" s="294"/>
      <c r="I497" s="294"/>
      <c r="J497" s="294"/>
      <c r="K497" s="294"/>
      <c r="L497" s="294"/>
      <c r="M497" s="294"/>
      <c r="N497" s="294">
        <f>N496</f>
        <v>3</v>
      </c>
      <c r="O497" s="294"/>
      <c r="P497" s="294"/>
      <c r="Q497" s="294"/>
      <c r="R497" s="294"/>
      <c r="S497" s="294"/>
      <c r="T497" s="294"/>
      <c r="U497" s="294"/>
      <c r="V497" s="294"/>
      <c r="W497" s="294"/>
      <c r="X497" s="294"/>
      <c r="Y497" s="410">
        <f>Y496</f>
        <v>0</v>
      </c>
      <c r="Z497" s="410">
        <f t="shared" ref="Z497" si="1426">Z496</f>
        <v>0</v>
      </c>
      <c r="AA497" s="410">
        <f t="shared" ref="AA497" si="1427">AA496</f>
        <v>0</v>
      </c>
      <c r="AB497" s="410">
        <f t="shared" ref="AB497" si="1428">AB496</f>
        <v>0</v>
      </c>
      <c r="AC497" s="410">
        <f t="shared" ref="AC497" si="1429">AC496</f>
        <v>0</v>
      </c>
      <c r="AD497" s="410">
        <f t="shared" ref="AD497" si="1430">AD496</f>
        <v>0</v>
      </c>
      <c r="AE497" s="410">
        <f t="shared" ref="AE497" si="1431">AE496</f>
        <v>0</v>
      </c>
      <c r="AF497" s="410">
        <f t="shared" ref="AF497" si="1432">AF496</f>
        <v>0</v>
      </c>
      <c r="AG497" s="410">
        <f t="shared" ref="AG497" si="1433">AG496</f>
        <v>0</v>
      </c>
      <c r="AH497" s="410">
        <f t="shared" ref="AH497" si="1434">AH496</f>
        <v>0</v>
      </c>
      <c r="AI497" s="410">
        <f t="shared" ref="AI497" si="1435">AI496</f>
        <v>0</v>
      </c>
      <c r="AJ497" s="410">
        <f t="shared" ref="AJ497" si="1436">AJ496</f>
        <v>0</v>
      </c>
      <c r="AK497" s="410">
        <f t="shared" ref="AK497" si="1437">AK496</f>
        <v>0</v>
      </c>
      <c r="AL497" s="410">
        <f t="shared" ref="AL497" si="1438">AL496</f>
        <v>0</v>
      </c>
      <c r="AM497" s="305"/>
    </row>
    <row r="498" spans="1:39" outlineLevel="1">
      <c r="A498" s="530"/>
      <c r="B498" s="430"/>
      <c r="C498" s="290"/>
      <c r="D498" s="290"/>
      <c r="E498" s="290"/>
      <c r="F498" s="290"/>
      <c r="G498" s="290"/>
      <c r="H498" s="290"/>
      <c r="I498" s="290"/>
      <c r="J498" s="290"/>
      <c r="K498" s="290"/>
      <c r="L498" s="290"/>
      <c r="M498" s="290"/>
      <c r="N498" s="290"/>
      <c r="O498" s="290"/>
      <c r="P498" s="290"/>
      <c r="Q498" s="290"/>
      <c r="R498" s="290"/>
      <c r="S498" s="290"/>
      <c r="T498" s="290"/>
      <c r="U498" s="290"/>
      <c r="V498" s="290"/>
      <c r="W498" s="290"/>
      <c r="X498" s="290"/>
      <c r="Y498" s="411"/>
      <c r="Z498" s="424"/>
      <c r="AA498" s="424"/>
      <c r="AB498" s="424"/>
      <c r="AC498" s="424"/>
      <c r="AD498" s="424"/>
      <c r="AE498" s="424"/>
      <c r="AF498" s="424"/>
      <c r="AG498" s="424"/>
      <c r="AH498" s="424"/>
      <c r="AI498" s="424"/>
      <c r="AJ498" s="424"/>
      <c r="AK498" s="424"/>
      <c r="AL498" s="424"/>
      <c r="AM498" s="305"/>
    </row>
    <row r="499" spans="1:39" ht="30" outlineLevel="1">
      <c r="A499" s="530">
        <v>30</v>
      </c>
      <c r="B499" s="427" t="s">
        <v>122</v>
      </c>
      <c r="C499" s="290" t="s">
        <v>25</v>
      </c>
      <c r="D499" s="294"/>
      <c r="E499" s="294"/>
      <c r="F499" s="294"/>
      <c r="G499" s="294"/>
      <c r="H499" s="294"/>
      <c r="I499" s="294"/>
      <c r="J499" s="294"/>
      <c r="K499" s="294"/>
      <c r="L499" s="294"/>
      <c r="M499" s="294"/>
      <c r="N499" s="294">
        <v>12</v>
      </c>
      <c r="O499" s="294"/>
      <c r="P499" s="294"/>
      <c r="Q499" s="294"/>
      <c r="R499" s="294"/>
      <c r="S499" s="294"/>
      <c r="T499" s="294"/>
      <c r="U499" s="294"/>
      <c r="V499" s="294"/>
      <c r="W499" s="294"/>
      <c r="X499" s="294"/>
      <c r="Y499" s="425"/>
      <c r="Z499" s="409"/>
      <c r="AA499" s="409"/>
      <c r="AB499" s="409"/>
      <c r="AC499" s="409"/>
      <c r="AD499" s="409"/>
      <c r="AE499" s="409"/>
      <c r="AF499" s="414"/>
      <c r="AG499" s="414"/>
      <c r="AH499" s="414"/>
      <c r="AI499" s="414"/>
      <c r="AJ499" s="414"/>
      <c r="AK499" s="414"/>
      <c r="AL499" s="414"/>
      <c r="AM499" s="295">
        <f>SUM(Y499:AL499)</f>
        <v>0</v>
      </c>
    </row>
    <row r="500" spans="1:39" outlineLevel="1">
      <c r="A500" s="530"/>
      <c r="B500" s="430" t="s">
        <v>308</v>
      </c>
      <c r="C500" s="290" t="s">
        <v>163</v>
      </c>
      <c r="D500" s="294"/>
      <c r="E500" s="294"/>
      <c r="F500" s="294"/>
      <c r="G500" s="294"/>
      <c r="H500" s="294"/>
      <c r="I500" s="294"/>
      <c r="J500" s="294"/>
      <c r="K500" s="294"/>
      <c r="L500" s="294"/>
      <c r="M500" s="294"/>
      <c r="N500" s="294">
        <f>N499</f>
        <v>12</v>
      </c>
      <c r="O500" s="294"/>
      <c r="P500" s="294"/>
      <c r="Q500" s="294"/>
      <c r="R500" s="294"/>
      <c r="S500" s="294"/>
      <c r="T500" s="294"/>
      <c r="U500" s="294"/>
      <c r="V500" s="294"/>
      <c r="W500" s="294"/>
      <c r="X500" s="294"/>
      <c r="Y500" s="410">
        <f>Y499</f>
        <v>0</v>
      </c>
      <c r="Z500" s="410">
        <f t="shared" ref="Z500" si="1439">Z499</f>
        <v>0</v>
      </c>
      <c r="AA500" s="410">
        <f t="shared" ref="AA500" si="1440">AA499</f>
        <v>0</v>
      </c>
      <c r="AB500" s="410">
        <f t="shared" ref="AB500" si="1441">AB499</f>
        <v>0</v>
      </c>
      <c r="AC500" s="410">
        <f t="shared" ref="AC500" si="1442">AC499</f>
        <v>0</v>
      </c>
      <c r="AD500" s="410">
        <f t="shared" ref="AD500" si="1443">AD499</f>
        <v>0</v>
      </c>
      <c r="AE500" s="410">
        <f t="shared" ref="AE500" si="1444">AE499</f>
        <v>0</v>
      </c>
      <c r="AF500" s="410">
        <f t="shared" ref="AF500" si="1445">AF499</f>
        <v>0</v>
      </c>
      <c r="AG500" s="410">
        <f t="shared" ref="AG500" si="1446">AG499</f>
        <v>0</v>
      </c>
      <c r="AH500" s="410">
        <f t="shared" ref="AH500" si="1447">AH499</f>
        <v>0</v>
      </c>
      <c r="AI500" s="410">
        <f t="shared" ref="AI500" si="1448">AI499</f>
        <v>0</v>
      </c>
      <c r="AJ500" s="410">
        <f t="shared" ref="AJ500" si="1449">AJ499</f>
        <v>0</v>
      </c>
      <c r="AK500" s="410">
        <f t="shared" ref="AK500" si="1450">AK499</f>
        <v>0</v>
      </c>
      <c r="AL500" s="410">
        <f t="shared" ref="AL500" si="1451">AL499</f>
        <v>0</v>
      </c>
      <c r="AM500" s="305"/>
    </row>
    <row r="501" spans="1:39" outlineLevel="1">
      <c r="A501" s="530"/>
      <c r="B501" s="430"/>
      <c r="C501" s="290"/>
      <c r="D501" s="290"/>
      <c r="E501" s="290"/>
      <c r="F501" s="290"/>
      <c r="G501" s="290"/>
      <c r="H501" s="290"/>
      <c r="I501" s="290"/>
      <c r="J501" s="290"/>
      <c r="K501" s="290"/>
      <c r="L501" s="290"/>
      <c r="M501" s="290"/>
      <c r="N501" s="290"/>
      <c r="O501" s="290"/>
      <c r="P501" s="290"/>
      <c r="Q501" s="290"/>
      <c r="R501" s="290"/>
      <c r="S501" s="290"/>
      <c r="T501" s="290"/>
      <c r="U501" s="290"/>
      <c r="V501" s="290"/>
      <c r="W501" s="290"/>
      <c r="X501" s="290"/>
      <c r="Y501" s="411"/>
      <c r="Z501" s="424"/>
      <c r="AA501" s="424"/>
      <c r="AB501" s="424"/>
      <c r="AC501" s="424"/>
      <c r="AD501" s="424"/>
      <c r="AE501" s="424"/>
      <c r="AF501" s="424"/>
      <c r="AG501" s="424"/>
      <c r="AH501" s="424"/>
      <c r="AI501" s="424"/>
      <c r="AJ501" s="424"/>
      <c r="AK501" s="424"/>
      <c r="AL501" s="424"/>
      <c r="AM501" s="305"/>
    </row>
    <row r="502" spans="1:39" ht="30" outlineLevel="1">
      <c r="A502" s="530">
        <v>31</v>
      </c>
      <c r="B502" s="427" t="s">
        <v>123</v>
      </c>
      <c r="C502" s="290" t="s">
        <v>25</v>
      </c>
      <c r="D502" s="294"/>
      <c r="E502" s="294"/>
      <c r="F502" s="294"/>
      <c r="G502" s="294"/>
      <c r="H502" s="294"/>
      <c r="I502" s="294"/>
      <c r="J502" s="294"/>
      <c r="K502" s="294"/>
      <c r="L502" s="294"/>
      <c r="M502" s="294"/>
      <c r="N502" s="294">
        <v>12</v>
      </c>
      <c r="O502" s="294"/>
      <c r="P502" s="294"/>
      <c r="Q502" s="294"/>
      <c r="R502" s="294"/>
      <c r="S502" s="294"/>
      <c r="T502" s="294"/>
      <c r="U502" s="294"/>
      <c r="V502" s="294"/>
      <c r="W502" s="294"/>
      <c r="X502" s="294"/>
      <c r="Y502" s="425"/>
      <c r="Z502" s="409"/>
      <c r="AA502" s="409"/>
      <c r="AB502" s="409"/>
      <c r="AC502" s="409"/>
      <c r="AD502" s="409"/>
      <c r="AE502" s="409"/>
      <c r="AF502" s="414"/>
      <c r="AG502" s="414"/>
      <c r="AH502" s="414"/>
      <c r="AI502" s="414"/>
      <c r="AJ502" s="414"/>
      <c r="AK502" s="414"/>
      <c r="AL502" s="414"/>
      <c r="AM502" s="295">
        <f>SUM(Y502:AL502)</f>
        <v>0</v>
      </c>
    </row>
    <row r="503" spans="1:39" outlineLevel="1">
      <c r="A503" s="530"/>
      <c r="B503" s="430" t="s">
        <v>308</v>
      </c>
      <c r="C503" s="290" t="s">
        <v>163</v>
      </c>
      <c r="D503" s="294"/>
      <c r="E503" s="294"/>
      <c r="F503" s="294"/>
      <c r="G503" s="294"/>
      <c r="H503" s="294"/>
      <c r="I503" s="294"/>
      <c r="J503" s="294"/>
      <c r="K503" s="294"/>
      <c r="L503" s="294"/>
      <c r="M503" s="294"/>
      <c r="N503" s="294">
        <f>N502</f>
        <v>12</v>
      </c>
      <c r="O503" s="294"/>
      <c r="P503" s="294"/>
      <c r="Q503" s="294"/>
      <c r="R503" s="294"/>
      <c r="S503" s="294"/>
      <c r="T503" s="294"/>
      <c r="U503" s="294"/>
      <c r="V503" s="294"/>
      <c r="W503" s="294"/>
      <c r="X503" s="294"/>
      <c r="Y503" s="410">
        <f>Y502</f>
        <v>0</v>
      </c>
      <c r="Z503" s="410">
        <f t="shared" ref="Z503" si="1452">Z502</f>
        <v>0</v>
      </c>
      <c r="AA503" s="410">
        <f t="shared" ref="AA503" si="1453">AA502</f>
        <v>0</v>
      </c>
      <c r="AB503" s="410">
        <f t="shared" ref="AB503" si="1454">AB502</f>
        <v>0</v>
      </c>
      <c r="AC503" s="410">
        <f t="shared" ref="AC503" si="1455">AC502</f>
        <v>0</v>
      </c>
      <c r="AD503" s="410">
        <f t="shared" ref="AD503" si="1456">AD502</f>
        <v>0</v>
      </c>
      <c r="AE503" s="410">
        <f t="shared" ref="AE503" si="1457">AE502</f>
        <v>0</v>
      </c>
      <c r="AF503" s="410">
        <f t="shared" ref="AF503" si="1458">AF502</f>
        <v>0</v>
      </c>
      <c r="AG503" s="410">
        <f t="shared" ref="AG503" si="1459">AG502</f>
        <v>0</v>
      </c>
      <c r="AH503" s="410">
        <f t="shared" ref="AH503" si="1460">AH502</f>
        <v>0</v>
      </c>
      <c r="AI503" s="410">
        <f t="shared" ref="AI503" si="1461">AI502</f>
        <v>0</v>
      </c>
      <c r="AJ503" s="410">
        <f t="shared" ref="AJ503" si="1462">AJ502</f>
        <v>0</v>
      </c>
      <c r="AK503" s="410">
        <f t="shared" ref="AK503" si="1463">AK502</f>
        <v>0</v>
      </c>
      <c r="AL503" s="410">
        <f t="shared" ref="AL503" si="1464">AL502</f>
        <v>0</v>
      </c>
      <c r="AM503" s="305"/>
    </row>
    <row r="504" spans="1:39" outlineLevel="1">
      <c r="A504" s="530"/>
      <c r="B504" s="427"/>
      <c r="C504" s="290"/>
      <c r="D504" s="290"/>
      <c r="E504" s="290"/>
      <c r="F504" s="290"/>
      <c r="G504" s="290"/>
      <c r="H504" s="290"/>
      <c r="I504" s="290"/>
      <c r="J504" s="290"/>
      <c r="K504" s="290"/>
      <c r="L504" s="290"/>
      <c r="M504" s="290"/>
      <c r="N504" s="290"/>
      <c r="O504" s="290"/>
      <c r="P504" s="290"/>
      <c r="Q504" s="290"/>
      <c r="R504" s="290"/>
      <c r="S504" s="290"/>
      <c r="T504" s="290"/>
      <c r="U504" s="290"/>
      <c r="V504" s="290"/>
      <c r="W504" s="290"/>
      <c r="X504" s="290"/>
      <c r="Y504" s="411"/>
      <c r="Z504" s="424"/>
      <c r="AA504" s="424"/>
      <c r="AB504" s="424"/>
      <c r="AC504" s="424"/>
      <c r="AD504" s="424"/>
      <c r="AE504" s="424"/>
      <c r="AF504" s="424"/>
      <c r="AG504" s="424"/>
      <c r="AH504" s="424"/>
      <c r="AI504" s="424"/>
      <c r="AJ504" s="424"/>
      <c r="AK504" s="424"/>
      <c r="AL504" s="424"/>
      <c r="AM504" s="305"/>
    </row>
    <row r="505" spans="1:39" ht="30" outlineLevel="1">
      <c r="A505" s="530">
        <v>32</v>
      </c>
      <c r="B505" s="427" t="s">
        <v>124</v>
      </c>
      <c r="C505" s="290" t="s">
        <v>25</v>
      </c>
      <c r="D505" s="294"/>
      <c r="E505" s="294"/>
      <c r="F505" s="294"/>
      <c r="G505" s="294"/>
      <c r="H505" s="294"/>
      <c r="I505" s="294"/>
      <c r="J505" s="294"/>
      <c r="K505" s="294"/>
      <c r="L505" s="294"/>
      <c r="M505" s="294"/>
      <c r="N505" s="294">
        <v>12</v>
      </c>
      <c r="O505" s="294"/>
      <c r="P505" s="294"/>
      <c r="Q505" s="294"/>
      <c r="R505" s="294"/>
      <c r="S505" s="294"/>
      <c r="T505" s="294"/>
      <c r="U505" s="294"/>
      <c r="V505" s="294"/>
      <c r="W505" s="294"/>
      <c r="X505" s="294"/>
      <c r="Y505" s="425"/>
      <c r="Z505" s="409"/>
      <c r="AA505" s="409"/>
      <c r="AB505" s="409"/>
      <c r="AC505" s="409"/>
      <c r="AD505" s="409"/>
      <c r="AE505" s="409"/>
      <c r="AF505" s="414"/>
      <c r="AG505" s="414"/>
      <c r="AH505" s="414"/>
      <c r="AI505" s="414"/>
      <c r="AJ505" s="414"/>
      <c r="AK505" s="414"/>
      <c r="AL505" s="414"/>
      <c r="AM505" s="295">
        <f>SUM(Y505:AL505)</f>
        <v>0</v>
      </c>
    </row>
    <row r="506" spans="1:39" outlineLevel="1">
      <c r="A506" s="530"/>
      <c r="B506" s="430" t="s">
        <v>308</v>
      </c>
      <c r="C506" s="290" t="s">
        <v>163</v>
      </c>
      <c r="D506" s="294"/>
      <c r="E506" s="294"/>
      <c r="F506" s="294"/>
      <c r="G506" s="294"/>
      <c r="H506" s="294"/>
      <c r="I506" s="294"/>
      <c r="J506" s="294"/>
      <c r="K506" s="294"/>
      <c r="L506" s="294"/>
      <c r="M506" s="294"/>
      <c r="N506" s="294">
        <f>N505</f>
        <v>12</v>
      </c>
      <c r="O506" s="294"/>
      <c r="P506" s="294"/>
      <c r="Q506" s="294"/>
      <c r="R506" s="294"/>
      <c r="S506" s="294"/>
      <c r="T506" s="294"/>
      <c r="U506" s="294"/>
      <c r="V506" s="294"/>
      <c r="W506" s="294"/>
      <c r="X506" s="294"/>
      <c r="Y506" s="410">
        <f>Y505</f>
        <v>0</v>
      </c>
      <c r="Z506" s="410">
        <f t="shared" ref="Z506" si="1465">Z505</f>
        <v>0</v>
      </c>
      <c r="AA506" s="410">
        <f t="shared" ref="AA506" si="1466">AA505</f>
        <v>0</v>
      </c>
      <c r="AB506" s="410">
        <f t="shared" ref="AB506" si="1467">AB505</f>
        <v>0</v>
      </c>
      <c r="AC506" s="410">
        <f t="shared" ref="AC506" si="1468">AC505</f>
        <v>0</v>
      </c>
      <c r="AD506" s="410">
        <f t="shared" ref="AD506" si="1469">AD505</f>
        <v>0</v>
      </c>
      <c r="AE506" s="410">
        <f t="shared" ref="AE506" si="1470">AE505</f>
        <v>0</v>
      </c>
      <c r="AF506" s="410">
        <f t="shared" ref="AF506" si="1471">AF505</f>
        <v>0</v>
      </c>
      <c r="AG506" s="410">
        <f t="shared" ref="AG506" si="1472">AG505</f>
        <v>0</v>
      </c>
      <c r="AH506" s="410">
        <f t="shared" ref="AH506" si="1473">AH505</f>
        <v>0</v>
      </c>
      <c r="AI506" s="410">
        <f t="shared" ref="AI506" si="1474">AI505</f>
        <v>0</v>
      </c>
      <c r="AJ506" s="410">
        <f t="shared" ref="AJ506" si="1475">AJ505</f>
        <v>0</v>
      </c>
      <c r="AK506" s="410">
        <f t="shared" ref="AK506" si="1476">AK505</f>
        <v>0</v>
      </c>
      <c r="AL506" s="410">
        <f t="shared" ref="AL506" si="1477">AL505</f>
        <v>0</v>
      </c>
      <c r="AM506" s="305"/>
    </row>
    <row r="507" spans="1:39" outlineLevel="1">
      <c r="A507" s="530"/>
      <c r="B507" s="427"/>
      <c r="C507" s="290"/>
      <c r="D507" s="290"/>
      <c r="E507" s="290"/>
      <c r="F507" s="290"/>
      <c r="G507" s="290"/>
      <c r="H507" s="290"/>
      <c r="I507" s="290"/>
      <c r="J507" s="290"/>
      <c r="K507" s="290"/>
      <c r="L507" s="290"/>
      <c r="M507" s="290"/>
      <c r="N507" s="290"/>
      <c r="O507" s="290"/>
      <c r="P507" s="290"/>
      <c r="Q507" s="290"/>
      <c r="R507" s="290"/>
      <c r="S507" s="290"/>
      <c r="T507" s="290"/>
      <c r="U507" s="290"/>
      <c r="V507" s="290"/>
      <c r="W507" s="290"/>
      <c r="X507" s="290"/>
      <c r="Y507" s="411"/>
      <c r="Z507" s="424"/>
      <c r="AA507" s="424"/>
      <c r="AB507" s="424"/>
      <c r="AC507" s="424"/>
      <c r="AD507" s="424"/>
      <c r="AE507" s="424"/>
      <c r="AF507" s="424"/>
      <c r="AG507" s="424"/>
      <c r="AH507" s="424"/>
      <c r="AI507" s="424"/>
      <c r="AJ507" s="424"/>
      <c r="AK507" s="424"/>
      <c r="AL507" s="424"/>
      <c r="AM507" s="305"/>
    </row>
    <row r="508" spans="1:39" ht="15.75" outlineLevel="1">
      <c r="A508" s="530"/>
      <c r="B508" s="502" t="s">
        <v>501</v>
      </c>
      <c r="C508" s="290"/>
      <c r="D508" s="290"/>
      <c r="E508" s="290"/>
      <c r="F508" s="290"/>
      <c r="G508" s="290"/>
      <c r="H508" s="290"/>
      <c r="I508" s="290"/>
      <c r="J508" s="290"/>
      <c r="K508" s="290"/>
      <c r="L508" s="290"/>
      <c r="M508" s="290"/>
      <c r="N508" s="290"/>
      <c r="O508" s="290"/>
      <c r="P508" s="290"/>
      <c r="Q508" s="290"/>
      <c r="R508" s="290"/>
      <c r="S508" s="290"/>
      <c r="T508" s="290"/>
      <c r="U508" s="290"/>
      <c r="V508" s="290"/>
      <c r="W508" s="290"/>
      <c r="X508" s="290"/>
      <c r="Y508" s="411"/>
      <c r="Z508" s="424"/>
      <c r="AA508" s="424"/>
      <c r="AB508" s="424"/>
      <c r="AC508" s="424"/>
      <c r="AD508" s="424"/>
      <c r="AE508" s="424"/>
      <c r="AF508" s="424"/>
      <c r="AG508" s="424"/>
      <c r="AH508" s="424"/>
      <c r="AI508" s="424"/>
      <c r="AJ508" s="424"/>
      <c r="AK508" s="424"/>
      <c r="AL508" s="424"/>
      <c r="AM508" s="305"/>
    </row>
    <row r="509" spans="1:39" outlineLevel="1">
      <c r="A509" s="530">
        <v>33</v>
      </c>
      <c r="B509" s="427" t="s">
        <v>125</v>
      </c>
      <c r="C509" s="290" t="s">
        <v>25</v>
      </c>
      <c r="D509" s="294"/>
      <c r="E509" s="294"/>
      <c r="F509" s="294"/>
      <c r="G509" s="294"/>
      <c r="H509" s="294"/>
      <c r="I509" s="294"/>
      <c r="J509" s="294"/>
      <c r="K509" s="294"/>
      <c r="L509" s="294"/>
      <c r="M509" s="294"/>
      <c r="N509" s="294">
        <v>0</v>
      </c>
      <c r="O509" s="294"/>
      <c r="P509" s="294"/>
      <c r="Q509" s="294"/>
      <c r="R509" s="294"/>
      <c r="S509" s="294"/>
      <c r="T509" s="294"/>
      <c r="U509" s="294"/>
      <c r="V509" s="294"/>
      <c r="W509" s="294"/>
      <c r="X509" s="294"/>
      <c r="Y509" s="425"/>
      <c r="Z509" s="409"/>
      <c r="AA509" s="409"/>
      <c r="AB509" s="409"/>
      <c r="AC509" s="409"/>
      <c r="AD509" s="409"/>
      <c r="AE509" s="409"/>
      <c r="AF509" s="414"/>
      <c r="AG509" s="414"/>
      <c r="AH509" s="414"/>
      <c r="AI509" s="414"/>
      <c r="AJ509" s="414"/>
      <c r="AK509" s="414"/>
      <c r="AL509" s="414"/>
      <c r="AM509" s="295">
        <f>SUM(Y509:AL509)</f>
        <v>0</v>
      </c>
    </row>
    <row r="510" spans="1:39" outlineLevel="1">
      <c r="A510" s="530"/>
      <c r="B510" s="430" t="s">
        <v>308</v>
      </c>
      <c r="C510" s="290" t="s">
        <v>163</v>
      </c>
      <c r="D510" s="294"/>
      <c r="E510" s="294"/>
      <c r="F510" s="294"/>
      <c r="G510" s="294"/>
      <c r="H510" s="294"/>
      <c r="I510" s="294"/>
      <c r="J510" s="294"/>
      <c r="K510" s="294"/>
      <c r="L510" s="294"/>
      <c r="M510" s="294"/>
      <c r="N510" s="294">
        <f>N509</f>
        <v>0</v>
      </c>
      <c r="O510" s="294"/>
      <c r="P510" s="294"/>
      <c r="Q510" s="294"/>
      <c r="R510" s="294"/>
      <c r="S510" s="294"/>
      <c r="T510" s="294"/>
      <c r="U510" s="294"/>
      <c r="V510" s="294"/>
      <c r="W510" s="294"/>
      <c r="X510" s="294"/>
      <c r="Y510" s="410">
        <f>Y509</f>
        <v>0</v>
      </c>
      <c r="Z510" s="410">
        <f t="shared" ref="Z510" si="1478">Z509</f>
        <v>0</v>
      </c>
      <c r="AA510" s="410">
        <f t="shared" ref="AA510" si="1479">AA509</f>
        <v>0</v>
      </c>
      <c r="AB510" s="410">
        <f t="shared" ref="AB510" si="1480">AB509</f>
        <v>0</v>
      </c>
      <c r="AC510" s="410">
        <f t="shared" ref="AC510" si="1481">AC509</f>
        <v>0</v>
      </c>
      <c r="AD510" s="410">
        <f t="shared" ref="AD510" si="1482">AD509</f>
        <v>0</v>
      </c>
      <c r="AE510" s="410">
        <f t="shared" ref="AE510" si="1483">AE509</f>
        <v>0</v>
      </c>
      <c r="AF510" s="410">
        <f t="shared" ref="AF510" si="1484">AF509</f>
        <v>0</v>
      </c>
      <c r="AG510" s="410">
        <f t="shared" ref="AG510" si="1485">AG509</f>
        <v>0</v>
      </c>
      <c r="AH510" s="410">
        <f t="shared" ref="AH510" si="1486">AH509</f>
        <v>0</v>
      </c>
      <c r="AI510" s="410">
        <f t="shared" ref="AI510" si="1487">AI509</f>
        <v>0</v>
      </c>
      <c r="AJ510" s="410">
        <f t="shared" ref="AJ510" si="1488">AJ509</f>
        <v>0</v>
      </c>
      <c r="AK510" s="410">
        <f t="shared" ref="AK510" si="1489">AK509</f>
        <v>0</v>
      </c>
      <c r="AL510" s="410">
        <f t="shared" ref="AL510" si="1490">AL509</f>
        <v>0</v>
      </c>
      <c r="AM510" s="305"/>
    </row>
    <row r="511" spans="1:39" outlineLevel="1">
      <c r="A511" s="530"/>
      <c r="B511" s="427"/>
      <c r="C511" s="290"/>
      <c r="D511" s="290"/>
      <c r="E511" s="290"/>
      <c r="F511" s="290"/>
      <c r="G511" s="290"/>
      <c r="H511" s="290"/>
      <c r="I511" s="290"/>
      <c r="J511" s="290"/>
      <c r="K511" s="290"/>
      <c r="L511" s="290"/>
      <c r="M511" s="290"/>
      <c r="N511" s="290"/>
      <c r="O511" s="290"/>
      <c r="P511" s="290"/>
      <c r="Q511" s="290"/>
      <c r="R511" s="290"/>
      <c r="S511" s="290"/>
      <c r="T511" s="290"/>
      <c r="U511" s="290"/>
      <c r="V511" s="290"/>
      <c r="W511" s="290"/>
      <c r="X511" s="290"/>
      <c r="Y511" s="411"/>
      <c r="Z511" s="424"/>
      <c r="AA511" s="424"/>
      <c r="AB511" s="424"/>
      <c r="AC511" s="424"/>
      <c r="AD511" s="424"/>
      <c r="AE511" s="424"/>
      <c r="AF511" s="424"/>
      <c r="AG511" s="424"/>
      <c r="AH511" s="424"/>
      <c r="AI511" s="424"/>
      <c r="AJ511" s="424"/>
      <c r="AK511" s="424"/>
      <c r="AL511" s="424"/>
      <c r="AM511" s="305"/>
    </row>
    <row r="512" spans="1:39" outlineLevel="1">
      <c r="A512" s="530">
        <v>34</v>
      </c>
      <c r="B512" s="427" t="s">
        <v>126</v>
      </c>
      <c r="C512" s="290" t="s">
        <v>25</v>
      </c>
      <c r="D512" s="294"/>
      <c r="E512" s="294"/>
      <c r="F512" s="294"/>
      <c r="G512" s="294"/>
      <c r="H512" s="294"/>
      <c r="I512" s="294"/>
      <c r="J512" s="294"/>
      <c r="K512" s="294"/>
      <c r="L512" s="294"/>
      <c r="M512" s="294"/>
      <c r="N512" s="294">
        <v>0</v>
      </c>
      <c r="O512" s="294"/>
      <c r="P512" s="294"/>
      <c r="Q512" s="294"/>
      <c r="R512" s="294"/>
      <c r="S512" s="294"/>
      <c r="T512" s="294"/>
      <c r="U512" s="294"/>
      <c r="V512" s="294"/>
      <c r="W512" s="294"/>
      <c r="X512" s="294"/>
      <c r="Y512" s="425"/>
      <c r="Z512" s="409"/>
      <c r="AA512" s="409"/>
      <c r="AB512" s="409"/>
      <c r="AC512" s="409"/>
      <c r="AD512" s="409"/>
      <c r="AE512" s="409"/>
      <c r="AF512" s="414"/>
      <c r="AG512" s="414"/>
      <c r="AH512" s="414"/>
      <c r="AI512" s="414"/>
      <c r="AJ512" s="414"/>
      <c r="AK512" s="414"/>
      <c r="AL512" s="414"/>
      <c r="AM512" s="295">
        <f>SUM(Y512:AL512)</f>
        <v>0</v>
      </c>
    </row>
    <row r="513" spans="1:39" outlineLevel="1">
      <c r="A513" s="530"/>
      <c r="B513" s="430" t="s">
        <v>308</v>
      </c>
      <c r="C513" s="290" t="s">
        <v>163</v>
      </c>
      <c r="D513" s="294"/>
      <c r="E513" s="294"/>
      <c r="F513" s="294"/>
      <c r="G513" s="294"/>
      <c r="H513" s="294"/>
      <c r="I513" s="294"/>
      <c r="J513" s="294"/>
      <c r="K513" s="294"/>
      <c r="L513" s="294"/>
      <c r="M513" s="294"/>
      <c r="N513" s="294">
        <f>N512</f>
        <v>0</v>
      </c>
      <c r="O513" s="294"/>
      <c r="P513" s="294"/>
      <c r="Q513" s="294"/>
      <c r="R513" s="294"/>
      <c r="S513" s="294"/>
      <c r="T513" s="294"/>
      <c r="U513" s="294"/>
      <c r="V513" s="294"/>
      <c r="W513" s="294"/>
      <c r="X513" s="294"/>
      <c r="Y513" s="410">
        <f>Y512</f>
        <v>0</v>
      </c>
      <c r="Z513" s="410">
        <f t="shared" ref="Z513" si="1491">Z512</f>
        <v>0</v>
      </c>
      <c r="AA513" s="410">
        <f t="shared" ref="AA513" si="1492">AA512</f>
        <v>0</v>
      </c>
      <c r="AB513" s="410">
        <f t="shared" ref="AB513" si="1493">AB512</f>
        <v>0</v>
      </c>
      <c r="AC513" s="410">
        <f t="shared" ref="AC513" si="1494">AC512</f>
        <v>0</v>
      </c>
      <c r="AD513" s="410">
        <f t="shared" ref="AD513" si="1495">AD512</f>
        <v>0</v>
      </c>
      <c r="AE513" s="410">
        <f t="shared" ref="AE513" si="1496">AE512</f>
        <v>0</v>
      </c>
      <c r="AF513" s="410">
        <f t="shared" ref="AF513" si="1497">AF512</f>
        <v>0</v>
      </c>
      <c r="AG513" s="410">
        <f t="shared" ref="AG513" si="1498">AG512</f>
        <v>0</v>
      </c>
      <c r="AH513" s="410">
        <f t="shared" ref="AH513" si="1499">AH512</f>
        <v>0</v>
      </c>
      <c r="AI513" s="410">
        <f t="shared" ref="AI513" si="1500">AI512</f>
        <v>0</v>
      </c>
      <c r="AJ513" s="410">
        <f t="shared" ref="AJ513" si="1501">AJ512</f>
        <v>0</v>
      </c>
      <c r="AK513" s="410">
        <f t="shared" ref="AK513" si="1502">AK512</f>
        <v>0</v>
      </c>
      <c r="AL513" s="410">
        <f t="shared" ref="AL513" si="1503">AL512</f>
        <v>0</v>
      </c>
      <c r="AM513" s="305"/>
    </row>
    <row r="514" spans="1:39" outlineLevel="1">
      <c r="A514" s="530"/>
      <c r="B514" s="427"/>
      <c r="C514" s="290"/>
      <c r="D514" s="290"/>
      <c r="E514" s="290"/>
      <c r="F514" s="290"/>
      <c r="G514" s="290"/>
      <c r="H514" s="290"/>
      <c r="I514" s="290"/>
      <c r="J514" s="290"/>
      <c r="K514" s="290"/>
      <c r="L514" s="290"/>
      <c r="M514" s="290"/>
      <c r="N514" s="290"/>
      <c r="O514" s="290"/>
      <c r="P514" s="290"/>
      <c r="Q514" s="290"/>
      <c r="R514" s="290"/>
      <c r="S514" s="290"/>
      <c r="T514" s="290"/>
      <c r="U514" s="290"/>
      <c r="V514" s="290"/>
      <c r="W514" s="290"/>
      <c r="X514" s="290"/>
      <c r="Y514" s="411"/>
      <c r="Z514" s="424"/>
      <c r="AA514" s="424"/>
      <c r="AB514" s="424"/>
      <c r="AC514" s="424"/>
      <c r="AD514" s="424"/>
      <c r="AE514" s="424"/>
      <c r="AF514" s="424"/>
      <c r="AG514" s="424"/>
      <c r="AH514" s="424"/>
      <c r="AI514" s="424"/>
      <c r="AJ514" s="424"/>
      <c r="AK514" s="424"/>
      <c r="AL514" s="424"/>
      <c r="AM514" s="305"/>
    </row>
    <row r="515" spans="1:39" outlineLevel="1">
      <c r="A515" s="530">
        <v>35</v>
      </c>
      <c r="B515" s="427" t="s">
        <v>127</v>
      </c>
      <c r="C515" s="290" t="s">
        <v>25</v>
      </c>
      <c r="D515" s="294"/>
      <c r="E515" s="294"/>
      <c r="F515" s="294"/>
      <c r="G515" s="294"/>
      <c r="H515" s="294"/>
      <c r="I515" s="294"/>
      <c r="J515" s="294"/>
      <c r="K515" s="294"/>
      <c r="L515" s="294"/>
      <c r="M515" s="294"/>
      <c r="N515" s="294">
        <v>0</v>
      </c>
      <c r="O515" s="294"/>
      <c r="P515" s="294"/>
      <c r="Q515" s="294"/>
      <c r="R515" s="294"/>
      <c r="S515" s="294"/>
      <c r="T515" s="294"/>
      <c r="U515" s="294"/>
      <c r="V515" s="294"/>
      <c r="W515" s="294"/>
      <c r="X515" s="294"/>
      <c r="Y515" s="425"/>
      <c r="Z515" s="409"/>
      <c r="AA515" s="409"/>
      <c r="AB515" s="409"/>
      <c r="AC515" s="409"/>
      <c r="AD515" s="409"/>
      <c r="AE515" s="409"/>
      <c r="AF515" s="414"/>
      <c r="AG515" s="414"/>
      <c r="AH515" s="414"/>
      <c r="AI515" s="414"/>
      <c r="AJ515" s="414"/>
      <c r="AK515" s="414"/>
      <c r="AL515" s="414"/>
      <c r="AM515" s="295">
        <f>SUM(Y515:AL515)</f>
        <v>0</v>
      </c>
    </row>
    <row r="516" spans="1:39" outlineLevel="1">
      <c r="A516" s="530"/>
      <c r="B516" s="430" t="s">
        <v>308</v>
      </c>
      <c r="C516" s="290" t="s">
        <v>163</v>
      </c>
      <c r="D516" s="294"/>
      <c r="E516" s="294"/>
      <c r="F516" s="294"/>
      <c r="G516" s="294"/>
      <c r="H516" s="294"/>
      <c r="I516" s="294"/>
      <c r="J516" s="294"/>
      <c r="K516" s="294"/>
      <c r="L516" s="294"/>
      <c r="M516" s="294"/>
      <c r="N516" s="294">
        <f>N515</f>
        <v>0</v>
      </c>
      <c r="O516" s="294"/>
      <c r="P516" s="294"/>
      <c r="Q516" s="294"/>
      <c r="R516" s="294"/>
      <c r="S516" s="294"/>
      <c r="T516" s="294"/>
      <c r="U516" s="294"/>
      <c r="V516" s="294"/>
      <c r="W516" s="294"/>
      <c r="X516" s="294"/>
      <c r="Y516" s="410">
        <f>Y515</f>
        <v>0</v>
      </c>
      <c r="Z516" s="410">
        <f t="shared" ref="Z516" si="1504">Z515</f>
        <v>0</v>
      </c>
      <c r="AA516" s="410">
        <f t="shared" ref="AA516" si="1505">AA515</f>
        <v>0</v>
      </c>
      <c r="AB516" s="410">
        <f t="shared" ref="AB516" si="1506">AB515</f>
        <v>0</v>
      </c>
      <c r="AC516" s="410">
        <f t="shared" ref="AC516" si="1507">AC515</f>
        <v>0</v>
      </c>
      <c r="AD516" s="410">
        <f t="shared" ref="AD516" si="1508">AD515</f>
        <v>0</v>
      </c>
      <c r="AE516" s="410">
        <f t="shared" ref="AE516" si="1509">AE515</f>
        <v>0</v>
      </c>
      <c r="AF516" s="410">
        <f t="shared" ref="AF516" si="1510">AF515</f>
        <v>0</v>
      </c>
      <c r="AG516" s="410">
        <f t="shared" ref="AG516" si="1511">AG515</f>
        <v>0</v>
      </c>
      <c r="AH516" s="410">
        <f t="shared" ref="AH516" si="1512">AH515</f>
        <v>0</v>
      </c>
      <c r="AI516" s="410">
        <f t="shared" ref="AI516" si="1513">AI515</f>
        <v>0</v>
      </c>
      <c r="AJ516" s="410">
        <f t="shared" ref="AJ516" si="1514">AJ515</f>
        <v>0</v>
      </c>
      <c r="AK516" s="410">
        <f t="shared" ref="AK516" si="1515">AK515</f>
        <v>0</v>
      </c>
      <c r="AL516" s="410">
        <f t="shared" ref="AL516" si="1516">AL515</f>
        <v>0</v>
      </c>
      <c r="AM516" s="305"/>
    </row>
    <row r="517" spans="1:39" outlineLevel="1">
      <c r="A517" s="530"/>
      <c r="B517" s="430"/>
      <c r="C517" s="290"/>
      <c r="D517" s="290"/>
      <c r="E517" s="290"/>
      <c r="F517" s="290"/>
      <c r="G517" s="290"/>
      <c r="H517" s="290"/>
      <c r="I517" s="290"/>
      <c r="J517" s="290"/>
      <c r="K517" s="290"/>
      <c r="L517" s="290"/>
      <c r="M517" s="290"/>
      <c r="N517" s="290"/>
      <c r="O517" s="290"/>
      <c r="P517" s="290"/>
      <c r="Q517" s="290"/>
      <c r="R517" s="290"/>
      <c r="S517" s="290"/>
      <c r="T517" s="290"/>
      <c r="U517" s="290"/>
      <c r="V517" s="290"/>
      <c r="W517" s="290"/>
      <c r="X517" s="290"/>
      <c r="Y517" s="411"/>
      <c r="Z517" s="424"/>
      <c r="AA517" s="424"/>
      <c r="AB517" s="424"/>
      <c r="AC517" s="424"/>
      <c r="AD517" s="424"/>
      <c r="AE517" s="424"/>
      <c r="AF517" s="424"/>
      <c r="AG517" s="424"/>
      <c r="AH517" s="424"/>
      <c r="AI517" s="424"/>
      <c r="AJ517" s="424"/>
      <c r="AK517" s="424"/>
      <c r="AL517" s="424"/>
      <c r="AM517" s="305"/>
    </row>
    <row r="518" spans="1:39" ht="15.75" outlineLevel="1">
      <c r="A518" s="530"/>
      <c r="B518" s="502" t="s">
        <v>502</v>
      </c>
      <c r="C518" s="290"/>
      <c r="D518" s="290"/>
      <c r="E518" s="290"/>
      <c r="F518" s="290"/>
      <c r="G518" s="290"/>
      <c r="H518" s="290"/>
      <c r="I518" s="290"/>
      <c r="J518" s="290"/>
      <c r="K518" s="290"/>
      <c r="L518" s="290"/>
      <c r="M518" s="290"/>
      <c r="N518" s="290"/>
      <c r="O518" s="290"/>
      <c r="P518" s="290"/>
      <c r="Q518" s="290"/>
      <c r="R518" s="290"/>
      <c r="S518" s="290"/>
      <c r="T518" s="290"/>
      <c r="U518" s="290"/>
      <c r="V518" s="290"/>
      <c r="W518" s="290"/>
      <c r="X518" s="290"/>
      <c r="Y518" s="411"/>
      <c r="Z518" s="424"/>
      <c r="AA518" s="424"/>
      <c r="AB518" s="424"/>
      <c r="AC518" s="424"/>
      <c r="AD518" s="424"/>
      <c r="AE518" s="424"/>
      <c r="AF518" s="424"/>
      <c r="AG518" s="424"/>
      <c r="AH518" s="424"/>
      <c r="AI518" s="424"/>
      <c r="AJ518" s="424"/>
      <c r="AK518" s="424"/>
      <c r="AL518" s="424"/>
      <c r="AM518" s="305"/>
    </row>
    <row r="519" spans="1:39" ht="45" outlineLevel="1">
      <c r="A519" s="530">
        <v>36</v>
      </c>
      <c r="B519" s="427" t="s">
        <v>128</v>
      </c>
      <c r="C519" s="290" t="s">
        <v>25</v>
      </c>
      <c r="D519" s="294"/>
      <c r="E519" s="294"/>
      <c r="F519" s="294"/>
      <c r="G519" s="294"/>
      <c r="H519" s="294"/>
      <c r="I519" s="294"/>
      <c r="J519" s="294"/>
      <c r="K519" s="294"/>
      <c r="L519" s="294"/>
      <c r="M519" s="294"/>
      <c r="N519" s="294">
        <v>12</v>
      </c>
      <c r="O519" s="294"/>
      <c r="P519" s="294"/>
      <c r="Q519" s="294"/>
      <c r="R519" s="294"/>
      <c r="S519" s="294"/>
      <c r="T519" s="294"/>
      <c r="U519" s="294"/>
      <c r="V519" s="294"/>
      <c r="W519" s="294"/>
      <c r="X519" s="294"/>
      <c r="Y519" s="425"/>
      <c r="Z519" s="409"/>
      <c r="AA519" s="409"/>
      <c r="AB519" s="409"/>
      <c r="AC519" s="409"/>
      <c r="AD519" s="409"/>
      <c r="AE519" s="409"/>
      <c r="AF519" s="414"/>
      <c r="AG519" s="414"/>
      <c r="AH519" s="414"/>
      <c r="AI519" s="414"/>
      <c r="AJ519" s="414"/>
      <c r="AK519" s="414"/>
      <c r="AL519" s="414"/>
      <c r="AM519" s="295">
        <f>SUM(Y519:AL519)</f>
        <v>0</v>
      </c>
    </row>
    <row r="520" spans="1:39" outlineLevel="1">
      <c r="A520" s="530"/>
      <c r="B520" s="430" t="s">
        <v>308</v>
      </c>
      <c r="C520" s="290" t="s">
        <v>163</v>
      </c>
      <c r="D520" s="294"/>
      <c r="E520" s="294"/>
      <c r="F520" s="294"/>
      <c r="G520" s="294"/>
      <c r="H520" s="294"/>
      <c r="I520" s="294"/>
      <c r="J520" s="294"/>
      <c r="K520" s="294"/>
      <c r="L520" s="294"/>
      <c r="M520" s="294"/>
      <c r="N520" s="294">
        <f>N519</f>
        <v>12</v>
      </c>
      <c r="O520" s="294"/>
      <c r="P520" s="294"/>
      <c r="Q520" s="294"/>
      <c r="R520" s="294"/>
      <c r="S520" s="294"/>
      <c r="T520" s="294"/>
      <c r="U520" s="294"/>
      <c r="V520" s="294"/>
      <c r="W520" s="294"/>
      <c r="X520" s="294"/>
      <c r="Y520" s="410">
        <f>Y519</f>
        <v>0</v>
      </c>
      <c r="Z520" s="410">
        <f t="shared" ref="Z520" si="1517">Z519</f>
        <v>0</v>
      </c>
      <c r="AA520" s="410">
        <f t="shared" ref="AA520" si="1518">AA519</f>
        <v>0</v>
      </c>
      <c r="AB520" s="410">
        <f t="shared" ref="AB520" si="1519">AB519</f>
        <v>0</v>
      </c>
      <c r="AC520" s="410">
        <f t="shared" ref="AC520" si="1520">AC519</f>
        <v>0</v>
      </c>
      <c r="AD520" s="410">
        <f t="shared" ref="AD520" si="1521">AD519</f>
        <v>0</v>
      </c>
      <c r="AE520" s="410">
        <f t="shared" ref="AE520" si="1522">AE519</f>
        <v>0</v>
      </c>
      <c r="AF520" s="410">
        <f t="shared" ref="AF520" si="1523">AF519</f>
        <v>0</v>
      </c>
      <c r="AG520" s="410">
        <f t="shared" ref="AG520" si="1524">AG519</f>
        <v>0</v>
      </c>
      <c r="AH520" s="410">
        <f t="shared" ref="AH520" si="1525">AH519</f>
        <v>0</v>
      </c>
      <c r="AI520" s="410">
        <f t="shared" ref="AI520" si="1526">AI519</f>
        <v>0</v>
      </c>
      <c r="AJ520" s="410">
        <f t="shared" ref="AJ520" si="1527">AJ519</f>
        <v>0</v>
      </c>
      <c r="AK520" s="410">
        <f t="shared" ref="AK520" si="1528">AK519</f>
        <v>0</v>
      </c>
      <c r="AL520" s="410">
        <f t="shared" ref="AL520" si="1529">AL519</f>
        <v>0</v>
      </c>
      <c r="AM520" s="305"/>
    </row>
    <row r="521" spans="1:39" outlineLevel="1">
      <c r="A521" s="530"/>
      <c r="B521" s="427"/>
      <c r="C521" s="290"/>
      <c r="D521" s="290"/>
      <c r="E521" s="290"/>
      <c r="F521" s="290"/>
      <c r="G521" s="290"/>
      <c r="H521" s="290"/>
      <c r="I521" s="290"/>
      <c r="J521" s="290"/>
      <c r="K521" s="290"/>
      <c r="L521" s="290"/>
      <c r="M521" s="290"/>
      <c r="N521" s="290"/>
      <c r="O521" s="290"/>
      <c r="P521" s="290"/>
      <c r="Q521" s="290"/>
      <c r="R521" s="290"/>
      <c r="S521" s="290"/>
      <c r="T521" s="290"/>
      <c r="U521" s="290"/>
      <c r="V521" s="290"/>
      <c r="W521" s="290"/>
      <c r="X521" s="290"/>
      <c r="Y521" s="411"/>
      <c r="Z521" s="424"/>
      <c r="AA521" s="424"/>
      <c r="AB521" s="424"/>
      <c r="AC521" s="424"/>
      <c r="AD521" s="424"/>
      <c r="AE521" s="424"/>
      <c r="AF521" s="424"/>
      <c r="AG521" s="424"/>
      <c r="AH521" s="424"/>
      <c r="AI521" s="424"/>
      <c r="AJ521" s="424"/>
      <c r="AK521" s="424"/>
      <c r="AL521" s="424"/>
      <c r="AM521" s="305"/>
    </row>
    <row r="522" spans="1:39" ht="30" outlineLevel="1">
      <c r="A522" s="530">
        <v>37</v>
      </c>
      <c r="B522" s="427" t="s">
        <v>129</v>
      </c>
      <c r="C522" s="290" t="s">
        <v>25</v>
      </c>
      <c r="D522" s="294"/>
      <c r="E522" s="294"/>
      <c r="F522" s="294"/>
      <c r="G522" s="294"/>
      <c r="H522" s="294"/>
      <c r="I522" s="294"/>
      <c r="J522" s="294"/>
      <c r="K522" s="294"/>
      <c r="L522" s="294"/>
      <c r="M522" s="294"/>
      <c r="N522" s="294">
        <v>12</v>
      </c>
      <c r="O522" s="294"/>
      <c r="P522" s="294"/>
      <c r="Q522" s="294"/>
      <c r="R522" s="294"/>
      <c r="S522" s="294"/>
      <c r="T522" s="294"/>
      <c r="U522" s="294"/>
      <c r="V522" s="294"/>
      <c r="W522" s="294"/>
      <c r="X522" s="294"/>
      <c r="Y522" s="425"/>
      <c r="Z522" s="409"/>
      <c r="AA522" s="409"/>
      <c r="AB522" s="409"/>
      <c r="AC522" s="409"/>
      <c r="AD522" s="409"/>
      <c r="AE522" s="409"/>
      <c r="AF522" s="414"/>
      <c r="AG522" s="414"/>
      <c r="AH522" s="414"/>
      <c r="AI522" s="414"/>
      <c r="AJ522" s="414"/>
      <c r="AK522" s="414"/>
      <c r="AL522" s="414"/>
      <c r="AM522" s="295">
        <f>SUM(Y522:AL522)</f>
        <v>0</v>
      </c>
    </row>
    <row r="523" spans="1:39" outlineLevel="1">
      <c r="A523" s="530"/>
      <c r="B523" s="430" t="s">
        <v>308</v>
      </c>
      <c r="C523" s="290" t="s">
        <v>163</v>
      </c>
      <c r="D523" s="294"/>
      <c r="E523" s="294"/>
      <c r="F523" s="294"/>
      <c r="G523" s="294"/>
      <c r="H523" s="294"/>
      <c r="I523" s="294"/>
      <c r="J523" s="294"/>
      <c r="K523" s="294"/>
      <c r="L523" s="294"/>
      <c r="M523" s="294"/>
      <c r="N523" s="294">
        <f>N522</f>
        <v>12</v>
      </c>
      <c r="O523" s="294"/>
      <c r="P523" s="294"/>
      <c r="Q523" s="294"/>
      <c r="R523" s="294"/>
      <c r="S523" s="294"/>
      <c r="T523" s="294"/>
      <c r="U523" s="294"/>
      <c r="V523" s="294"/>
      <c r="W523" s="294"/>
      <c r="X523" s="294"/>
      <c r="Y523" s="410">
        <f>Y522</f>
        <v>0</v>
      </c>
      <c r="Z523" s="410">
        <f t="shared" ref="Z523" si="1530">Z522</f>
        <v>0</v>
      </c>
      <c r="AA523" s="410">
        <f t="shared" ref="AA523" si="1531">AA522</f>
        <v>0</v>
      </c>
      <c r="AB523" s="410">
        <f t="shared" ref="AB523" si="1532">AB522</f>
        <v>0</v>
      </c>
      <c r="AC523" s="410">
        <f t="shared" ref="AC523" si="1533">AC522</f>
        <v>0</v>
      </c>
      <c r="AD523" s="410">
        <f t="shared" ref="AD523" si="1534">AD522</f>
        <v>0</v>
      </c>
      <c r="AE523" s="410">
        <f t="shared" ref="AE523" si="1535">AE522</f>
        <v>0</v>
      </c>
      <c r="AF523" s="410">
        <f t="shared" ref="AF523" si="1536">AF522</f>
        <v>0</v>
      </c>
      <c r="AG523" s="410">
        <f t="shared" ref="AG523" si="1537">AG522</f>
        <v>0</v>
      </c>
      <c r="AH523" s="410">
        <f t="shared" ref="AH523" si="1538">AH522</f>
        <v>0</v>
      </c>
      <c r="AI523" s="410">
        <f t="shared" ref="AI523" si="1539">AI522</f>
        <v>0</v>
      </c>
      <c r="AJ523" s="410">
        <f t="shared" ref="AJ523" si="1540">AJ522</f>
        <v>0</v>
      </c>
      <c r="AK523" s="410">
        <f t="shared" ref="AK523" si="1541">AK522</f>
        <v>0</v>
      </c>
      <c r="AL523" s="410">
        <f t="shared" ref="AL523" si="1542">AL522</f>
        <v>0</v>
      </c>
      <c r="AM523" s="305"/>
    </row>
    <row r="524" spans="1:39" outlineLevel="1">
      <c r="A524" s="530"/>
      <c r="B524" s="427"/>
      <c r="C524" s="290"/>
      <c r="D524" s="290"/>
      <c r="E524" s="290"/>
      <c r="F524" s="290"/>
      <c r="G524" s="290"/>
      <c r="H524" s="290"/>
      <c r="I524" s="290"/>
      <c r="J524" s="290"/>
      <c r="K524" s="290"/>
      <c r="L524" s="290"/>
      <c r="M524" s="290"/>
      <c r="N524" s="290"/>
      <c r="O524" s="290"/>
      <c r="P524" s="290"/>
      <c r="Q524" s="290"/>
      <c r="R524" s="290"/>
      <c r="S524" s="290"/>
      <c r="T524" s="290"/>
      <c r="U524" s="290"/>
      <c r="V524" s="290"/>
      <c r="W524" s="290"/>
      <c r="X524" s="290"/>
      <c r="Y524" s="411"/>
      <c r="Z524" s="424"/>
      <c r="AA524" s="424"/>
      <c r="AB524" s="424"/>
      <c r="AC524" s="424"/>
      <c r="AD524" s="424"/>
      <c r="AE524" s="424"/>
      <c r="AF524" s="424"/>
      <c r="AG524" s="424"/>
      <c r="AH524" s="424"/>
      <c r="AI524" s="424"/>
      <c r="AJ524" s="424"/>
      <c r="AK524" s="424"/>
      <c r="AL524" s="424"/>
      <c r="AM524" s="305"/>
    </row>
    <row r="525" spans="1:39" outlineLevel="1">
      <c r="A525" s="530">
        <v>38</v>
      </c>
      <c r="B525" s="427" t="s">
        <v>130</v>
      </c>
      <c r="C525" s="290" t="s">
        <v>25</v>
      </c>
      <c r="D525" s="294"/>
      <c r="E525" s="294"/>
      <c r="F525" s="294"/>
      <c r="G525" s="294"/>
      <c r="H525" s="294"/>
      <c r="I525" s="294"/>
      <c r="J525" s="294"/>
      <c r="K525" s="294"/>
      <c r="L525" s="294"/>
      <c r="M525" s="294"/>
      <c r="N525" s="294">
        <v>12</v>
      </c>
      <c r="O525" s="294"/>
      <c r="P525" s="294"/>
      <c r="Q525" s="294"/>
      <c r="R525" s="294"/>
      <c r="S525" s="294"/>
      <c r="T525" s="294"/>
      <c r="U525" s="294"/>
      <c r="V525" s="294"/>
      <c r="W525" s="294"/>
      <c r="X525" s="294"/>
      <c r="Y525" s="425"/>
      <c r="Z525" s="409"/>
      <c r="AA525" s="409"/>
      <c r="AB525" s="409"/>
      <c r="AC525" s="409"/>
      <c r="AD525" s="409"/>
      <c r="AE525" s="409"/>
      <c r="AF525" s="414"/>
      <c r="AG525" s="414"/>
      <c r="AH525" s="414"/>
      <c r="AI525" s="414"/>
      <c r="AJ525" s="414"/>
      <c r="AK525" s="414"/>
      <c r="AL525" s="414"/>
      <c r="AM525" s="295">
        <f>SUM(Y525:AL525)</f>
        <v>0</v>
      </c>
    </row>
    <row r="526" spans="1:39" outlineLevel="1">
      <c r="A526" s="530"/>
      <c r="B526" s="430" t="s">
        <v>308</v>
      </c>
      <c r="C526" s="290" t="s">
        <v>163</v>
      </c>
      <c r="D526" s="294"/>
      <c r="E526" s="294"/>
      <c r="F526" s="294"/>
      <c r="G526" s="294"/>
      <c r="H526" s="294"/>
      <c r="I526" s="294"/>
      <c r="J526" s="294"/>
      <c r="K526" s="294"/>
      <c r="L526" s="294"/>
      <c r="M526" s="294"/>
      <c r="N526" s="294">
        <f>N525</f>
        <v>12</v>
      </c>
      <c r="O526" s="294"/>
      <c r="P526" s="294"/>
      <c r="Q526" s="294"/>
      <c r="R526" s="294"/>
      <c r="S526" s="294"/>
      <c r="T526" s="294"/>
      <c r="U526" s="294"/>
      <c r="V526" s="294"/>
      <c r="W526" s="294"/>
      <c r="X526" s="294"/>
      <c r="Y526" s="410">
        <f>Y525</f>
        <v>0</v>
      </c>
      <c r="Z526" s="410">
        <f t="shared" ref="Z526" si="1543">Z525</f>
        <v>0</v>
      </c>
      <c r="AA526" s="410">
        <f t="shared" ref="AA526" si="1544">AA525</f>
        <v>0</v>
      </c>
      <c r="AB526" s="410">
        <f t="shared" ref="AB526" si="1545">AB525</f>
        <v>0</v>
      </c>
      <c r="AC526" s="410">
        <f t="shared" ref="AC526" si="1546">AC525</f>
        <v>0</v>
      </c>
      <c r="AD526" s="410">
        <f t="shared" ref="AD526" si="1547">AD525</f>
        <v>0</v>
      </c>
      <c r="AE526" s="410">
        <f t="shared" ref="AE526" si="1548">AE525</f>
        <v>0</v>
      </c>
      <c r="AF526" s="410">
        <f t="shared" ref="AF526" si="1549">AF525</f>
        <v>0</v>
      </c>
      <c r="AG526" s="410">
        <f t="shared" ref="AG526" si="1550">AG525</f>
        <v>0</v>
      </c>
      <c r="AH526" s="410">
        <f t="shared" ref="AH526" si="1551">AH525</f>
        <v>0</v>
      </c>
      <c r="AI526" s="410">
        <f t="shared" ref="AI526" si="1552">AI525</f>
        <v>0</v>
      </c>
      <c r="AJ526" s="410">
        <f t="shared" ref="AJ526" si="1553">AJ525</f>
        <v>0</v>
      </c>
      <c r="AK526" s="410">
        <f t="shared" ref="AK526" si="1554">AK525</f>
        <v>0</v>
      </c>
      <c r="AL526" s="410">
        <f t="shared" ref="AL526" si="1555">AL525</f>
        <v>0</v>
      </c>
      <c r="AM526" s="305"/>
    </row>
    <row r="527" spans="1:39" outlineLevel="1">
      <c r="A527" s="530"/>
      <c r="B527" s="427"/>
      <c r="C527" s="290"/>
      <c r="D527" s="290"/>
      <c r="E527" s="290"/>
      <c r="F527" s="290"/>
      <c r="G527" s="290"/>
      <c r="H527" s="290"/>
      <c r="I527" s="290"/>
      <c r="J527" s="290"/>
      <c r="K527" s="290"/>
      <c r="L527" s="290"/>
      <c r="M527" s="290"/>
      <c r="N527" s="290"/>
      <c r="O527" s="290"/>
      <c r="P527" s="290"/>
      <c r="Q527" s="290"/>
      <c r="R527" s="290"/>
      <c r="S527" s="290"/>
      <c r="T527" s="290"/>
      <c r="U527" s="290"/>
      <c r="V527" s="290"/>
      <c r="W527" s="290"/>
      <c r="X527" s="290"/>
      <c r="Y527" s="411"/>
      <c r="Z527" s="424"/>
      <c r="AA527" s="424"/>
      <c r="AB527" s="424"/>
      <c r="AC527" s="424"/>
      <c r="AD527" s="424"/>
      <c r="AE527" s="424"/>
      <c r="AF527" s="424"/>
      <c r="AG527" s="424"/>
      <c r="AH527" s="424"/>
      <c r="AI527" s="424"/>
      <c r="AJ527" s="424"/>
      <c r="AK527" s="424"/>
      <c r="AL527" s="424"/>
      <c r="AM527" s="305"/>
    </row>
    <row r="528" spans="1:39" ht="30" outlineLevel="1">
      <c r="A528" s="530">
        <v>39</v>
      </c>
      <c r="B528" s="427" t="s">
        <v>131</v>
      </c>
      <c r="C528" s="290" t="s">
        <v>25</v>
      </c>
      <c r="D528" s="294"/>
      <c r="E528" s="294"/>
      <c r="F528" s="294"/>
      <c r="G528" s="294"/>
      <c r="H528" s="294"/>
      <c r="I528" s="294"/>
      <c r="J528" s="294"/>
      <c r="K528" s="294"/>
      <c r="L528" s="294"/>
      <c r="M528" s="294"/>
      <c r="N528" s="294">
        <v>12</v>
      </c>
      <c r="O528" s="294"/>
      <c r="P528" s="294"/>
      <c r="Q528" s="294"/>
      <c r="R528" s="294"/>
      <c r="S528" s="294"/>
      <c r="T528" s="294"/>
      <c r="U528" s="294"/>
      <c r="V528" s="294"/>
      <c r="W528" s="294"/>
      <c r="X528" s="294"/>
      <c r="Y528" s="425"/>
      <c r="Z528" s="409"/>
      <c r="AA528" s="409"/>
      <c r="AB528" s="409"/>
      <c r="AC528" s="409"/>
      <c r="AD528" s="409"/>
      <c r="AE528" s="409"/>
      <c r="AF528" s="414"/>
      <c r="AG528" s="414"/>
      <c r="AH528" s="414"/>
      <c r="AI528" s="414"/>
      <c r="AJ528" s="414"/>
      <c r="AK528" s="414"/>
      <c r="AL528" s="414"/>
      <c r="AM528" s="295">
        <f>SUM(Y528:AL528)</f>
        <v>0</v>
      </c>
    </row>
    <row r="529" spans="1:39" outlineLevel="1">
      <c r="A529" s="530"/>
      <c r="B529" s="430" t="s">
        <v>308</v>
      </c>
      <c r="C529" s="290" t="s">
        <v>163</v>
      </c>
      <c r="D529" s="294"/>
      <c r="E529" s="294"/>
      <c r="F529" s="294"/>
      <c r="G529" s="294"/>
      <c r="H529" s="294"/>
      <c r="I529" s="294"/>
      <c r="J529" s="294"/>
      <c r="K529" s="294"/>
      <c r="L529" s="294"/>
      <c r="M529" s="294"/>
      <c r="N529" s="294">
        <f>N528</f>
        <v>12</v>
      </c>
      <c r="O529" s="294"/>
      <c r="P529" s="294"/>
      <c r="Q529" s="294"/>
      <c r="R529" s="294"/>
      <c r="S529" s="294"/>
      <c r="T529" s="294"/>
      <c r="U529" s="294"/>
      <c r="V529" s="294"/>
      <c r="W529" s="294"/>
      <c r="X529" s="294"/>
      <c r="Y529" s="410">
        <f>Y528</f>
        <v>0</v>
      </c>
      <c r="Z529" s="410">
        <f t="shared" ref="Z529" si="1556">Z528</f>
        <v>0</v>
      </c>
      <c r="AA529" s="410">
        <f t="shared" ref="AA529" si="1557">AA528</f>
        <v>0</v>
      </c>
      <c r="AB529" s="410">
        <f t="shared" ref="AB529" si="1558">AB528</f>
        <v>0</v>
      </c>
      <c r="AC529" s="410">
        <f t="shared" ref="AC529" si="1559">AC528</f>
        <v>0</v>
      </c>
      <c r="AD529" s="410">
        <f t="shared" ref="AD529" si="1560">AD528</f>
        <v>0</v>
      </c>
      <c r="AE529" s="410">
        <f t="shared" ref="AE529" si="1561">AE528</f>
        <v>0</v>
      </c>
      <c r="AF529" s="410">
        <f t="shared" ref="AF529" si="1562">AF528</f>
        <v>0</v>
      </c>
      <c r="AG529" s="410">
        <f t="shared" ref="AG529" si="1563">AG528</f>
        <v>0</v>
      </c>
      <c r="AH529" s="410">
        <f t="shared" ref="AH529" si="1564">AH528</f>
        <v>0</v>
      </c>
      <c r="AI529" s="410">
        <f t="shared" ref="AI529" si="1565">AI528</f>
        <v>0</v>
      </c>
      <c r="AJ529" s="410">
        <f t="shared" ref="AJ529" si="1566">AJ528</f>
        <v>0</v>
      </c>
      <c r="AK529" s="410">
        <f t="shared" ref="AK529" si="1567">AK528</f>
        <v>0</v>
      </c>
      <c r="AL529" s="410">
        <f t="shared" ref="AL529" si="1568">AL528</f>
        <v>0</v>
      </c>
      <c r="AM529" s="305"/>
    </row>
    <row r="530" spans="1:39" outlineLevel="1">
      <c r="A530" s="530"/>
      <c r="B530" s="427"/>
      <c r="C530" s="290"/>
      <c r="D530" s="290"/>
      <c r="E530" s="290"/>
      <c r="F530" s="290"/>
      <c r="G530" s="290"/>
      <c r="H530" s="290"/>
      <c r="I530" s="290"/>
      <c r="J530" s="290"/>
      <c r="K530" s="290"/>
      <c r="L530" s="290"/>
      <c r="M530" s="290"/>
      <c r="N530" s="290"/>
      <c r="O530" s="290"/>
      <c r="P530" s="290"/>
      <c r="Q530" s="290"/>
      <c r="R530" s="290"/>
      <c r="S530" s="290"/>
      <c r="T530" s="290"/>
      <c r="U530" s="290"/>
      <c r="V530" s="290"/>
      <c r="W530" s="290"/>
      <c r="X530" s="290"/>
      <c r="Y530" s="411"/>
      <c r="Z530" s="424"/>
      <c r="AA530" s="424"/>
      <c r="AB530" s="424"/>
      <c r="AC530" s="424"/>
      <c r="AD530" s="424"/>
      <c r="AE530" s="424"/>
      <c r="AF530" s="424"/>
      <c r="AG530" s="424"/>
      <c r="AH530" s="424"/>
      <c r="AI530" s="424"/>
      <c r="AJ530" s="424"/>
      <c r="AK530" s="424"/>
      <c r="AL530" s="424"/>
      <c r="AM530" s="305"/>
    </row>
    <row r="531" spans="1:39" ht="30" outlineLevel="1">
      <c r="A531" s="530">
        <v>40</v>
      </c>
      <c r="B531" s="427" t="s">
        <v>132</v>
      </c>
      <c r="C531" s="290" t="s">
        <v>25</v>
      </c>
      <c r="D531" s="294"/>
      <c r="E531" s="294"/>
      <c r="F531" s="294"/>
      <c r="G531" s="294"/>
      <c r="H531" s="294"/>
      <c r="I531" s="294"/>
      <c r="J531" s="294"/>
      <c r="K531" s="294"/>
      <c r="L531" s="294"/>
      <c r="M531" s="294"/>
      <c r="N531" s="294">
        <v>12</v>
      </c>
      <c r="O531" s="294"/>
      <c r="P531" s="294"/>
      <c r="Q531" s="294"/>
      <c r="R531" s="294"/>
      <c r="S531" s="294"/>
      <c r="T531" s="294"/>
      <c r="U531" s="294"/>
      <c r="V531" s="294"/>
      <c r="W531" s="294"/>
      <c r="X531" s="294"/>
      <c r="Y531" s="425"/>
      <c r="Z531" s="409"/>
      <c r="AA531" s="409"/>
      <c r="AB531" s="409"/>
      <c r="AC531" s="409"/>
      <c r="AD531" s="409"/>
      <c r="AE531" s="409"/>
      <c r="AF531" s="414"/>
      <c r="AG531" s="414"/>
      <c r="AH531" s="414"/>
      <c r="AI531" s="414"/>
      <c r="AJ531" s="414"/>
      <c r="AK531" s="414"/>
      <c r="AL531" s="414"/>
      <c r="AM531" s="295">
        <f>SUM(Y531:AL531)</f>
        <v>0</v>
      </c>
    </row>
    <row r="532" spans="1:39" outlineLevel="1">
      <c r="A532" s="530"/>
      <c r="B532" s="430" t="s">
        <v>308</v>
      </c>
      <c r="C532" s="290" t="s">
        <v>163</v>
      </c>
      <c r="D532" s="294"/>
      <c r="E532" s="294"/>
      <c r="F532" s="294"/>
      <c r="G532" s="294"/>
      <c r="H532" s="294"/>
      <c r="I532" s="294"/>
      <c r="J532" s="294"/>
      <c r="K532" s="294"/>
      <c r="L532" s="294"/>
      <c r="M532" s="294"/>
      <c r="N532" s="294">
        <f>N531</f>
        <v>12</v>
      </c>
      <c r="O532" s="294"/>
      <c r="P532" s="294"/>
      <c r="Q532" s="294"/>
      <c r="R532" s="294"/>
      <c r="S532" s="294"/>
      <c r="T532" s="294"/>
      <c r="U532" s="294"/>
      <c r="V532" s="294"/>
      <c r="W532" s="294"/>
      <c r="X532" s="294"/>
      <c r="Y532" s="410">
        <f>Y531</f>
        <v>0</v>
      </c>
      <c r="Z532" s="410">
        <f t="shared" ref="Z532" si="1569">Z531</f>
        <v>0</v>
      </c>
      <c r="AA532" s="410">
        <f t="shared" ref="AA532" si="1570">AA531</f>
        <v>0</v>
      </c>
      <c r="AB532" s="410">
        <f t="shared" ref="AB532" si="1571">AB531</f>
        <v>0</v>
      </c>
      <c r="AC532" s="410">
        <f t="shared" ref="AC532" si="1572">AC531</f>
        <v>0</v>
      </c>
      <c r="AD532" s="410">
        <f t="shared" ref="AD532" si="1573">AD531</f>
        <v>0</v>
      </c>
      <c r="AE532" s="410">
        <f t="shared" ref="AE532" si="1574">AE531</f>
        <v>0</v>
      </c>
      <c r="AF532" s="410">
        <f t="shared" ref="AF532" si="1575">AF531</f>
        <v>0</v>
      </c>
      <c r="AG532" s="410">
        <f t="shared" ref="AG532" si="1576">AG531</f>
        <v>0</v>
      </c>
      <c r="AH532" s="410">
        <f t="shared" ref="AH532" si="1577">AH531</f>
        <v>0</v>
      </c>
      <c r="AI532" s="410">
        <f t="shared" ref="AI532" si="1578">AI531</f>
        <v>0</v>
      </c>
      <c r="AJ532" s="410">
        <f t="shared" ref="AJ532" si="1579">AJ531</f>
        <v>0</v>
      </c>
      <c r="AK532" s="410">
        <f t="shared" ref="AK532" si="1580">AK531</f>
        <v>0</v>
      </c>
      <c r="AL532" s="410">
        <f t="shared" ref="AL532" si="1581">AL531</f>
        <v>0</v>
      </c>
      <c r="AM532" s="305"/>
    </row>
    <row r="533" spans="1:39" outlineLevel="1">
      <c r="A533" s="530"/>
      <c r="B533" s="427"/>
      <c r="C533" s="290"/>
      <c r="D533" s="290"/>
      <c r="E533" s="290"/>
      <c r="F533" s="290"/>
      <c r="G533" s="290"/>
      <c r="H533" s="290"/>
      <c r="I533" s="290"/>
      <c r="J533" s="290"/>
      <c r="K533" s="290"/>
      <c r="L533" s="290"/>
      <c r="M533" s="290"/>
      <c r="N533" s="290"/>
      <c r="O533" s="290"/>
      <c r="P533" s="290"/>
      <c r="Q533" s="290"/>
      <c r="R533" s="290"/>
      <c r="S533" s="290"/>
      <c r="T533" s="290"/>
      <c r="U533" s="290"/>
      <c r="V533" s="290"/>
      <c r="W533" s="290"/>
      <c r="X533" s="290"/>
      <c r="Y533" s="411"/>
      <c r="Z533" s="424"/>
      <c r="AA533" s="424"/>
      <c r="AB533" s="424"/>
      <c r="AC533" s="424"/>
      <c r="AD533" s="424"/>
      <c r="AE533" s="424"/>
      <c r="AF533" s="424"/>
      <c r="AG533" s="424"/>
      <c r="AH533" s="424"/>
      <c r="AI533" s="424"/>
      <c r="AJ533" s="424"/>
      <c r="AK533" s="424"/>
      <c r="AL533" s="424"/>
      <c r="AM533" s="305"/>
    </row>
    <row r="534" spans="1:39" ht="45" outlineLevel="1">
      <c r="A534" s="530">
        <v>41</v>
      </c>
      <c r="B534" s="427" t="s">
        <v>133</v>
      </c>
      <c r="C534" s="290" t="s">
        <v>25</v>
      </c>
      <c r="D534" s="294"/>
      <c r="E534" s="294"/>
      <c r="F534" s="294"/>
      <c r="G534" s="294"/>
      <c r="H534" s="294"/>
      <c r="I534" s="294"/>
      <c r="J534" s="294"/>
      <c r="K534" s="294"/>
      <c r="L534" s="294"/>
      <c r="M534" s="294"/>
      <c r="N534" s="294">
        <v>12</v>
      </c>
      <c r="O534" s="294"/>
      <c r="P534" s="294"/>
      <c r="Q534" s="294"/>
      <c r="R534" s="294"/>
      <c r="S534" s="294"/>
      <c r="T534" s="294"/>
      <c r="U534" s="294"/>
      <c r="V534" s="294"/>
      <c r="W534" s="294"/>
      <c r="X534" s="294"/>
      <c r="Y534" s="425"/>
      <c r="Z534" s="409"/>
      <c r="AA534" s="409"/>
      <c r="AB534" s="409"/>
      <c r="AC534" s="409"/>
      <c r="AD534" s="409"/>
      <c r="AE534" s="409"/>
      <c r="AF534" s="414"/>
      <c r="AG534" s="414"/>
      <c r="AH534" s="414"/>
      <c r="AI534" s="414"/>
      <c r="AJ534" s="414"/>
      <c r="AK534" s="414"/>
      <c r="AL534" s="414"/>
      <c r="AM534" s="295">
        <f>SUM(Y534:AL534)</f>
        <v>0</v>
      </c>
    </row>
    <row r="535" spans="1:39" outlineLevel="1">
      <c r="A535" s="530"/>
      <c r="B535" s="430" t="s">
        <v>308</v>
      </c>
      <c r="C535" s="290" t="s">
        <v>163</v>
      </c>
      <c r="D535" s="294"/>
      <c r="E535" s="294"/>
      <c r="F535" s="294"/>
      <c r="G535" s="294"/>
      <c r="H535" s="294"/>
      <c r="I535" s="294"/>
      <c r="J535" s="294"/>
      <c r="K535" s="294"/>
      <c r="L535" s="294"/>
      <c r="M535" s="294"/>
      <c r="N535" s="294">
        <f>N534</f>
        <v>12</v>
      </c>
      <c r="O535" s="294"/>
      <c r="P535" s="294"/>
      <c r="Q535" s="294"/>
      <c r="R535" s="294"/>
      <c r="S535" s="294"/>
      <c r="T535" s="294"/>
      <c r="U535" s="294"/>
      <c r="V535" s="294"/>
      <c r="W535" s="294"/>
      <c r="X535" s="294"/>
      <c r="Y535" s="410">
        <f>Y534</f>
        <v>0</v>
      </c>
      <c r="Z535" s="410">
        <f t="shared" ref="Z535" si="1582">Z534</f>
        <v>0</v>
      </c>
      <c r="AA535" s="410">
        <f t="shared" ref="AA535" si="1583">AA534</f>
        <v>0</v>
      </c>
      <c r="AB535" s="410">
        <f t="shared" ref="AB535" si="1584">AB534</f>
        <v>0</v>
      </c>
      <c r="AC535" s="410">
        <f t="shared" ref="AC535" si="1585">AC534</f>
        <v>0</v>
      </c>
      <c r="AD535" s="410">
        <f t="shared" ref="AD535" si="1586">AD534</f>
        <v>0</v>
      </c>
      <c r="AE535" s="410">
        <f t="shared" ref="AE535" si="1587">AE534</f>
        <v>0</v>
      </c>
      <c r="AF535" s="410">
        <f t="shared" ref="AF535" si="1588">AF534</f>
        <v>0</v>
      </c>
      <c r="AG535" s="410">
        <f t="shared" ref="AG535" si="1589">AG534</f>
        <v>0</v>
      </c>
      <c r="AH535" s="410">
        <f t="shared" ref="AH535" si="1590">AH534</f>
        <v>0</v>
      </c>
      <c r="AI535" s="410">
        <f t="shared" ref="AI535" si="1591">AI534</f>
        <v>0</v>
      </c>
      <c r="AJ535" s="410">
        <f t="shared" ref="AJ535" si="1592">AJ534</f>
        <v>0</v>
      </c>
      <c r="AK535" s="410">
        <f t="shared" ref="AK535" si="1593">AK534</f>
        <v>0</v>
      </c>
      <c r="AL535" s="410">
        <f t="shared" ref="AL535" si="1594">AL534</f>
        <v>0</v>
      </c>
      <c r="AM535" s="305"/>
    </row>
    <row r="536" spans="1:39" outlineLevel="1">
      <c r="A536" s="530"/>
      <c r="B536" s="427"/>
      <c r="C536" s="290"/>
      <c r="D536" s="290"/>
      <c r="E536" s="290"/>
      <c r="F536" s="290"/>
      <c r="G536" s="290"/>
      <c r="H536" s="290"/>
      <c r="I536" s="290"/>
      <c r="J536" s="290"/>
      <c r="K536" s="290"/>
      <c r="L536" s="290"/>
      <c r="M536" s="290"/>
      <c r="N536" s="290"/>
      <c r="O536" s="290"/>
      <c r="P536" s="290"/>
      <c r="Q536" s="290"/>
      <c r="R536" s="290"/>
      <c r="S536" s="290"/>
      <c r="T536" s="290"/>
      <c r="U536" s="290"/>
      <c r="V536" s="290"/>
      <c r="W536" s="290"/>
      <c r="X536" s="290"/>
      <c r="Y536" s="411"/>
      <c r="Z536" s="424"/>
      <c r="AA536" s="424"/>
      <c r="AB536" s="424"/>
      <c r="AC536" s="424"/>
      <c r="AD536" s="424"/>
      <c r="AE536" s="424"/>
      <c r="AF536" s="424"/>
      <c r="AG536" s="424"/>
      <c r="AH536" s="424"/>
      <c r="AI536" s="424"/>
      <c r="AJ536" s="424"/>
      <c r="AK536" s="424"/>
      <c r="AL536" s="424"/>
      <c r="AM536" s="305"/>
    </row>
    <row r="537" spans="1:39" ht="45" outlineLevel="1">
      <c r="A537" s="530">
        <v>42</v>
      </c>
      <c r="B537" s="427" t="s">
        <v>134</v>
      </c>
      <c r="C537" s="290" t="s">
        <v>25</v>
      </c>
      <c r="D537" s="294"/>
      <c r="E537" s="294"/>
      <c r="F537" s="294"/>
      <c r="G537" s="294"/>
      <c r="H537" s="294"/>
      <c r="I537" s="294"/>
      <c r="J537" s="294"/>
      <c r="K537" s="294"/>
      <c r="L537" s="294"/>
      <c r="M537" s="294"/>
      <c r="N537" s="290"/>
      <c r="O537" s="294"/>
      <c r="P537" s="294"/>
      <c r="Q537" s="294"/>
      <c r="R537" s="294"/>
      <c r="S537" s="294"/>
      <c r="T537" s="294"/>
      <c r="U537" s="294"/>
      <c r="V537" s="294"/>
      <c r="W537" s="294"/>
      <c r="X537" s="294"/>
      <c r="Y537" s="425"/>
      <c r="Z537" s="409"/>
      <c r="AA537" s="409"/>
      <c r="AB537" s="409"/>
      <c r="AC537" s="409"/>
      <c r="AD537" s="409"/>
      <c r="AE537" s="409"/>
      <c r="AF537" s="414"/>
      <c r="AG537" s="414"/>
      <c r="AH537" s="414"/>
      <c r="AI537" s="414"/>
      <c r="AJ537" s="414"/>
      <c r="AK537" s="414"/>
      <c r="AL537" s="414"/>
      <c r="AM537" s="295">
        <f>SUM(Y537:AL537)</f>
        <v>0</v>
      </c>
    </row>
    <row r="538" spans="1:39" outlineLevel="1">
      <c r="A538" s="530"/>
      <c r="B538" s="430" t="s">
        <v>308</v>
      </c>
      <c r="C538" s="290" t="s">
        <v>163</v>
      </c>
      <c r="D538" s="294"/>
      <c r="E538" s="294"/>
      <c r="F538" s="294"/>
      <c r="G538" s="294"/>
      <c r="H538" s="294"/>
      <c r="I538" s="294"/>
      <c r="J538" s="294"/>
      <c r="K538" s="294"/>
      <c r="L538" s="294"/>
      <c r="M538" s="294"/>
      <c r="N538" s="466"/>
      <c r="O538" s="294"/>
      <c r="P538" s="294"/>
      <c r="Q538" s="294"/>
      <c r="R538" s="294"/>
      <c r="S538" s="294"/>
      <c r="T538" s="294"/>
      <c r="U538" s="294"/>
      <c r="V538" s="294"/>
      <c r="W538" s="294"/>
      <c r="X538" s="294"/>
      <c r="Y538" s="410">
        <f>Y537</f>
        <v>0</v>
      </c>
      <c r="Z538" s="410">
        <f t="shared" ref="Z538" si="1595">Z537</f>
        <v>0</v>
      </c>
      <c r="AA538" s="410">
        <f t="shared" ref="AA538" si="1596">AA537</f>
        <v>0</v>
      </c>
      <c r="AB538" s="410">
        <f t="shared" ref="AB538" si="1597">AB537</f>
        <v>0</v>
      </c>
      <c r="AC538" s="410">
        <f t="shared" ref="AC538" si="1598">AC537</f>
        <v>0</v>
      </c>
      <c r="AD538" s="410">
        <f t="shared" ref="AD538" si="1599">AD537</f>
        <v>0</v>
      </c>
      <c r="AE538" s="410">
        <f t="shared" ref="AE538" si="1600">AE537</f>
        <v>0</v>
      </c>
      <c r="AF538" s="410">
        <f t="shared" ref="AF538" si="1601">AF537</f>
        <v>0</v>
      </c>
      <c r="AG538" s="410">
        <f t="shared" ref="AG538" si="1602">AG537</f>
        <v>0</v>
      </c>
      <c r="AH538" s="410">
        <f t="shared" ref="AH538" si="1603">AH537</f>
        <v>0</v>
      </c>
      <c r="AI538" s="410">
        <f t="shared" ref="AI538" si="1604">AI537</f>
        <v>0</v>
      </c>
      <c r="AJ538" s="410">
        <f t="shared" ref="AJ538" si="1605">AJ537</f>
        <v>0</v>
      </c>
      <c r="AK538" s="410">
        <f t="shared" ref="AK538" si="1606">AK537</f>
        <v>0</v>
      </c>
      <c r="AL538" s="410">
        <f t="shared" ref="AL538" si="1607">AL537</f>
        <v>0</v>
      </c>
      <c r="AM538" s="305"/>
    </row>
    <row r="539" spans="1:39" outlineLevel="1">
      <c r="A539" s="530"/>
      <c r="B539" s="427"/>
      <c r="C539" s="290"/>
      <c r="D539" s="290"/>
      <c r="E539" s="290"/>
      <c r="F539" s="290"/>
      <c r="G539" s="290"/>
      <c r="H539" s="290"/>
      <c r="I539" s="290"/>
      <c r="J539" s="290"/>
      <c r="K539" s="290"/>
      <c r="L539" s="290"/>
      <c r="M539" s="290"/>
      <c r="N539" s="290"/>
      <c r="O539" s="290"/>
      <c r="P539" s="290"/>
      <c r="Q539" s="290"/>
      <c r="R539" s="290"/>
      <c r="S539" s="290"/>
      <c r="T539" s="290"/>
      <c r="U539" s="290"/>
      <c r="V539" s="290"/>
      <c r="W539" s="290"/>
      <c r="X539" s="290"/>
      <c r="Y539" s="411"/>
      <c r="Z539" s="424"/>
      <c r="AA539" s="424"/>
      <c r="AB539" s="424"/>
      <c r="AC539" s="424"/>
      <c r="AD539" s="424"/>
      <c r="AE539" s="424"/>
      <c r="AF539" s="424"/>
      <c r="AG539" s="424"/>
      <c r="AH539" s="424"/>
      <c r="AI539" s="424"/>
      <c r="AJ539" s="424"/>
      <c r="AK539" s="424"/>
      <c r="AL539" s="424"/>
      <c r="AM539" s="305"/>
    </row>
    <row r="540" spans="1:39" ht="30" outlineLevel="1">
      <c r="A540" s="530">
        <v>43</v>
      </c>
      <c r="B540" s="427" t="s">
        <v>135</v>
      </c>
      <c r="C540" s="290" t="s">
        <v>25</v>
      </c>
      <c r="D540" s="294"/>
      <c r="E540" s="294"/>
      <c r="F540" s="294"/>
      <c r="G540" s="294"/>
      <c r="H540" s="294"/>
      <c r="I540" s="294"/>
      <c r="J540" s="294"/>
      <c r="K540" s="294"/>
      <c r="L540" s="294"/>
      <c r="M540" s="294"/>
      <c r="N540" s="294">
        <v>12</v>
      </c>
      <c r="O540" s="294"/>
      <c r="P540" s="294"/>
      <c r="Q540" s="294"/>
      <c r="R540" s="294"/>
      <c r="S540" s="294"/>
      <c r="T540" s="294"/>
      <c r="U540" s="294"/>
      <c r="V540" s="294"/>
      <c r="W540" s="294"/>
      <c r="X540" s="294"/>
      <c r="Y540" s="425"/>
      <c r="Z540" s="409"/>
      <c r="AA540" s="409"/>
      <c r="AB540" s="409"/>
      <c r="AC540" s="409"/>
      <c r="AD540" s="409"/>
      <c r="AE540" s="409"/>
      <c r="AF540" s="414"/>
      <c r="AG540" s="414"/>
      <c r="AH540" s="414"/>
      <c r="AI540" s="414"/>
      <c r="AJ540" s="414"/>
      <c r="AK540" s="414"/>
      <c r="AL540" s="414"/>
      <c r="AM540" s="295">
        <f>SUM(Y540:AL540)</f>
        <v>0</v>
      </c>
    </row>
    <row r="541" spans="1:39" outlineLevel="1">
      <c r="A541" s="530"/>
      <c r="B541" s="430" t="s">
        <v>308</v>
      </c>
      <c r="C541" s="290" t="s">
        <v>163</v>
      </c>
      <c r="D541" s="294"/>
      <c r="E541" s="294"/>
      <c r="F541" s="294"/>
      <c r="G541" s="294"/>
      <c r="H541" s="294"/>
      <c r="I541" s="294"/>
      <c r="J541" s="294"/>
      <c r="K541" s="294"/>
      <c r="L541" s="294"/>
      <c r="M541" s="294"/>
      <c r="N541" s="294">
        <f>N540</f>
        <v>12</v>
      </c>
      <c r="O541" s="294"/>
      <c r="P541" s="294"/>
      <c r="Q541" s="294"/>
      <c r="R541" s="294"/>
      <c r="S541" s="294"/>
      <c r="T541" s="294"/>
      <c r="U541" s="294"/>
      <c r="V541" s="294"/>
      <c r="W541" s="294"/>
      <c r="X541" s="294"/>
      <c r="Y541" s="410">
        <f>Y540</f>
        <v>0</v>
      </c>
      <c r="Z541" s="410">
        <f t="shared" ref="Z541" si="1608">Z540</f>
        <v>0</v>
      </c>
      <c r="AA541" s="410">
        <f t="shared" ref="AA541" si="1609">AA540</f>
        <v>0</v>
      </c>
      <c r="AB541" s="410">
        <f t="shared" ref="AB541" si="1610">AB540</f>
        <v>0</v>
      </c>
      <c r="AC541" s="410">
        <f t="shared" ref="AC541" si="1611">AC540</f>
        <v>0</v>
      </c>
      <c r="AD541" s="410">
        <f t="shared" ref="AD541" si="1612">AD540</f>
        <v>0</v>
      </c>
      <c r="AE541" s="410">
        <f t="shared" ref="AE541" si="1613">AE540</f>
        <v>0</v>
      </c>
      <c r="AF541" s="410">
        <f t="shared" ref="AF541" si="1614">AF540</f>
        <v>0</v>
      </c>
      <c r="AG541" s="410">
        <f t="shared" ref="AG541" si="1615">AG540</f>
        <v>0</v>
      </c>
      <c r="AH541" s="410">
        <f t="shared" ref="AH541" si="1616">AH540</f>
        <v>0</v>
      </c>
      <c r="AI541" s="410">
        <f t="shared" ref="AI541" si="1617">AI540</f>
        <v>0</v>
      </c>
      <c r="AJ541" s="410">
        <f t="shared" ref="AJ541" si="1618">AJ540</f>
        <v>0</v>
      </c>
      <c r="AK541" s="410">
        <f t="shared" ref="AK541" si="1619">AK540</f>
        <v>0</v>
      </c>
      <c r="AL541" s="410">
        <f t="shared" ref="AL541" si="1620">AL540</f>
        <v>0</v>
      </c>
      <c r="AM541" s="305"/>
    </row>
    <row r="542" spans="1:39" outlineLevel="1">
      <c r="A542" s="530"/>
      <c r="B542" s="427"/>
      <c r="C542" s="290"/>
      <c r="D542" s="290"/>
      <c r="E542" s="290"/>
      <c r="F542" s="290"/>
      <c r="G542" s="290"/>
      <c r="H542" s="290"/>
      <c r="I542" s="290"/>
      <c r="J542" s="290"/>
      <c r="K542" s="290"/>
      <c r="L542" s="290"/>
      <c r="M542" s="290"/>
      <c r="N542" s="290"/>
      <c r="O542" s="290"/>
      <c r="P542" s="290"/>
      <c r="Q542" s="290"/>
      <c r="R542" s="290"/>
      <c r="S542" s="290"/>
      <c r="T542" s="290"/>
      <c r="U542" s="290"/>
      <c r="V542" s="290"/>
      <c r="W542" s="290"/>
      <c r="X542" s="290"/>
      <c r="Y542" s="411"/>
      <c r="Z542" s="424"/>
      <c r="AA542" s="424"/>
      <c r="AB542" s="424"/>
      <c r="AC542" s="424"/>
      <c r="AD542" s="424"/>
      <c r="AE542" s="424"/>
      <c r="AF542" s="424"/>
      <c r="AG542" s="424"/>
      <c r="AH542" s="424"/>
      <c r="AI542" s="424"/>
      <c r="AJ542" s="424"/>
      <c r="AK542" s="424"/>
      <c r="AL542" s="424"/>
      <c r="AM542" s="305"/>
    </row>
    <row r="543" spans="1:39" ht="45" outlineLevel="1">
      <c r="A543" s="530">
        <v>44</v>
      </c>
      <c r="B543" s="427" t="s">
        <v>136</v>
      </c>
      <c r="C543" s="290" t="s">
        <v>25</v>
      </c>
      <c r="D543" s="294"/>
      <c r="E543" s="294"/>
      <c r="F543" s="294"/>
      <c r="G543" s="294"/>
      <c r="H543" s="294"/>
      <c r="I543" s="294"/>
      <c r="J543" s="294"/>
      <c r="K543" s="294"/>
      <c r="L543" s="294"/>
      <c r="M543" s="294"/>
      <c r="N543" s="294">
        <v>12</v>
      </c>
      <c r="O543" s="294"/>
      <c r="P543" s="294"/>
      <c r="Q543" s="294"/>
      <c r="R543" s="294"/>
      <c r="S543" s="294"/>
      <c r="T543" s="294"/>
      <c r="U543" s="294"/>
      <c r="V543" s="294"/>
      <c r="W543" s="294"/>
      <c r="X543" s="294"/>
      <c r="Y543" s="425"/>
      <c r="Z543" s="409"/>
      <c r="AA543" s="409"/>
      <c r="AB543" s="409"/>
      <c r="AC543" s="409"/>
      <c r="AD543" s="409"/>
      <c r="AE543" s="409"/>
      <c r="AF543" s="414"/>
      <c r="AG543" s="414"/>
      <c r="AH543" s="414"/>
      <c r="AI543" s="414"/>
      <c r="AJ543" s="414"/>
      <c r="AK543" s="414"/>
      <c r="AL543" s="414"/>
      <c r="AM543" s="295">
        <f>SUM(Y543:AL543)</f>
        <v>0</v>
      </c>
    </row>
    <row r="544" spans="1:39" outlineLevel="1">
      <c r="A544" s="530"/>
      <c r="B544" s="430" t="s">
        <v>308</v>
      </c>
      <c r="C544" s="290" t="s">
        <v>163</v>
      </c>
      <c r="D544" s="294"/>
      <c r="E544" s="294"/>
      <c r="F544" s="294"/>
      <c r="G544" s="294"/>
      <c r="H544" s="294"/>
      <c r="I544" s="294"/>
      <c r="J544" s="294"/>
      <c r="K544" s="294"/>
      <c r="L544" s="294"/>
      <c r="M544" s="294"/>
      <c r="N544" s="294">
        <f>N543</f>
        <v>12</v>
      </c>
      <c r="O544" s="294"/>
      <c r="P544" s="294"/>
      <c r="Q544" s="294"/>
      <c r="R544" s="294"/>
      <c r="S544" s="294"/>
      <c r="T544" s="294"/>
      <c r="U544" s="294"/>
      <c r="V544" s="294"/>
      <c r="W544" s="294"/>
      <c r="X544" s="294"/>
      <c r="Y544" s="410">
        <f>Y543</f>
        <v>0</v>
      </c>
      <c r="Z544" s="410">
        <f t="shared" ref="Z544" si="1621">Z543</f>
        <v>0</v>
      </c>
      <c r="AA544" s="410">
        <f t="shared" ref="AA544" si="1622">AA543</f>
        <v>0</v>
      </c>
      <c r="AB544" s="410">
        <f t="shared" ref="AB544" si="1623">AB543</f>
        <v>0</v>
      </c>
      <c r="AC544" s="410">
        <f t="shared" ref="AC544" si="1624">AC543</f>
        <v>0</v>
      </c>
      <c r="AD544" s="410">
        <f t="shared" ref="AD544" si="1625">AD543</f>
        <v>0</v>
      </c>
      <c r="AE544" s="410">
        <f t="shared" ref="AE544" si="1626">AE543</f>
        <v>0</v>
      </c>
      <c r="AF544" s="410">
        <f t="shared" ref="AF544" si="1627">AF543</f>
        <v>0</v>
      </c>
      <c r="AG544" s="410">
        <f t="shared" ref="AG544" si="1628">AG543</f>
        <v>0</v>
      </c>
      <c r="AH544" s="410">
        <f t="shared" ref="AH544" si="1629">AH543</f>
        <v>0</v>
      </c>
      <c r="AI544" s="410">
        <f t="shared" ref="AI544" si="1630">AI543</f>
        <v>0</v>
      </c>
      <c r="AJ544" s="410">
        <f t="shared" ref="AJ544" si="1631">AJ543</f>
        <v>0</v>
      </c>
      <c r="AK544" s="410">
        <f t="shared" ref="AK544" si="1632">AK543</f>
        <v>0</v>
      </c>
      <c r="AL544" s="410">
        <f t="shared" ref="AL544" si="1633">AL543</f>
        <v>0</v>
      </c>
      <c r="AM544" s="305"/>
    </row>
    <row r="545" spans="1:39" outlineLevel="1">
      <c r="A545" s="530"/>
      <c r="B545" s="427"/>
      <c r="C545" s="290"/>
      <c r="D545" s="290"/>
      <c r="E545" s="290"/>
      <c r="F545" s="290"/>
      <c r="G545" s="290"/>
      <c r="H545" s="290"/>
      <c r="I545" s="290"/>
      <c r="J545" s="290"/>
      <c r="K545" s="290"/>
      <c r="L545" s="290"/>
      <c r="M545" s="290"/>
      <c r="N545" s="290"/>
      <c r="O545" s="290"/>
      <c r="P545" s="290"/>
      <c r="Q545" s="290"/>
      <c r="R545" s="290"/>
      <c r="S545" s="290"/>
      <c r="T545" s="290"/>
      <c r="U545" s="290"/>
      <c r="V545" s="290"/>
      <c r="W545" s="290"/>
      <c r="X545" s="290"/>
      <c r="Y545" s="411"/>
      <c r="Z545" s="424"/>
      <c r="AA545" s="424"/>
      <c r="AB545" s="424"/>
      <c r="AC545" s="424"/>
      <c r="AD545" s="424"/>
      <c r="AE545" s="424"/>
      <c r="AF545" s="424"/>
      <c r="AG545" s="424"/>
      <c r="AH545" s="424"/>
      <c r="AI545" s="424"/>
      <c r="AJ545" s="424"/>
      <c r="AK545" s="424"/>
      <c r="AL545" s="424"/>
      <c r="AM545" s="305"/>
    </row>
    <row r="546" spans="1:39" ht="30" outlineLevel="1">
      <c r="A546" s="530">
        <v>45</v>
      </c>
      <c r="B546" s="427" t="s">
        <v>137</v>
      </c>
      <c r="C546" s="290" t="s">
        <v>25</v>
      </c>
      <c r="D546" s="294"/>
      <c r="E546" s="294"/>
      <c r="F546" s="294"/>
      <c r="G546" s="294"/>
      <c r="H546" s="294"/>
      <c r="I546" s="294"/>
      <c r="J546" s="294"/>
      <c r="K546" s="294"/>
      <c r="L546" s="294"/>
      <c r="M546" s="294"/>
      <c r="N546" s="294">
        <v>12</v>
      </c>
      <c r="O546" s="294"/>
      <c r="P546" s="294"/>
      <c r="Q546" s="294"/>
      <c r="R546" s="294"/>
      <c r="S546" s="294"/>
      <c r="T546" s="294"/>
      <c r="U546" s="294"/>
      <c r="V546" s="294"/>
      <c r="W546" s="294"/>
      <c r="X546" s="294"/>
      <c r="Y546" s="425"/>
      <c r="Z546" s="409"/>
      <c r="AA546" s="409"/>
      <c r="AB546" s="409"/>
      <c r="AC546" s="409"/>
      <c r="AD546" s="409"/>
      <c r="AE546" s="409"/>
      <c r="AF546" s="414"/>
      <c r="AG546" s="414"/>
      <c r="AH546" s="414"/>
      <c r="AI546" s="414"/>
      <c r="AJ546" s="414"/>
      <c r="AK546" s="414"/>
      <c r="AL546" s="414"/>
      <c r="AM546" s="295">
        <f>SUM(Y546:AL546)</f>
        <v>0</v>
      </c>
    </row>
    <row r="547" spans="1:39" outlineLevel="1">
      <c r="A547" s="530"/>
      <c r="B547" s="430" t="s">
        <v>308</v>
      </c>
      <c r="C547" s="290" t="s">
        <v>163</v>
      </c>
      <c r="D547" s="294"/>
      <c r="E547" s="294"/>
      <c r="F547" s="294"/>
      <c r="G547" s="294"/>
      <c r="H547" s="294"/>
      <c r="I547" s="294"/>
      <c r="J547" s="294"/>
      <c r="K547" s="294"/>
      <c r="L547" s="294"/>
      <c r="M547" s="294"/>
      <c r="N547" s="294">
        <f>N546</f>
        <v>12</v>
      </c>
      <c r="O547" s="294"/>
      <c r="P547" s="294"/>
      <c r="Q547" s="294"/>
      <c r="R547" s="294"/>
      <c r="S547" s="294"/>
      <c r="T547" s="294"/>
      <c r="U547" s="294"/>
      <c r="V547" s="294"/>
      <c r="W547" s="294"/>
      <c r="X547" s="294"/>
      <c r="Y547" s="410">
        <f>Y546</f>
        <v>0</v>
      </c>
      <c r="Z547" s="410">
        <f t="shared" ref="Z547" si="1634">Z546</f>
        <v>0</v>
      </c>
      <c r="AA547" s="410">
        <f t="shared" ref="AA547" si="1635">AA546</f>
        <v>0</v>
      </c>
      <c r="AB547" s="410">
        <f t="shared" ref="AB547" si="1636">AB546</f>
        <v>0</v>
      </c>
      <c r="AC547" s="410">
        <f t="shared" ref="AC547" si="1637">AC546</f>
        <v>0</v>
      </c>
      <c r="AD547" s="410">
        <f t="shared" ref="AD547" si="1638">AD546</f>
        <v>0</v>
      </c>
      <c r="AE547" s="410">
        <f t="shared" ref="AE547" si="1639">AE546</f>
        <v>0</v>
      </c>
      <c r="AF547" s="410">
        <f t="shared" ref="AF547" si="1640">AF546</f>
        <v>0</v>
      </c>
      <c r="AG547" s="410">
        <f t="shared" ref="AG547" si="1641">AG546</f>
        <v>0</v>
      </c>
      <c r="AH547" s="410">
        <f t="shared" ref="AH547" si="1642">AH546</f>
        <v>0</v>
      </c>
      <c r="AI547" s="410">
        <f t="shared" ref="AI547" si="1643">AI546</f>
        <v>0</v>
      </c>
      <c r="AJ547" s="410">
        <f t="shared" ref="AJ547" si="1644">AJ546</f>
        <v>0</v>
      </c>
      <c r="AK547" s="410">
        <f t="shared" ref="AK547" si="1645">AK546</f>
        <v>0</v>
      </c>
      <c r="AL547" s="410">
        <f t="shared" ref="AL547" si="1646">AL546</f>
        <v>0</v>
      </c>
      <c r="AM547" s="305"/>
    </row>
    <row r="548" spans="1:39" outlineLevel="1">
      <c r="A548" s="530"/>
      <c r="B548" s="427"/>
      <c r="C548" s="290"/>
      <c r="D548" s="290"/>
      <c r="E548" s="290"/>
      <c r="F548" s="290"/>
      <c r="G548" s="290"/>
      <c r="H548" s="290"/>
      <c r="I548" s="290"/>
      <c r="J548" s="290"/>
      <c r="K548" s="290"/>
      <c r="L548" s="290"/>
      <c r="M548" s="290"/>
      <c r="N548" s="290"/>
      <c r="O548" s="290"/>
      <c r="P548" s="290"/>
      <c r="Q548" s="290"/>
      <c r="R548" s="290"/>
      <c r="S548" s="290"/>
      <c r="T548" s="290"/>
      <c r="U548" s="290"/>
      <c r="V548" s="290"/>
      <c r="W548" s="290"/>
      <c r="X548" s="290"/>
      <c r="Y548" s="411"/>
      <c r="Z548" s="424"/>
      <c r="AA548" s="424"/>
      <c r="AB548" s="424"/>
      <c r="AC548" s="424"/>
      <c r="AD548" s="424"/>
      <c r="AE548" s="424"/>
      <c r="AF548" s="424"/>
      <c r="AG548" s="424"/>
      <c r="AH548" s="424"/>
      <c r="AI548" s="424"/>
      <c r="AJ548" s="424"/>
      <c r="AK548" s="424"/>
      <c r="AL548" s="424"/>
      <c r="AM548" s="305"/>
    </row>
    <row r="549" spans="1:39" ht="30" outlineLevel="1">
      <c r="A549" s="530">
        <v>46</v>
      </c>
      <c r="B549" s="427" t="s">
        <v>138</v>
      </c>
      <c r="C549" s="290" t="s">
        <v>25</v>
      </c>
      <c r="D549" s="294"/>
      <c r="E549" s="294"/>
      <c r="F549" s="294"/>
      <c r="G549" s="294"/>
      <c r="H549" s="294"/>
      <c r="I549" s="294"/>
      <c r="J549" s="294"/>
      <c r="K549" s="294"/>
      <c r="L549" s="294"/>
      <c r="M549" s="294"/>
      <c r="N549" s="294">
        <v>12</v>
      </c>
      <c r="O549" s="294"/>
      <c r="P549" s="294"/>
      <c r="Q549" s="294"/>
      <c r="R549" s="294"/>
      <c r="S549" s="294"/>
      <c r="T549" s="294"/>
      <c r="U549" s="294"/>
      <c r="V549" s="294"/>
      <c r="W549" s="294"/>
      <c r="X549" s="294"/>
      <c r="Y549" s="425"/>
      <c r="Z549" s="409"/>
      <c r="AA549" s="409"/>
      <c r="AB549" s="409"/>
      <c r="AC549" s="409"/>
      <c r="AD549" s="409"/>
      <c r="AE549" s="409"/>
      <c r="AF549" s="414"/>
      <c r="AG549" s="414"/>
      <c r="AH549" s="414"/>
      <c r="AI549" s="414"/>
      <c r="AJ549" s="414"/>
      <c r="AK549" s="414"/>
      <c r="AL549" s="414"/>
      <c r="AM549" s="295">
        <f>SUM(Y549:AL549)</f>
        <v>0</v>
      </c>
    </row>
    <row r="550" spans="1:39" outlineLevel="1">
      <c r="A550" s="530"/>
      <c r="B550" s="430" t="s">
        <v>308</v>
      </c>
      <c r="C550" s="290" t="s">
        <v>163</v>
      </c>
      <c r="D550" s="294"/>
      <c r="E550" s="294"/>
      <c r="F550" s="294"/>
      <c r="G550" s="294"/>
      <c r="H550" s="294"/>
      <c r="I550" s="294"/>
      <c r="J550" s="294"/>
      <c r="K550" s="294"/>
      <c r="L550" s="294"/>
      <c r="M550" s="294"/>
      <c r="N550" s="294">
        <f>N549</f>
        <v>12</v>
      </c>
      <c r="O550" s="294"/>
      <c r="P550" s="294"/>
      <c r="Q550" s="294"/>
      <c r="R550" s="294"/>
      <c r="S550" s="294"/>
      <c r="T550" s="294"/>
      <c r="U550" s="294"/>
      <c r="V550" s="294"/>
      <c r="W550" s="294"/>
      <c r="X550" s="294"/>
      <c r="Y550" s="410">
        <f>Y549</f>
        <v>0</v>
      </c>
      <c r="Z550" s="410">
        <f t="shared" ref="Z550" si="1647">Z549</f>
        <v>0</v>
      </c>
      <c r="AA550" s="410">
        <f t="shared" ref="AA550" si="1648">AA549</f>
        <v>0</v>
      </c>
      <c r="AB550" s="410">
        <f t="shared" ref="AB550" si="1649">AB549</f>
        <v>0</v>
      </c>
      <c r="AC550" s="410">
        <f t="shared" ref="AC550" si="1650">AC549</f>
        <v>0</v>
      </c>
      <c r="AD550" s="410">
        <f t="shared" ref="AD550" si="1651">AD549</f>
        <v>0</v>
      </c>
      <c r="AE550" s="410">
        <f t="shared" ref="AE550" si="1652">AE549</f>
        <v>0</v>
      </c>
      <c r="AF550" s="410">
        <f t="shared" ref="AF550" si="1653">AF549</f>
        <v>0</v>
      </c>
      <c r="AG550" s="410">
        <f t="shared" ref="AG550" si="1654">AG549</f>
        <v>0</v>
      </c>
      <c r="AH550" s="410">
        <f t="shared" ref="AH550" si="1655">AH549</f>
        <v>0</v>
      </c>
      <c r="AI550" s="410">
        <f t="shared" ref="AI550" si="1656">AI549</f>
        <v>0</v>
      </c>
      <c r="AJ550" s="410">
        <f t="shared" ref="AJ550" si="1657">AJ549</f>
        <v>0</v>
      </c>
      <c r="AK550" s="410">
        <f t="shared" ref="AK550" si="1658">AK549</f>
        <v>0</v>
      </c>
      <c r="AL550" s="410">
        <f t="shared" ref="AL550" si="1659">AL549</f>
        <v>0</v>
      </c>
      <c r="AM550" s="305"/>
    </row>
    <row r="551" spans="1:39" outlineLevel="1">
      <c r="A551" s="530"/>
      <c r="B551" s="427"/>
      <c r="C551" s="290"/>
      <c r="D551" s="290"/>
      <c r="E551" s="290"/>
      <c r="F551" s="290"/>
      <c r="G551" s="290"/>
      <c r="H551" s="290"/>
      <c r="I551" s="290"/>
      <c r="J551" s="290"/>
      <c r="K551" s="290"/>
      <c r="L551" s="290"/>
      <c r="M551" s="290"/>
      <c r="N551" s="290"/>
      <c r="O551" s="290"/>
      <c r="P551" s="290"/>
      <c r="Q551" s="290"/>
      <c r="R551" s="290"/>
      <c r="S551" s="290"/>
      <c r="T551" s="290"/>
      <c r="U551" s="290"/>
      <c r="V551" s="290"/>
      <c r="W551" s="290"/>
      <c r="X551" s="290"/>
      <c r="Y551" s="411"/>
      <c r="Z551" s="424"/>
      <c r="AA551" s="424"/>
      <c r="AB551" s="424"/>
      <c r="AC551" s="424"/>
      <c r="AD551" s="424"/>
      <c r="AE551" s="424"/>
      <c r="AF551" s="424"/>
      <c r="AG551" s="424"/>
      <c r="AH551" s="424"/>
      <c r="AI551" s="424"/>
      <c r="AJ551" s="424"/>
      <c r="AK551" s="424"/>
      <c r="AL551" s="424"/>
      <c r="AM551" s="305"/>
    </row>
    <row r="552" spans="1:39" ht="30" outlineLevel="1">
      <c r="A552" s="530">
        <v>47</v>
      </c>
      <c r="B552" s="427" t="s">
        <v>139</v>
      </c>
      <c r="C552" s="290" t="s">
        <v>25</v>
      </c>
      <c r="D552" s="294"/>
      <c r="E552" s="294"/>
      <c r="F552" s="294"/>
      <c r="G552" s="294"/>
      <c r="H552" s="294"/>
      <c r="I552" s="294"/>
      <c r="J552" s="294"/>
      <c r="K552" s="294"/>
      <c r="L552" s="294"/>
      <c r="M552" s="294"/>
      <c r="N552" s="294">
        <v>12</v>
      </c>
      <c r="O552" s="294"/>
      <c r="P552" s="294"/>
      <c r="Q552" s="294"/>
      <c r="R552" s="294"/>
      <c r="S552" s="294"/>
      <c r="T552" s="294"/>
      <c r="U552" s="294"/>
      <c r="V552" s="294"/>
      <c r="W552" s="294"/>
      <c r="X552" s="294"/>
      <c r="Y552" s="425"/>
      <c r="Z552" s="409"/>
      <c r="AA552" s="409"/>
      <c r="AB552" s="409"/>
      <c r="AC552" s="409"/>
      <c r="AD552" s="409"/>
      <c r="AE552" s="409"/>
      <c r="AF552" s="414"/>
      <c r="AG552" s="414"/>
      <c r="AH552" s="414"/>
      <c r="AI552" s="414"/>
      <c r="AJ552" s="414"/>
      <c r="AK552" s="414"/>
      <c r="AL552" s="414"/>
      <c r="AM552" s="295">
        <f>SUM(Y552:AL552)</f>
        <v>0</v>
      </c>
    </row>
    <row r="553" spans="1:39" outlineLevel="1">
      <c r="A553" s="530"/>
      <c r="B553" s="430" t="s">
        <v>308</v>
      </c>
      <c r="C553" s="290" t="s">
        <v>163</v>
      </c>
      <c r="D553" s="294"/>
      <c r="E553" s="294"/>
      <c r="F553" s="294"/>
      <c r="G553" s="294"/>
      <c r="H553" s="294"/>
      <c r="I553" s="294"/>
      <c r="J553" s="294"/>
      <c r="K553" s="294"/>
      <c r="L553" s="294"/>
      <c r="M553" s="294"/>
      <c r="N553" s="294">
        <f>N552</f>
        <v>12</v>
      </c>
      <c r="O553" s="294"/>
      <c r="P553" s="294"/>
      <c r="Q553" s="294"/>
      <c r="R553" s="294"/>
      <c r="S553" s="294"/>
      <c r="T553" s="294"/>
      <c r="U553" s="294"/>
      <c r="V553" s="294"/>
      <c r="W553" s="294"/>
      <c r="X553" s="294"/>
      <c r="Y553" s="410">
        <f>Y552</f>
        <v>0</v>
      </c>
      <c r="Z553" s="410">
        <f t="shared" ref="Z553" si="1660">Z552</f>
        <v>0</v>
      </c>
      <c r="AA553" s="410">
        <f t="shared" ref="AA553" si="1661">AA552</f>
        <v>0</v>
      </c>
      <c r="AB553" s="410">
        <f t="shared" ref="AB553" si="1662">AB552</f>
        <v>0</v>
      </c>
      <c r="AC553" s="410">
        <f t="shared" ref="AC553" si="1663">AC552</f>
        <v>0</v>
      </c>
      <c r="AD553" s="410">
        <f t="shared" ref="AD553" si="1664">AD552</f>
        <v>0</v>
      </c>
      <c r="AE553" s="410">
        <f t="shared" ref="AE553" si="1665">AE552</f>
        <v>0</v>
      </c>
      <c r="AF553" s="410">
        <f t="shared" ref="AF553" si="1666">AF552</f>
        <v>0</v>
      </c>
      <c r="AG553" s="410">
        <f t="shared" ref="AG553" si="1667">AG552</f>
        <v>0</v>
      </c>
      <c r="AH553" s="410">
        <f t="shared" ref="AH553" si="1668">AH552</f>
        <v>0</v>
      </c>
      <c r="AI553" s="410">
        <f t="shared" ref="AI553" si="1669">AI552</f>
        <v>0</v>
      </c>
      <c r="AJ553" s="410">
        <f t="shared" ref="AJ553" si="1670">AJ552</f>
        <v>0</v>
      </c>
      <c r="AK553" s="410">
        <f t="shared" ref="AK553" si="1671">AK552</f>
        <v>0</v>
      </c>
      <c r="AL553" s="410">
        <f t="shared" ref="AL553" si="1672">AL552</f>
        <v>0</v>
      </c>
      <c r="AM553" s="305"/>
    </row>
    <row r="554" spans="1:39" outlineLevel="1">
      <c r="A554" s="530"/>
      <c r="B554" s="427"/>
      <c r="C554" s="290"/>
      <c r="D554" s="290"/>
      <c r="E554" s="290"/>
      <c r="F554" s="290"/>
      <c r="G554" s="290"/>
      <c r="H554" s="290"/>
      <c r="I554" s="290"/>
      <c r="J554" s="290"/>
      <c r="K554" s="290"/>
      <c r="L554" s="290"/>
      <c r="M554" s="290"/>
      <c r="N554" s="290"/>
      <c r="O554" s="290"/>
      <c r="P554" s="290"/>
      <c r="Q554" s="290"/>
      <c r="R554" s="290"/>
      <c r="S554" s="290"/>
      <c r="T554" s="290"/>
      <c r="U554" s="290"/>
      <c r="V554" s="290"/>
      <c r="W554" s="290"/>
      <c r="X554" s="290"/>
      <c r="Y554" s="411"/>
      <c r="Z554" s="424"/>
      <c r="AA554" s="424"/>
      <c r="AB554" s="424"/>
      <c r="AC554" s="424"/>
      <c r="AD554" s="424"/>
      <c r="AE554" s="424"/>
      <c r="AF554" s="424"/>
      <c r="AG554" s="424"/>
      <c r="AH554" s="424"/>
      <c r="AI554" s="424"/>
      <c r="AJ554" s="424"/>
      <c r="AK554" s="424"/>
      <c r="AL554" s="424"/>
      <c r="AM554" s="305"/>
    </row>
    <row r="555" spans="1:39" ht="45" outlineLevel="1">
      <c r="A555" s="530">
        <v>48</v>
      </c>
      <c r="B555" s="427" t="s">
        <v>140</v>
      </c>
      <c r="C555" s="290" t="s">
        <v>25</v>
      </c>
      <c r="D555" s="294"/>
      <c r="E555" s="294"/>
      <c r="F555" s="294"/>
      <c r="G555" s="294"/>
      <c r="H555" s="294"/>
      <c r="I555" s="294"/>
      <c r="J555" s="294"/>
      <c r="K555" s="294"/>
      <c r="L555" s="294"/>
      <c r="M555" s="294"/>
      <c r="N555" s="294">
        <v>12</v>
      </c>
      <c r="O555" s="294"/>
      <c r="P555" s="294"/>
      <c r="Q555" s="294"/>
      <c r="R555" s="294"/>
      <c r="S555" s="294"/>
      <c r="T555" s="294"/>
      <c r="U555" s="294"/>
      <c r="V555" s="294"/>
      <c r="W555" s="294"/>
      <c r="X555" s="294"/>
      <c r="Y555" s="425"/>
      <c r="Z555" s="409"/>
      <c r="AA555" s="409"/>
      <c r="AB555" s="409"/>
      <c r="AC555" s="409"/>
      <c r="AD555" s="409"/>
      <c r="AE555" s="409"/>
      <c r="AF555" s="414"/>
      <c r="AG555" s="414"/>
      <c r="AH555" s="414"/>
      <c r="AI555" s="414"/>
      <c r="AJ555" s="414"/>
      <c r="AK555" s="414"/>
      <c r="AL555" s="414"/>
      <c r="AM555" s="295">
        <f>SUM(Y555:AL555)</f>
        <v>0</v>
      </c>
    </row>
    <row r="556" spans="1:39" outlineLevel="1">
      <c r="A556" s="530"/>
      <c r="B556" s="430" t="s">
        <v>308</v>
      </c>
      <c r="C556" s="290" t="s">
        <v>163</v>
      </c>
      <c r="D556" s="294"/>
      <c r="E556" s="294"/>
      <c r="F556" s="294"/>
      <c r="G556" s="294"/>
      <c r="H556" s="294"/>
      <c r="I556" s="294"/>
      <c r="J556" s="294"/>
      <c r="K556" s="294"/>
      <c r="L556" s="294"/>
      <c r="M556" s="294"/>
      <c r="N556" s="294">
        <f>N555</f>
        <v>12</v>
      </c>
      <c r="O556" s="294"/>
      <c r="P556" s="294"/>
      <c r="Q556" s="294"/>
      <c r="R556" s="294"/>
      <c r="S556" s="294"/>
      <c r="T556" s="294"/>
      <c r="U556" s="294"/>
      <c r="V556" s="294"/>
      <c r="W556" s="294"/>
      <c r="X556" s="294"/>
      <c r="Y556" s="410">
        <f>Y555</f>
        <v>0</v>
      </c>
      <c r="Z556" s="410">
        <f t="shared" ref="Z556" si="1673">Z555</f>
        <v>0</v>
      </c>
      <c r="AA556" s="410">
        <f t="shared" ref="AA556" si="1674">AA555</f>
        <v>0</v>
      </c>
      <c r="AB556" s="410">
        <f t="shared" ref="AB556" si="1675">AB555</f>
        <v>0</v>
      </c>
      <c r="AC556" s="410">
        <f t="shared" ref="AC556" si="1676">AC555</f>
        <v>0</v>
      </c>
      <c r="AD556" s="410">
        <f t="shared" ref="AD556" si="1677">AD555</f>
        <v>0</v>
      </c>
      <c r="AE556" s="410">
        <f t="shared" ref="AE556" si="1678">AE555</f>
        <v>0</v>
      </c>
      <c r="AF556" s="410">
        <f t="shared" ref="AF556" si="1679">AF555</f>
        <v>0</v>
      </c>
      <c r="AG556" s="410">
        <f t="shared" ref="AG556" si="1680">AG555</f>
        <v>0</v>
      </c>
      <c r="AH556" s="410">
        <f t="shared" ref="AH556" si="1681">AH555</f>
        <v>0</v>
      </c>
      <c r="AI556" s="410">
        <f t="shared" ref="AI556" si="1682">AI555</f>
        <v>0</v>
      </c>
      <c r="AJ556" s="410">
        <f t="shared" ref="AJ556" si="1683">AJ555</f>
        <v>0</v>
      </c>
      <c r="AK556" s="410">
        <f t="shared" ref="AK556" si="1684">AK555</f>
        <v>0</v>
      </c>
      <c r="AL556" s="410">
        <f t="shared" ref="AL556" si="1685">AL555</f>
        <v>0</v>
      </c>
      <c r="AM556" s="305"/>
    </row>
    <row r="557" spans="1:39" outlineLevel="1">
      <c r="A557" s="530"/>
      <c r="B557" s="427"/>
      <c r="C557" s="290"/>
      <c r="D557" s="290"/>
      <c r="E557" s="290"/>
      <c r="F557" s="290"/>
      <c r="G557" s="290"/>
      <c r="H557" s="290"/>
      <c r="I557" s="290"/>
      <c r="J557" s="290"/>
      <c r="K557" s="290"/>
      <c r="L557" s="290"/>
      <c r="M557" s="290"/>
      <c r="N557" s="290"/>
      <c r="O557" s="290"/>
      <c r="P557" s="290"/>
      <c r="Q557" s="290"/>
      <c r="R557" s="290"/>
      <c r="S557" s="290"/>
      <c r="T557" s="290"/>
      <c r="U557" s="290"/>
      <c r="V557" s="290"/>
      <c r="W557" s="290"/>
      <c r="X557" s="290"/>
      <c r="Y557" s="411"/>
      <c r="Z557" s="424"/>
      <c r="AA557" s="424"/>
      <c r="AB557" s="424"/>
      <c r="AC557" s="424"/>
      <c r="AD557" s="424"/>
      <c r="AE557" s="424"/>
      <c r="AF557" s="424"/>
      <c r="AG557" s="424"/>
      <c r="AH557" s="424"/>
      <c r="AI557" s="424"/>
      <c r="AJ557" s="424"/>
      <c r="AK557" s="424"/>
      <c r="AL557" s="424"/>
      <c r="AM557" s="305"/>
    </row>
    <row r="558" spans="1:39" ht="30" outlineLevel="1">
      <c r="A558" s="530">
        <v>49</v>
      </c>
      <c r="B558" s="427" t="s">
        <v>141</v>
      </c>
      <c r="C558" s="290" t="s">
        <v>25</v>
      </c>
      <c r="D558" s="294"/>
      <c r="E558" s="294"/>
      <c r="F558" s="294"/>
      <c r="G558" s="294"/>
      <c r="H558" s="294"/>
      <c r="I558" s="294"/>
      <c r="J558" s="294"/>
      <c r="K558" s="294"/>
      <c r="L558" s="294"/>
      <c r="M558" s="294"/>
      <c r="N558" s="294">
        <v>12</v>
      </c>
      <c r="O558" s="294"/>
      <c r="P558" s="294"/>
      <c r="Q558" s="294"/>
      <c r="R558" s="294"/>
      <c r="S558" s="294"/>
      <c r="T558" s="294"/>
      <c r="U558" s="294"/>
      <c r="V558" s="294"/>
      <c r="W558" s="294"/>
      <c r="X558" s="294"/>
      <c r="Y558" s="425"/>
      <c r="Z558" s="409"/>
      <c r="AA558" s="409"/>
      <c r="AB558" s="409"/>
      <c r="AC558" s="409"/>
      <c r="AD558" s="409"/>
      <c r="AE558" s="409"/>
      <c r="AF558" s="414"/>
      <c r="AG558" s="414"/>
      <c r="AH558" s="414"/>
      <c r="AI558" s="414"/>
      <c r="AJ558" s="414"/>
      <c r="AK558" s="414"/>
      <c r="AL558" s="414"/>
      <c r="AM558" s="295">
        <f>SUM(Y558:AL558)</f>
        <v>0</v>
      </c>
    </row>
    <row r="559" spans="1:39" outlineLevel="1">
      <c r="A559" s="530"/>
      <c r="B559" s="430" t="s">
        <v>308</v>
      </c>
      <c r="C559" s="290" t="s">
        <v>163</v>
      </c>
      <c r="D559" s="294"/>
      <c r="E559" s="294"/>
      <c r="F559" s="294"/>
      <c r="G559" s="294"/>
      <c r="H559" s="294"/>
      <c r="I559" s="294"/>
      <c r="J559" s="294"/>
      <c r="K559" s="294"/>
      <c r="L559" s="294"/>
      <c r="M559" s="294"/>
      <c r="N559" s="294">
        <f>N558</f>
        <v>12</v>
      </c>
      <c r="O559" s="294"/>
      <c r="P559" s="294"/>
      <c r="Q559" s="294"/>
      <c r="R559" s="294"/>
      <c r="S559" s="294"/>
      <c r="T559" s="294"/>
      <c r="U559" s="294"/>
      <c r="V559" s="294"/>
      <c r="W559" s="294"/>
      <c r="X559" s="294"/>
      <c r="Y559" s="410">
        <f>Y558</f>
        <v>0</v>
      </c>
      <c r="Z559" s="410">
        <f t="shared" ref="Z559" si="1686">Z558</f>
        <v>0</v>
      </c>
      <c r="AA559" s="410">
        <f t="shared" ref="AA559" si="1687">AA558</f>
        <v>0</v>
      </c>
      <c r="AB559" s="410">
        <f t="shared" ref="AB559" si="1688">AB558</f>
        <v>0</v>
      </c>
      <c r="AC559" s="410">
        <f t="shared" ref="AC559" si="1689">AC558</f>
        <v>0</v>
      </c>
      <c r="AD559" s="410">
        <f t="shared" ref="AD559" si="1690">AD558</f>
        <v>0</v>
      </c>
      <c r="AE559" s="410">
        <f t="shared" ref="AE559" si="1691">AE558</f>
        <v>0</v>
      </c>
      <c r="AF559" s="410">
        <f t="shared" ref="AF559" si="1692">AF558</f>
        <v>0</v>
      </c>
      <c r="AG559" s="410">
        <f t="shared" ref="AG559" si="1693">AG558</f>
        <v>0</v>
      </c>
      <c r="AH559" s="410">
        <f t="shared" ref="AH559" si="1694">AH558</f>
        <v>0</v>
      </c>
      <c r="AI559" s="410">
        <f t="shared" ref="AI559" si="1695">AI558</f>
        <v>0</v>
      </c>
      <c r="AJ559" s="410">
        <f t="shared" ref="AJ559" si="1696">AJ558</f>
        <v>0</v>
      </c>
      <c r="AK559" s="410">
        <f t="shared" ref="AK559" si="1697">AK558</f>
        <v>0</v>
      </c>
      <c r="AL559" s="410">
        <f t="shared" ref="AL559" si="1698">AL558</f>
        <v>0</v>
      </c>
      <c r="AM559" s="305"/>
    </row>
    <row r="560" spans="1:39" outlineLevel="1">
      <c r="A560" s="530"/>
      <c r="B560" s="430"/>
      <c r="C560" s="304"/>
      <c r="D560" s="290"/>
      <c r="E560" s="290"/>
      <c r="F560" s="290"/>
      <c r="G560" s="290"/>
      <c r="H560" s="290"/>
      <c r="I560" s="290"/>
      <c r="J560" s="290"/>
      <c r="K560" s="290"/>
      <c r="L560" s="290"/>
      <c r="M560" s="290"/>
      <c r="N560" s="290"/>
      <c r="O560" s="290"/>
      <c r="P560" s="290"/>
      <c r="Q560" s="290"/>
      <c r="R560" s="290"/>
      <c r="S560" s="290"/>
      <c r="T560" s="290"/>
      <c r="U560" s="290"/>
      <c r="V560" s="290"/>
      <c r="W560" s="290"/>
      <c r="X560" s="290"/>
      <c r="Y560" s="300"/>
      <c r="Z560" s="300"/>
      <c r="AA560" s="300"/>
      <c r="AB560" s="300"/>
      <c r="AC560" s="300"/>
      <c r="AD560" s="300"/>
      <c r="AE560" s="300"/>
      <c r="AF560" s="300"/>
      <c r="AG560" s="300"/>
      <c r="AH560" s="300"/>
      <c r="AI560" s="300"/>
      <c r="AJ560" s="300"/>
      <c r="AK560" s="300"/>
      <c r="AL560" s="300"/>
      <c r="AM560" s="305"/>
    </row>
    <row r="561" spans="2:39" ht="15.75">
      <c r="B561" s="326" t="s">
        <v>292</v>
      </c>
      <c r="C561" s="328"/>
      <c r="D561" s="328">
        <f>SUM(D404:D559)</f>
        <v>0</v>
      </c>
      <c r="E561" s="328"/>
      <c r="F561" s="328"/>
      <c r="G561" s="328"/>
      <c r="H561" s="328"/>
      <c r="I561" s="328"/>
      <c r="J561" s="328"/>
      <c r="K561" s="328"/>
      <c r="L561" s="328"/>
      <c r="M561" s="328"/>
      <c r="N561" s="328"/>
      <c r="O561" s="328">
        <f>SUM(O404:O559)</f>
        <v>0</v>
      </c>
      <c r="P561" s="328"/>
      <c r="Q561" s="328"/>
      <c r="R561" s="328"/>
      <c r="S561" s="328"/>
      <c r="T561" s="328"/>
      <c r="U561" s="328"/>
      <c r="V561" s="328"/>
      <c r="W561" s="328"/>
      <c r="X561" s="328"/>
      <c r="Y561" s="328">
        <f>IF(Y402="kWh",SUMPRODUCT(D404:D559,Y404:Y559))</f>
        <v>0</v>
      </c>
      <c r="Z561" s="328">
        <f>IF(Z402="kWh",SUMPRODUCT(D404:D559,Z404:Z559))</f>
        <v>0</v>
      </c>
      <c r="AA561" s="328">
        <f>IF(AA402="kw",SUMPRODUCT(N404:N559,O404:O559,AA404:AA559),SUMPRODUCT(D404:D559,AA404:AA559))</f>
        <v>0</v>
      </c>
      <c r="AB561" s="328">
        <f>IF(AB402="kw",SUMPRODUCT(N404:N559,O404:O559,AB404:AB559),SUMPRODUCT(D404:D559,AB404:AB559))</f>
        <v>0</v>
      </c>
      <c r="AC561" s="328">
        <f>IF(AC402="kw",SUMPRODUCT(N404:N559,O404:O559,AC404:AC559),SUMPRODUCT(D404:D559,AC404:AC559))</f>
        <v>0</v>
      </c>
      <c r="AD561" s="328">
        <f>IF(AD402="kw",SUMPRODUCT(N404:N559,O404:O559,AD404:AD559),SUMPRODUCT(D404:D559,AD404:AD559))</f>
        <v>0</v>
      </c>
      <c r="AE561" s="328">
        <f>IF(AE402="kw",SUMPRODUCT(N404:N559,O404:O559,AE404:AE559),SUMPRODUCT(D404:D559,AE404:AE559))</f>
        <v>0</v>
      </c>
      <c r="AF561" s="328">
        <f>IF(AF402="kw",SUMPRODUCT(N404:N559,O404:O559,AF404:AF559),SUMPRODUCT(D404:D559,AF404:AF559))</f>
        <v>0</v>
      </c>
      <c r="AG561" s="328">
        <f>IF(AG402="kw",SUMPRODUCT(N404:N559,O404:O559,AG404:AG559),SUMPRODUCT(D404:D559,AG404:AG559))</f>
        <v>0</v>
      </c>
      <c r="AH561" s="328">
        <f>IF(AH402="kw",SUMPRODUCT(N404:N559,O404:O559,AH404:AH559),SUMPRODUCT(D404:D559,AH404:AH559))</f>
        <v>0</v>
      </c>
      <c r="AI561" s="328">
        <f>IF(AI402="kw",SUMPRODUCT(N404:N559,O404:O559,AI404:AI559),SUMPRODUCT(D404:D559,AI404:AI559))</f>
        <v>0</v>
      </c>
      <c r="AJ561" s="328">
        <f>IF(AJ402="kw",SUMPRODUCT(N404:N559,O404:O559,AJ404:AJ559),SUMPRODUCT(D404:D559,AJ404:AJ559))</f>
        <v>0</v>
      </c>
      <c r="AK561" s="328">
        <f>IF(AK402="kw",SUMPRODUCT(N404:N559,O404:O559,AK404:AK559),SUMPRODUCT(D404:D559,AK404:AK559))</f>
        <v>0</v>
      </c>
      <c r="AL561" s="328">
        <f>IF(AL402="kw",SUMPRODUCT(N404:N559,O404:O559,AL404:AL559),SUMPRODUCT(D404:D559,AL404:AL559))</f>
        <v>0</v>
      </c>
      <c r="AM561" s="329"/>
    </row>
    <row r="562" spans="2:39" ht="15.75">
      <c r="B562" s="390" t="s">
        <v>293</v>
      </c>
      <c r="C562" s="391"/>
      <c r="D562" s="391"/>
      <c r="E562" s="391"/>
      <c r="F562" s="391"/>
      <c r="G562" s="391"/>
      <c r="H562" s="391"/>
      <c r="I562" s="391"/>
      <c r="J562" s="391"/>
      <c r="K562" s="391"/>
      <c r="L562" s="391"/>
      <c r="M562" s="391"/>
      <c r="N562" s="391"/>
      <c r="O562" s="391"/>
      <c r="P562" s="391"/>
      <c r="Q562" s="391"/>
      <c r="R562" s="391"/>
      <c r="S562" s="391"/>
      <c r="T562" s="391"/>
      <c r="U562" s="391"/>
      <c r="V562" s="391"/>
      <c r="W562" s="391"/>
      <c r="X562" s="391"/>
      <c r="Y562" s="391">
        <f>HLOOKUP(Y218,'2. LRAMVA Threshold'!$B$42:$Q$53,9,FALSE)</f>
        <v>0</v>
      </c>
      <c r="Z562" s="391">
        <f>HLOOKUP(Z218,'2. LRAMVA Threshold'!$B$42:$Q$53,9,FALSE)</f>
        <v>0</v>
      </c>
      <c r="AA562" s="391">
        <f>HLOOKUP(AA218,'2. LRAMVA Threshold'!$B$42:$Q$53,9,FALSE)</f>
        <v>0</v>
      </c>
      <c r="AB562" s="391">
        <f>HLOOKUP(AB218,'2. LRAMVA Threshold'!$B$42:$Q$53,9,FALSE)</f>
        <v>0</v>
      </c>
      <c r="AC562" s="391">
        <f>HLOOKUP(AC218,'2. LRAMVA Threshold'!$B$42:$Q$53,9,FALSE)</f>
        <v>0</v>
      </c>
      <c r="AD562" s="391">
        <f>HLOOKUP(AD218,'2. LRAMVA Threshold'!$B$42:$Q$53,9,FALSE)</f>
        <v>0</v>
      </c>
      <c r="AE562" s="391">
        <f>HLOOKUP(AE218,'2. LRAMVA Threshold'!$B$42:$Q$53,9,FALSE)</f>
        <v>0</v>
      </c>
      <c r="AF562" s="391">
        <f>HLOOKUP(AF218,'2. LRAMVA Threshold'!$B$42:$Q$53,9,FALSE)</f>
        <v>0</v>
      </c>
      <c r="AG562" s="391">
        <f>HLOOKUP(AG218,'2. LRAMVA Threshold'!$B$42:$Q$53,9,FALSE)</f>
        <v>0</v>
      </c>
      <c r="AH562" s="391">
        <f>HLOOKUP(AH218,'2. LRAMVA Threshold'!$B$42:$Q$53,9,FALSE)</f>
        <v>0</v>
      </c>
      <c r="AI562" s="391">
        <f>HLOOKUP(AI218,'2. LRAMVA Threshold'!$B$42:$Q$53,9,FALSE)</f>
        <v>0</v>
      </c>
      <c r="AJ562" s="391">
        <f>HLOOKUP(AJ218,'2. LRAMVA Threshold'!$B$42:$Q$53,9,FALSE)</f>
        <v>0</v>
      </c>
      <c r="AK562" s="391">
        <f>HLOOKUP(AK218,'2. LRAMVA Threshold'!$B$42:$Q$53,9,FALSE)</f>
        <v>0</v>
      </c>
      <c r="AL562" s="391">
        <f>HLOOKUP(AL218,'2. LRAMVA Threshold'!$B$42:$Q$53,9,FALSE)</f>
        <v>0</v>
      </c>
      <c r="AM562" s="392"/>
    </row>
    <row r="563" spans="2:39">
      <c r="B563" s="393"/>
      <c r="C563" s="431"/>
      <c r="D563" s="432"/>
      <c r="E563" s="432"/>
      <c r="F563" s="432"/>
      <c r="G563" s="432"/>
      <c r="H563" s="432"/>
      <c r="I563" s="432"/>
      <c r="J563" s="432"/>
      <c r="K563" s="432"/>
      <c r="L563" s="432"/>
      <c r="M563" s="432"/>
      <c r="N563" s="432"/>
      <c r="O563" s="433"/>
      <c r="P563" s="432"/>
      <c r="Q563" s="432"/>
      <c r="R563" s="432"/>
      <c r="S563" s="434"/>
      <c r="T563" s="434"/>
      <c r="U563" s="434"/>
      <c r="V563" s="434"/>
      <c r="W563" s="432"/>
      <c r="X563" s="432"/>
      <c r="Y563" s="435"/>
      <c r="Z563" s="435"/>
      <c r="AA563" s="435"/>
      <c r="AB563" s="435"/>
      <c r="AC563" s="435"/>
      <c r="AD563" s="435"/>
      <c r="AE563" s="435"/>
      <c r="AF563" s="398"/>
      <c r="AG563" s="398"/>
      <c r="AH563" s="398"/>
      <c r="AI563" s="398"/>
      <c r="AJ563" s="398"/>
      <c r="AK563" s="398"/>
      <c r="AL563" s="398"/>
      <c r="AM563" s="399"/>
    </row>
    <row r="564" spans="2:39">
      <c r="B564" s="323" t="s">
        <v>294</v>
      </c>
      <c r="C564" s="337"/>
      <c r="D564" s="337"/>
      <c r="E564" s="375"/>
      <c r="F564" s="375"/>
      <c r="G564" s="375"/>
      <c r="H564" s="375"/>
      <c r="I564" s="375"/>
      <c r="J564" s="375"/>
      <c r="K564" s="375"/>
      <c r="L564" s="375"/>
      <c r="M564" s="375"/>
      <c r="N564" s="375"/>
      <c r="O564" s="290"/>
      <c r="P564" s="339"/>
      <c r="Q564" s="339"/>
      <c r="R564" s="339"/>
      <c r="S564" s="338"/>
      <c r="T564" s="338"/>
      <c r="U564" s="338"/>
      <c r="V564" s="338"/>
      <c r="W564" s="339"/>
      <c r="X564" s="339"/>
      <c r="Y564" s="340">
        <f>HLOOKUP(Y$35,'3.  Distribution Rates'!$C$122:$P$133,9,FALSE)</f>
        <v>0</v>
      </c>
      <c r="Z564" s="340">
        <f>HLOOKUP(Z$35,'3.  Distribution Rates'!$C$122:$P$133,9,FALSE)</f>
        <v>0</v>
      </c>
      <c r="AA564" s="340">
        <f>HLOOKUP(AA$35,'3.  Distribution Rates'!$C$122:$P$133,9,FALSE)</f>
        <v>0</v>
      </c>
      <c r="AB564" s="340">
        <f>HLOOKUP(AB$35,'3.  Distribution Rates'!$C$122:$P$133,9,FALSE)</f>
        <v>0</v>
      </c>
      <c r="AC564" s="340">
        <f>HLOOKUP(AC$35,'3.  Distribution Rates'!$C$122:$P$133,9,FALSE)</f>
        <v>0</v>
      </c>
      <c r="AD564" s="340">
        <f>HLOOKUP(AD$35,'3.  Distribution Rates'!$C$122:$P$133,9,FALSE)</f>
        <v>0</v>
      </c>
      <c r="AE564" s="340">
        <f>HLOOKUP(AE$35,'3.  Distribution Rates'!$C$122:$P$133,9,FALSE)</f>
        <v>0</v>
      </c>
      <c r="AF564" s="340">
        <f>HLOOKUP(AF$35,'3.  Distribution Rates'!$C$122:$P$133,9,FALSE)</f>
        <v>0</v>
      </c>
      <c r="AG564" s="340">
        <f>HLOOKUP(AG$35,'3.  Distribution Rates'!$C$122:$P$133,9,FALSE)</f>
        <v>0</v>
      </c>
      <c r="AH564" s="340">
        <f>HLOOKUP(AH$35,'3.  Distribution Rates'!$C$122:$P$133,9,FALSE)</f>
        <v>0</v>
      </c>
      <c r="AI564" s="340">
        <f>HLOOKUP(AI$35,'3.  Distribution Rates'!$C$122:$P$133,9,FALSE)</f>
        <v>0</v>
      </c>
      <c r="AJ564" s="340">
        <f>HLOOKUP(AJ$35,'3.  Distribution Rates'!$C$122:$P$133,9,FALSE)</f>
        <v>0</v>
      </c>
      <c r="AK564" s="340">
        <f>HLOOKUP(AK$35,'3.  Distribution Rates'!$C$122:$P$133,9,FALSE)</f>
        <v>0</v>
      </c>
      <c r="AL564" s="340">
        <f>HLOOKUP(AL$35,'3.  Distribution Rates'!$C$122:$P$133,9,FALSE)</f>
        <v>0</v>
      </c>
      <c r="AM564" s="440"/>
    </row>
    <row r="565" spans="2:39">
      <c r="B565" s="323" t="s">
        <v>295</v>
      </c>
      <c r="C565" s="344"/>
      <c r="D565" s="308"/>
      <c r="E565" s="278"/>
      <c r="F565" s="278"/>
      <c r="G565" s="278"/>
      <c r="H565" s="278"/>
      <c r="I565" s="278"/>
      <c r="J565" s="278"/>
      <c r="K565" s="278"/>
      <c r="L565" s="278"/>
      <c r="M565" s="278"/>
      <c r="N565" s="278"/>
      <c r="O565" s="290"/>
      <c r="P565" s="278"/>
      <c r="Q565" s="278"/>
      <c r="R565" s="278"/>
      <c r="S565" s="308"/>
      <c r="T565" s="308"/>
      <c r="U565" s="308"/>
      <c r="V565" s="308"/>
      <c r="W565" s="278"/>
      <c r="X565" s="278"/>
      <c r="Y565" s="377">
        <f>'4.  2011-2014 LRAM'!Y140*Y564</f>
        <v>0</v>
      </c>
      <c r="Z565" s="377">
        <f>'4.  2011-2014 LRAM'!Z140*Z564</f>
        <v>0</v>
      </c>
      <c r="AA565" s="377">
        <f>'4.  2011-2014 LRAM'!AA140*AA564</f>
        <v>0</v>
      </c>
      <c r="AB565" s="377">
        <f>'4.  2011-2014 LRAM'!AB140*AB564</f>
        <v>0</v>
      </c>
      <c r="AC565" s="377">
        <f>'4.  2011-2014 LRAM'!AC140*AC564</f>
        <v>0</v>
      </c>
      <c r="AD565" s="377">
        <f>'4.  2011-2014 LRAM'!AD140*AD564</f>
        <v>0</v>
      </c>
      <c r="AE565" s="377">
        <f>'4.  2011-2014 LRAM'!AE140*AE564</f>
        <v>0</v>
      </c>
      <c r="AF565" s="377">
        <f>'4.  2011-2014 LRAM'!AF140*AF564</f>
        <v>0</v>
      </c>
      <c r="AG565" s="377">
        <f>'4.  2011-2014 LRAM'!AG140*AG564</f>
        <v>0</v>
      </c>
      <c r="AH565" s="377">
        <f>'4.  2011-2014 LRAM'!AH140*AH564</f>
        <v>0</v>
      </c>
      <c r="AI565" s="377">
        <f>'4.  2011-2014 LRAM'!AI140*AI564</f>
        <v>0</v>
      </c>
      <c r="AJ565" s="377">
        <f>'4.  2011-2014 LRAM'!AJ140*AJ564</f>
        <v>0</v>
      </c>
      <c r="AK565" s="377">
        <f>'4.  2011-2014 LRAM'!AK140*AK564</f>
        <v>0</v>
      </c>
      <c r="AL565" s="377">
        <f>'4.  2011-2014 LRAM'!AL140*AL564</f>
        <v>0</v>
      </c>
      <c r="AM565" s="627">
        <f t="shared" ref="AM565:AM571" si="1699">SUM(Y565:AL565)</f>
        <v>0</v>
      </c>
    </row>
    <row r="566" spans="2:39">
      <c r="B566" s="323" t="s">
        <v>296</v>
      </c>
      <c r="C566" s="344"/>
      <c r="D566" s="308"/>
      <c r="E566" s="278"/>
      <c r="F566" s="278"/>
      <c r="G566" s="278"/>
      <c r="H566" s="278"/>
      <c r="I566" s="278"/>
      <c r="J566" s="278"/>
      <c r="K566" s="278"/>
      <c r="L566" s="278"/>
      <c r="M566" s="278"/>
      <c r="N566" s="278"/>
      <c r="O566" s="290"/>
      <c r="P566" s="278"/>
      <c r="Q566" s="278"/>
      <c r="R566" s="278"/>
      <c r="S566" s="308"/>
      <c r="T566" s="308"/>
      <c r="U566" s="308"/>
      <c r="V566" s="308"/>
      <c r="W566" s="278"/>
      <c r="X566" s="278"/>
      <c r="Y566" s="377">
        <f>'4.  2011-2014 LRAM'!Y269*Y564</f>
        <v>0</v>
      </c>
      <c r="Z566" s="377">
        <f>'4.  2011-2014 LRAM'!Z269*Z564</f>
        <v>0</v>
      </c>
      <c r="AA566" s="377">
        <f>'4.  2011-2014 LRAM'!AA269*AA564</f>
        <v>0</v>
      </c>
      <c r="AB566" s="377">
        <f>'4.  2011-2014 LRAM'!AB269*AB564</f>
        <v>0</v>
      </c>
      <c r="AC566" s="377">
        <f>'4.  2011-2014 LRAM'!AC269*AC564</f>
        <v>0</v>
      </c>
      <c r="AD566" s="377">
        <f>'4.  2011-2014 LRAM'!AD269*AD564</f>
        <v>0</v>
      </c>
      <c r="AE566" s="377">
        <f>'4.  2011-2014 LRAM'!AE269*AE564</f>
        <v>0</v>
      </c>
      <c r="AF566" s="377">
        <f>'4.  2011-2014 LRAM'!AF269*AF564</f>
        <v>0</v>
      </c>
      <c r="AG566" s="377">
        <f>'4.  2011-2014 LRAM'!AG269*AG564</f>
        <v>0</v>
      </c>
      <c r="AH566" s="377">
        <f>'4.  2011-2014 LRAM'!AH269*AH564</f>
        <v>0</v>
      </c>
      <c r="AI566" s="377">
        <f>'4.  2011-2014 LRAM'!AI269*AI564</f>
        <v>0</v>
      </c>
      <c r="AJ566" s="377">
        <f>'4.  2011-2014 LRAM'!AJ269*AJ564</f>
        <v>0</v>
      </c>
      <c r="AK566" s="377">
        <f>'4.  2011-2014 LRAM'!AK269*AK564</f>
        <v>0</v>
      </c>
      <c r="AL566" s="377">
        <f>'4.  2011-2014 LRAM'!AL269*AL564</f>
        <v>0</v>
      </c>
      <c r="AM566" s="627">
        <f t="shared" si="1699"/>
        <v>0</v>
      </c>
    </row>
    <row r="567" spans="2:39">
      <c r="B567" s="323" t="s">
        <v>297</v>
      </c>
      <c r="C567" s="344"/>
      <c r="D567" s="308"/>
      <c r="E567" s="278"/>
      <c r="F567" s="278"/>
      <c r="G567" s="278"/>
      <c r="H567" s="278"/>
      <c r="I567" s="278"/>
      <c r="J567" s="278"/>
      <c r="K567" s="278"/>
      <c r="L567" s="278"/>
      <c r="M567" s="278"/>
      <c r="N567" s="278"/>
      <c r="O567" s="290"/>
      <c r="P567" s="278"/>
      <c r="Q567" s="278"/>
      <c r="R567" s="278"/>
      <c r="S567" s="308"/>
      <c r="T567" s="308"/>
      <c r="U567" s="308"/>
      <c r="V567" s="308"/>
      <c r="W567" s="278"/>
      <c r="X567" s="278"/>
      <c r="Y567" s="377">
        <f>'4.  2011-2014 LRAM'!Y398*Y564</f>
        <v>0</v>
      </c>
      <c r="Z567" s="377">
        <f>'4.  2011-2014 LRAM'!Z398*Z564</f>
        <v>0</v>
      </c>
      <c r="AA567" s="377">
        <f>'4.  2011-2014 LRAM'!AA398*AA564</f>
        <v>0</v>
      </c>
      <c r="AB567" s="377">
        <f>'4.  2011-2014 LRAM'!AB398*AB564</f>
        <v>0</v>
      </c>
      <c r="AC567" s="377">
        <f>'4.  2011-2014 LRAM'!AC398*AC564</f>
        <v>0</v>
      </c>
      <c r="AD567" s="377">
        <f>'4.  2011-2014 LRAM'!AD398*AD564</f>
        <v>0</v>
      </c>
      <c r="AE567" s="377">
        <f>'4.  2011-2014 LRAM'!AE398*AE564</f>
        <v>0</v>
      </c>
      <c r="AF567" s="377">
        <f>'4.  2011-2014 LRAM'!AF398*AF564</f>
        <v>0</v>
      </c>
      <c r="AG567" s="377">
        <f>'4.  2011-2014 LRAM'!AG398*AG564</f>
        <v>0</v>
      </c>
      <c r="AH567" s="377">
        <f>'4.  2011-2014 LRAM'!AH398*AH564</f>
        <v>0</v>
      </c>
      <c r="AI567" s="377">
        <f>'4.  2011-2014 LRAM'!AI398*AI564</f>
        <v>0</v>
      </c>
      <c r="AJ567" s="377">
        <f>'4.  2011-2014 LRAM'!AJ398*AJ564</f>
        <v>0</v>
      </c>
      <c r="AK567" s="377">
        <f>'4.  2011-2014 LRAM'!AK398*AK564</f>
        <v>0</v>
      </c>
      <c r="AL567" s="377">
        <f>'4.  2011-2014 LRAM'!AL398*AL564</f>
        <v>0</v>
      </c>
      <c r="AM567" s="627">
        <f t="shared" si="1699"/>
        <v>0</v>
      </c>
    </row>
    <row r="568" spans="2:39">
      <c r="B568" s="323" t="s">
        <v>298</v>
      </c>
      <c r="C568" s="344"/>
      <c r="D568" s="308"/>
      <c r="E568" s="278"/>
      <c r="F568" s="278"/>
      <c r="G568" s="278"/>
      <c r="H568" s="278"/>
      <c r="I568" s="278"/>
      <c r="J568" s="278"/>
      <c r="K568" s="278"/>
      <c r="L568" s="278"/>
      <c r="M568" s="278"/>
      <c r="N568" s="278"/>
      <c r="O568" s="290"/>
      <c r="P568" s="278"/>
      <c r="Q568" s="278"/>
      <c r="R568" s="278"/>
      <c r="S568" s="308"/>
      <c r="T568" s="308"/>
      <c r="U568" s="308"/>
      <c r="V568" s="308"/>
      <c r="W568" s="278"/>
      <c r="X568" s="278"/>
      <c r="Y568" s="377">
        <f>'4.  2011-2014 LRAM'!Y528*Y564</f>
        <v>0</v>
      </c>
      <c r="Z568" s="377">
        <f>'4.  2011-2014 LRAM'!Z528*Z564</f>
        <v>0</v>
      </c>
      <c r="AA568" s="377">
        <f>'4.  2011-2014 LRAM'!AA528*AA564</f>
        <v>0</v>
      </c>
      <c r="AB568" s="377">
        <f>'4.  2011-2014 LRAM'!AB528*AB564</f>
        <v>0</v>
      </c>
      <c r="AC568" s="377">
        <f>'4.  2011-2014 LRAM'!AC528*AC564</f>
        <v>0</v>
      </c>
      <c r="AD568" s="377">
        <f>'4.  2011-2014 LRAM'!AD528*AD564</f>
        <v>0</v>
      </c>
      <c r="AE568" s="377">
        <f>'4.  2011-2014 LRAM'!AE528*AE564</f>
        <v>0</v>
      </c>
      <c r="AF568" s="377">
        <f>'4.  2011-2014 LRAM'!AF528*AF564</f>
        <v>0</v>
      </c>
      <c r="AG568" s="377">
        <f>'4.  2011-2014 LRAM'!AG528*AG564</f>
        <v>0</v>
      </c>
      <c r="AH568" s="377">
        <f>'4.  2011-2014 LRAM'!AH528*AH564</f>
        <v>0</v>
      </c>
      <c r="AI568" s="377">
        <f>'4.  2011-2014 LRAM'!AI528*AI564</f>
        <v>0</v>
      </c>
      <c r="AJ568" s="377">
        <f>'4.  2011-2014 LRAM'!AJ528*AJ564</f>
        <v>0</v>
      </c>
      <c r="AK568" s="377">
        <f>'4.  2011-2014 LRAM'!AK528*AK564</f>
        <v>0</v>
      </c>
      <c r="AL568" s="377">
        <f>'4.  2011-2014 LRAM'!AL528*AL564</f>
        <v>0</v>
      </c>
      <c r="AM568" s="627">
        <f t="shared" si="1699"/>
        <v>0</v>
      </c>
    </row>
    <row r="569" spans="2:39">
      <c r="B569" s="323" t="s">
        <v>299</v>
      </c>
      <c r="C569" s="344"/>
      <c r="D569" s="308"/>
      <c r="E569" s="278"/>
      <c r="F569" s="278"/>
      <c r="G569" s="278"/>
      <c r="H569" s="278"/>
      <c r="I569" s="278"/>
      <c r="J569" s="278"/>
      <c r="K569" s="278"/>
      <c r="L569" s="278"/>
      <c r="M569" s="278"/>
      <c r="N569" s="278"/>
      <c r="O569" s="290"/>
      <c r="P569" s="278"/>
      <c r="Q569" s="278"/>
      <c r="R569" s="278"/>
      <c r="S569" s="308"/>
      <c r="T569" s="308"/>
      <c r="U569" s="308"/>
      <c r="V569" s="308"/>
      <c r="W569" s="278"/>
      <c r="X569" s="278"/>
      <c r="Y569" s="377">
        <f t="shared" ref="Y569:AL569" si="1700">Y209*Y564</f>
        <v>0</v>
      </c>
      <c r="Z569" s="377">
        <f t="shared" si="1700"/>
        <v>0</v>
      </c>
      <c r="AA569" s="377">
        <f t="shared" si="1700"/>
        <v>0</v>
      </c>
      <c r="AB569" s="377">
        <f>AB209*AB564</f>
        <v>0</v>
      </c>
      <c r="AC569" s="377">
        <f t="shared" si="1700"/>
        <v>0</v>
      </c>
      <c r="AD569" s="377">
        <f t="shared" si="1700"/>
        <v>0</v>
      </c>
      <c r="AE569" s="377">
        <f t="shared" si="1700"/>
        <v>0</v>
      </c>
      <c r="AF569" s="377">
        <f t="shared" si="1700"/>
        <v>0</v>
      </c>
      <c r="AG569" s="377">
        <f t="shared" si="1700"/>
        <v>0</v>
      </c>
      <c r="AH569" s="377">
        <f t="shared" si="1700"/>
        <v>0</v>
      </c>
      <c r="AI569" s="377">
        <f t="shared" si="1700"/>
        <v>0</v>
      </c>
      <c r="AJ569" s="377">
        <f t="shared" si="1700"/>
        <v>0</v>
      </c>
      <c r="AK569" s="377">
        <f t="shared" si="1700"/>
        <v>0</v>
      </c>
      <c r="AL569" s="377">
        <f t="shared" si="1700"/>
        <v>0</v>
      </c>
      <c r="AM569" s="627">
        <f t="shared" si="1699"/>
        <v>0</v>
      </c>
    </row>
    <row r="570" spans="2:39">
      <c r="B570" s="323" t="s">
        <v>300</v>
      </c>
      <c r="C570" s="344"/>
      <c r="D570" s="308"/>
      <c r="E570" s="278"/>
      <c r="F570" s="278"/>
      <c r="G570" s="278"/>
      <c r="H570" s="278"/>
      <c r="I570" s="278"/>
      <c r="J570" s="278"/>
      <c r="K570" s="278"/>
      <c r="L570" s="278"/>
      <c r="M570" s="278"/>
      <c r="N570" s="278"/>
      <c r="O570" s="290"/>
      <c r="P570" s="278"/>
      <c r="Q570" s="278"/>
      <c r="R570" s="278"/>
      <c r="S570" s="308"/>
      <c r="T570" s="308"/>
      <c r="U570" s="308"/>
      <c r="V570" s="308"/>
      <c r="W570" s="278"/>
      <c r="X570" s="278"/>
      <c r="Y570" s="377">
        <f>Y392*Y564</f>
        <v>0</v>
      </c>
      <c r="Z570" s="377">
        <f>Z392*Z564</f>
        <v>0</v>
      </c>
      <c r="AA570" s="377">
        <f t="shared" ref="AA570:AL570" si="1701">AA392*AA564</f>
        <v>0</v>
      </c>
      <c r="AB570" s="377">
        <f>AB392*AB564</f>
        <v>0</v>
      </c>
      <c r="AC570" s="377">
        <f t="shared" si="1701"/>
        <v>0</v>
      </c>
      <c r="AD570" s="377">
        <f t="shared" si="1701"/>
        <v>0</v>
      </c>
      <c r="AE570" s="377">
        <f t="shared" si="1701"/>
        <v>0</v>
      </c>
      <c r="AF570" s="377">
        <f t="shared" si="1701"/>
        <v>0</v>
      </c>
      <c r="AG570" s="377">
        <f t="shared" si="1701"/>
        <v>0</v>
      </c>
      <c r="AH570" s="377">
        <f t="shared" si="1701"/>
        <v>0</v>
      </c>
      <c r="AI570" s="377">
        <f t="shared" si="1701"/>
        <v>0</v>
      </c>
      <c r="AJ570" s="377">
        <f t="shared" si="1701"/>
        <v>0</v>
      </c>
      <c r="AK570" s="377">
        <f t="shared" si="1701"/>
        <v>0</v>
      </c>
      <c r="AL570" s="377">
        <f t="shared" si="1701"/>
        <v>0</v>
      </c>
      <c r="AM570" s="627">
        <f t="shared" si="1699"/>
        <v>0</v>
      </c>
    </row>
    <row r="571" spans="2:39">
      <c r="B571" s="323" t="s">
        <v>301</v>
      </c>
      <c r="C571" s="344"/>
      <c r="D571" s="308"/>
      <c r="E571" s="278"/>
      <c r="F571" s="278"/>
      <c r="G571" s="278"/>
      <c r="H571" s="278"/>
      <c r="I571" s="278"/>
      <c r="J571" s="278"/>
      <c r="K571" s="278"/>
      <c r="L571" s="278"/>
      <c r="M571" s="278"/>
      <c r="N571" s="278"/>
      <c r="O571" s="290"/>
      <c r="P571" s="278"/>
      <c r="Q571" s="278"/>
      <c r="R571" s="278"/>
      <c r="S571" s="308"/>
      <c r="T571" s="308"/>
      <c r="U571" s="308"/>
      <c r="V571" s="308"/>
      <c r="W571" s="278"/>
      <c r="X571" s="278"/>
      <c r="Y571" s="377">
        <f>Y561*Y564</f>
        <v>0</v>
      </c>
      <c r="Z571" s="377">
        <f t="shared" ref="Z571:AL571" si="1702">Z561*Z564</f>
        <v>0</v>
      </c>
      <c r="AA571" s="377">
        <f t="shared" si="1702"/>
        <v>0</v>
      </c>
      <c r="AB571" s="377">
        <f t="shared" si="1702"/>
        <v>0</v>
      </c>
      <c r="AC571" s="377">
        <f t="shared" si="1702"/>
        <v>0</v>
      </c>
      <c r="AD571" s="377">
        <f t="shared" si="1702"/>
        <v>0</v>
      </c>
      <c r="AE571" s="377">
        <f t="shared" si="1702"/>
        <v>0</v>
      </c>
      <c r="AF571" s="377">
        <f t="shared" si="1702"/>
        <v>0</v>
      </c>
      <c r="AG571" s="377">
        <f t="shared" si="1702"/>
        <v>0</v>
      </c>
      <c r="AH571" s="377">
        <f t="shared" si="1702"/>
        <v>0</v>
      </c>
      <c r="AI571" s="377">
        <f t="shared" si="1702"/>
        <v>0</v>
      </c>
      <c r="AJ571" s="377">
        <f t="shared" si="1702"/>
        <v>0</v>
      </c>
      <c r="AK571" s="377">
        <f t="shared" si="1702"/>
        <v>0</v>
      </c>
      <c r="AL571" s="377">
        <f t="shared" si="1702"/>
        <v>0</v>
      </c>
      <c r="AM571" s="627">
        <f t="shared" si="1699"/>
        <v>0</v>
      </c>
    </row>
    <row r="572" spans="2:39" ht="15.75">
      <c r="B572" s="348" t="s">
        <v>302</v>
      </c>
      <c r="C572" s="344"/>
      <c r="D572" s="335"/>
      <c r="E572" s="333"/>
      <c r="F572" s="333"/>
      <c r="G572" s="333"/>
      <c r="H572" s="333"/>
      <c r="I572" s="333"/>
      <c r="J572" s="333"/>
      <c r="K572" s="333"/>
      <c r="L572" s="333"/>
      <c r="M572" s="333"/>
      <c r="N572" s="333"/>
      <c r="O572" s="299"/>
      <c r="P572" s="333"/>
      <c r="Q572" s="333"/>
      <c r="R572" s="333"/>
      <c r="S572" s="335"/>
      <c r="T572" s="335"/>
      <c r="U572" s="335"/>
      <c r="V572" s="335"/>
      <c r="W572" s="333"/>
      <c r="X572" s="333"/>
      <c r="Y572" s="345">
        <f>SUM(Y565:Y571)</f>
        <v>0</v>
      </c>
      <c r="Z572" s="345">
        <f>SUM(Z565:Z571)</f>
        <v>0</v>
      </c>
      <c r="AA572" s="345">
        <f t="shared" ref="AA572:AE572" si="1703">SUM(AA565:AA571)</f>
        <v>0</v>
      </c>
      <c r="AB572" s="345">
        <f t="shared" si="1703"/>
        <v>0</v>
      </c>
      <c r="AC572" s="345">
        <f t="shared" si="1703"/>
        <v>0</v>
      </c>
      <c r="AD572" s="345">
        <f>SUM(AD565:AD571)</f>
        <v>0</v>
      </c>
      <c r="AE572" s="345">
        <f t="shared" si="1703"/>
        <v>0</v>
      </c>
      <c r="AF572" s="345">
        <f>SUM(AF565:AF571)</f>
        <v>0</v>
      </c>
      <c r="AG572" s="345">
        <f>SUM(AG565:AG571)</f>
        <v>0</v>
      </c>
      <c r="AH572" s="345">
        <f t="shared" ref="AH572:AL572" si="1704">SUM(AH565:AH571)</f>
        <v>0</v>
      </c>
      <c r="AI572" s="345">
        <f t="shared" si="1704"/>
        <v>0</v>
      </c>
      <c r="AJ572" s="345">
        <f>SUM(AJ565:AJ571)</f>
        <v>0</v>
      </c>
      <c r="AK572" s="345">
        <f t="shared" si="1704"/>
        <v>0</v>
      </c>
      <c r="AL572" s="345">
        <f t="shared" si="1704"/>
        <v>0</v>
      </c>
      <c r="AM572" s="406">
        <f>SUM(AM565:AM571)</f>
        <v>0</v>
      </c>
    </row>
    <row r="573" spans="2:39" ht="15.75">
      <c r="B573" s="348" t="s">
        <v>303</v>
      </c>
      <c r="C573" s="344"/>
      <c r="D573" s="349"/>
      <c r="E573" s="333"/>
      <c r="F573" s="333"/>
      <c r="G573" s="333"/>
      <c r="H573" s="333"/>
      <c r="I573" s="333"/>
      <c r="J573" s="333"/>
      <c r="K573" s="333"/>
      <c r="L573" s="333"/>
      <c r="M573" s="333"/>
      <c r="N573" s="333"/>
      <c r="O573" s="299"/>
      <c r="P573" s="333"/>
      <c r="Q573" s="333"/>
      <c r="R573" s="333"/>
      <c r="S573" s="335"/>
      <c r="T573" s="335"/>
      <c r="U573" s="335"/>
      <c r="V573" s="335"/>
      <c r="W573" s="333"/>
      <c r="X573" s="333"/>
      <c r="Y573" s="346">
        <f>Y562*Y564</f>
        <v>0</v>
      </c>
      <c r="Z573" s="346">
        <f t="shared" ref="Z573:AE573" si="1705">Z562*Z564</f>
        <v>0</v>
      </c>
      <c r="AA573" s="346">
        <f t="shared" si="1705"/>
        <v>0</v>
      </c>
      <c r="AB573" s="346">
        <f t="shared" si="1705"/>
        <v>0</v>
      </c>
      <c r="AC573" s="346">
        <f t="shared" si="1705"/>
        <v>0</v>
      </c>
      <c r="AD573" s="346">
        <f>AD562*AD564</f>
        <v>0</v>
      </c>
      <c r="AE573" s="346">
        <f t="shared" si="1705"/>
        <v>0</v>
      </c>
      <c r="AF573" s="346">
        <f>AF562*AF564</f>
        <v>0</v>
      </c>
      <c r="AG573" s="346">
        <f t="shared" ref="AG573:AL573" si="1706">AG562*AG564</f>
        <v>0</v>
      </c>
      <c r="AH573" s="346">
        <f t="shared" si="1706"/>
        <v>0</v>
      </c>
      <c r="AI573" s="346">
        <f t="shared" si="1706"/>
        <v>0</v>
      </c>
      <c r="AJ573" s="346">
        <f>AJ562*AJ564</f>
        <v>0</v>
      </c>
      <c r="AK573" s="346">
        <f>AK562*AK564</f>
        <v>0</v>
      </c>
      <c r="AL573" s="346">
        <f t="shared" si="1706"/>
        <v>0</v>
      </c>
      <c r="AM573" s="406">
        <f>SUM(Y573:AL573)</f>
        <v>0</v>
      </c>
    </row>
    <row r="574" spans="2:39" ht="15.75">
      <c r="B574" s="348" t="s">
        <v>304</v>
      </c>
      <c r="C574" s="344"/>
      <c r="D574" s="349"/>
      <c r="E574" s="333"/>
      <c r="F574" s="333"/>
      <c r="G574" s="333"/>
      <c r="H574" s="333"/>
      <c r="I574" s="333"/>
      <c r="J574" s="333"/>
      <c r="K574" s="333"/>
      <c r="L574" s="333"/>
      <c r="M574" s="333"/>
      <c r="N574" s="333"/>
      <c r="O574" s="299"/>
      <c r="P574" s="333"/>
      <c r="Q574" s="333"/>
      <c r="R574" s="333"/>
      <c r="S574" s="349"/>
      <c r="T574" s="349"/>
      <c r="U574" s="349"/>
      <c r="V574" s="349"/>
      <c r="W574" s="333"/>
      <c r="X574" s="333"/>
      <c r="Y574" s="350"/>
      <c r="Z574" s="350"/>
      <c r="AA574" s="350"/>
      <c r="AB574" s="350"/>
      <c r="AC574" s="350"/>
      <c r="AD574" s="350"/>
      <c r="AE574" s="350"/>
      <c r="AF574" s="350"/>
      <c r="AG574" s="350"/>
      <c r="AH574" s="350"/>
      <c r="AI574" s="350"/>
      <c r="AJ574" s="350"/>
      <c r="AK574" s="350"/>
      <c r="AL574" s="350"/>
      <c r="AM574" s="406">
        <f>AM572-AM573</f>
        <v>0</v>
      </c>
    </row>
    <row r="575" spans="2:39">
      <c r="B575" s="323"/>
      <c r="C575" s="349"/>
      <c r="D575" s="349"/>
      <c r="E575" s="333"/>
      <c r="F575" s="333"/>
      <c r="G575" s="333"/>
      <c r="H575" s="333"/>
      <c r="I575" s="333"/>
      <c r="J575" s="333"/>
      <c r="K575" s="333"/>
      <c r="L575" s="333"/>
      <c r="M575" s="333"/>
      <c r="N575" s="333"/>
      <c r="O575" s="299"/>
      <c r="P575" s="333"/>
      <c r="Q575" s="333"/>
      <c r="R575" s="333"/>
      <c r="S575" s="349"/>
      <c r="T575" s="344"/>
      <c r="U575" s="349"/>
      <c r="V575" s="349"/>
      <c r="W575" s="333"/>
      <c r="X575" s="333"/>
      <c r="Y575" s="351"/>
      <c r="Z575" s="351"/>
      <c r="AA575" s="351"/>
      <c r="AB575" s="351"/>
      <c r="AC575" s="351"/>
      <c r="AD575" s="351"/>
      <c r="AE575" s="351"/>
      <c r="AF575" s="351"/>
      <c r="AG575" s="351"/>
      <c r="AH575" s="351"/>
      <c r="AI575" s="351"/>
      <c r="AJ575" s="351"/>
      <c r="AK575" s="351"/>
      <c r="AL575" s="351"/>
      <c r="AM575" s="347"/>
    </row>
    <row r="576" spans="2:39">
      <c r="B576" s="438" t="s">
        <v>305</v>
      </c>
      <c r="C576" s="303"/>
      <c r="D576" s="278"/>
      <c r="E576" s="278"/>
      <c r="F576" s="278"/>
      <c r="G576" s="278"/>
      <c r="H576" s="278"/>
      <c r="I576" s="278"/>
      <c r="J576" s="278"/>
      <c r="K576" s="278"/>
      <c r="L576" s="278"/>
      <c r="M576" s="278"/>
      <c r="N576" s="278"/>
      <c r="O576" s="356"/>
      <c r="P576" s="278"/>
      <c r="Q576" s="278"/>
      <c r="R576" s="278"/>
      <c r="S576" s="303"/>
      <c r="T576" s="308"/>
      <c r="U576" s="308"/>
      <c r="V576" s="278"/>
      <c r="W576" s="278"/>
      <c r="X576" s="308"/>
      <c r="Y576" s="290">
        <f>SUMPRODUCT(E404:E559,Y404:Y559)</f>
        <v>0</v>
      </c>
      <c r="Z576" s="290">
        <f>SUMPRODUCT(E404:E559,Z404:Z559)</f>
        <v>0</v>
      </c>
      <c r="AA576" s="290">
        <f>IF(AA402="kw",SUMPRODUCT($N$404:$N$559,$P$404:$P$559,AA404:AA559),SUMPRODUCT($E$404:$E$559,AA404:AA559))</f>
        <v>0</v>
      </c>
      <c r="AB576" s="290">
        <f>IF(AB402="kw",SUMPRODUCT($N$404:$N$559,$P$404:$P$559,AB404:AB559),SUMPRODUCT($E$404:$E$559,AB404:AB559))</f>
        <v>0</v>
      </c>
      <c r="AC576" s="290">
        <f>IF(AC402="kw",SUMPRODUCT($N$404:$N$559,$P$404:$P$559,AC404:AC559),SUMPRODUCT($E$404:$E$559,AC404:AC559))</f>
        <v>0</v>
      </c>
      <c r="AD576" s="290">
        <f t="shared" ref="AD576:AL576" si="1707">IF(AD402="kw",SUMPRODUCT($N$404:$N$559,$P$404:$P$559,AD404:AD559),SUMPRODUCT($E$404:$E$559,AD404:AD559))</f>
        <v>0</v>
      </c>
      <c r="AE576" s="290">
        <f t="shared" si="1707"/>
        <v>0</v>
      </c>
      <c r="AF576" s="290">
        <f t="shared" si="1707"/>
        <v>0</v>
      </c>
      <c r="AG576" s="290">
        <f t="shared" si="1707"/>
        <v>0</v>
      </c>
      <c r="AH576" s="290">
        <f t="shared" si="1707"/>
        <v>0</v>
      </c>
      <c r="AI576" s="290">
        <f t="shared" si="1707"/>
        <v>0</v>
      </c>
      <c r="AJ576" s="290">
        <f t="shared" si="1707"/>
        <v>0</v>
      </c>
      <c r="AK576" s="290">
        <f t="shared" si="1707"/>
        <v>0</v>
      </c>
      <c r="AL576" s="290">
        <f t="shared" si="1707"/>
        <v>0</v>
      </c>
      <c r="AM576" s="336"/>
    </row>
    <row r="577" spans="1:39">
      <c r="B577" s="438" t="s">
        <v>306</v>
      </c>
      <c r="C577" s="303"/>
      <c r="D577" s="278"/>
      <c r="E577" s="278"/>
      <c r="F577" s="278"/>
      <c r="G577" s="278"/>
      <c r="H577" s="278"/>
      <c r="I577" s="278"/>
      <c r="J577" s="278"/>
      <c r="K577" s="278"/>
      <c r="L577" s="278"/>
      <c r="M577" s="278"/>
      <c r="N577" s="278"/>
      <c r="O577" s="356"/>
      <c r="P577" s="278"/>
      <c r="Q577" s="278"/>
      <c r="R577" s="278"/>
      <c r="S577" s="303"/>
      <c r="T577" s="308"/>
      <c r="U577" s="308"/>
      <c r="V577" s="278"/>
      <c r="W577" s="278"/>
      <c r="X577" s="308"/>
      <c r="Y577" s="290">
        <f>SUMPRODUCT(F404:F559,Y404:Y559)</f>
        <v>0</v>
      </c>
      <c r="Z577" s="290">
        <f>SUMPRODUCT(F404:F559,Z404:Z559)</f>
        <v>0</v>
      </c>
      <c r="AA577" s="290">
        <f t="shared" ref="AA577:AL577" si="1708">IF(AA402="kw",SUMPRODUCT($N$404:$N$559,$Q$404:$Q$559,AA404:AA559),SUMPRODUCT($F$404:$F$559,AA404:AA559))</f>
        <v>0</v>
      </c>
      <c r="AB577" s="290">
        <f t="shared" si="1708"/>
        <v>0</v>
      </c>
      <c r="AC577" s="290">
        <f>IF(AC402="kw",SUMPRODUCT($N$404:$N$559,$Q$404:$Q$559,AC404:AC559),SUMPRODUCT($F$404:$F$559,AC404:AC559))</f>
        <v>0</v>
      </c>
      <c r="AD577" s="290">
        <f t="shared" si="1708"/>
        <v>0</v>
      </c>
      <c r="AE577" s="290">
        <f t="shared" si="1708"/>
        <v>0</v>
      </c>
      <c r="AF577" s="290">
        <f t="shared" si="1708"/>
        <v>0</v>
      </c>
      <c r="AG577" s="290">
        <f t="shared" si="1708"/>
        <v>0</v>
      </c>
      <c r="AH577" s="290">
        <f t="shared" si="1708"/>
        <v>0</v>
      </c>
      <c r="AI577" s="290">
        <f t="shared" si="1708"/>
        <v>0</v>
      </c>
      <c r="AJ577" s="290">
        <f t="shared" si="1708"/>
        <v>0</v>
      </c>
      <c r="AK577" s="290">
        <f t="shared" si="1708"/>
        <v>0</v>
      </c>
      <c r="AL577" s="290">
        <f t="shared" si="1708"/>
        <v>0</v>
      </c>
      <c r="AM577" s="336"/>
    </row>
    <row r="578" spans="1:39">
      <c r="B578" s="439" t="s">
        <v>307</v>
      </c>
      <c r="C578" s="363"/>
      <c r="D578" s="383"/>
      <c r="E578" s="383"/>
      <c r="F578" s="383"/>
      <c r="G578" s="383"/>
      <c r="H578" s="383"/>
      <c r="I578" s="383"/>
      <c r="J578" s="383"/>
      <c r="K578" s="383"/>
      <c r="L578" s="383"/>
      <c r="M578" s="383"/>
      <c r="N578" s="383"/>
      <c r="O578" s="382"/>
      <c r="P578" s="383"/>
      <c r="Q578" s="383"/>
      <c r="R578" s="383"/>
      <c r="S578" s="363"/>
      <c r="T578" s="384"/>
      <c r="U578" s="384"/>
      <c r="V578" s="383"/>
      <c r="W578" s="383"/>
      <c r="X578" s="384"/>
      <c r="Y578" s="325">
        <f>SUMPRODUCT(G404:G559,Y404:Y559)</f>
        <v>0</v>
      </c>
      <c r="Z578" s="325">
        <f>SUMPRODUCT(G404:G559,Z404:Z559)</f>
        <v>0</v>
      </c>
      <c r="AA578" s="325">
        <f t="shared" ref="AA578:AL578" si="1709">IF(AA402="kw",SUMPRODUCT($N$404:$N$559,$R$404:$R$559,AA404:AA559),SUMPRODUCT($G$404:$G$559,AA404:AA559))</f>
        <v>0</v>
      </c>
      <c r="AB578" s="325">
        <f t="shared" si="1709"/>
        <v>0</v>
      </c>
      <c r="AC578" s="325">
        <f>IF(AC402="kw",SUMPRODUCT($N$404:$N$559,$R$404:$R$559,AC404:AC559),SUMPRODUCT($G$404:$G$559,AC404:AC559))</f>
        <v>0</v>
      </c>
      <c r="AD578" s="325">
        <f t="shared" si="1709"/>
        <v>0</v>
      </c>
      <c r="AE578" s="325">
        <f t="shared" si="1709"/>
        <v>0</v>
      </c>
      <c r="AF578" s="325">
        <f t="shared" si="1709"/>
        <v>0</v>
      </c>
      <c r="AG578" s="325">
        <f t="shared" si="1709"/>
        <v>0</v>
      </c>
      <c r="AH578" s="325">
        <f t="shared" si="1709"/>
        <v>0</v>
      </c>
      <c r="AI578" s="325">
        <f t="shared" si="1709"/>
        <v>0</v>
      </c>
      <c r="AJ578" s="325">
        <f t="shared" si="1709"/>
        <v>0</v>
      </c>
      <c r="AK578" s="325">
        <f t="shared" si="1709"/>
        <v>0</v>
      </c>
      <c r="AL578" s="325">
        <f t="shared" si="1709"/>
        <v>0</v>
      </c>
      <c r="AM578" s="385"/>
    </row>
    <row r="579" spans="1:39" ht="22.5" customHeight="1">
      <c r="B579" s="367" t="s">
        <v>594</v>
      </c>
      <c r="C579" s="386"/>
      <c r="D579" s="387"/>
      <c r="E579" s="387"/>
      <c r="F579" s="387"/>
      <c r="G579" s="387"/>
      <c r="H579" s="387"/>
      <c r="I579" s="387"/>
      <c r="J579" s="387"/>
      <c r="K579" s="387"/>
      <c r="L579" s="387"/>
      <c r="M579" s="387"/>
      <c r="N579" s="387"/>
      <c r="O579" s="387"/>
      <c r="P579" s="387"/>
      <c r="Q579" s="387"/>
      <c r="R579" s="387"/>
      <c r="S579" s="370"/>
      <c r="T579" s="371"/>
      <c r="U579" s="387"/>
      <c r="V579" s="387"/>
      <c r="W579" s="387"/>
      <c r="X579" s="387"/>
      <c r="Y579" s="408"/>
      <c r="Z579" s="408"/>
      <c r="AA579" s="408"/>
      <c r="AB579" s="408"/>
      <c r="AC579" s="408"/>
      <c r="AD579" s="408"/>
      <c r="AE579" s="408"/>
      <c r="AF579" s="408"/>
      <c r="AG579" s="408"/>
      <c r="AH579" s="408"/>
      <c r="AI579" s="408"/>
      <c r="AJ579" s="408"/>
      <c r="AK579" s="408"/>
      <c r="AL579" s="408"/>
      <c r="AM579" s="388"/>
    </row>
    <row r="582" spans="1:39" ht="15.75">
      <c r="B582" s="279" t="s">
        <v>309</v>
      </c>
      <c r="C582" s="280"/>
      <c r="D582" s="588" t="s">
        <v>526</v>
      </c>
      <c r="E582" s="252"/>
      <c r="F582" s="588"/>
      <c r="G582" s="252"/>
      <c r="H582" s="252"/>
      <c r="I582" s="252"/>
      <c r="J582" s="252"/>
      <c r="K582" s="252"/>
      <c r="L582" s="252"/>
      <c r="M582" s="252"/>
      <c r="N582" s="252"/>
      <c r="O582" s="280"/>
      <c r="P582" s="252"/>
      <c r="Q582" s="252"/>
      <c r="R582" s="252"/>
      <c r="S582" s="252"/>
      <c r="T582" s="252"/>
      <c r="U582" s="252"/>
      <c r="V582" s="252"/>
      <c r="W582" s="252"/>
      <c r="X582" s="252"/>
      <c r="Y582" s="269"/>
      <c r="Z582" s="266"/>
      <c r="AA582" s="266"/>
      <c r="AB582" s="266"/>
      <c r="AC582" s="266"/>
      <c r="AD582" s="266"/>
      <c r="AE582" s="266"/>
      <c r="AF582" s="266"/>
      <c r="AG582" s="266"/>
      <c r="AH582" s="266"/>
      <c r="AI582" s="266"/>
      <c r="AJ582" s="266"/>
      <c r="AK582" s="266"/>
      <c r="AL582" s="266"/>
    </row>
    <row r="583" spans="1:39" ht="33.75" customHeight="1">
      <c r="B583" s="814" t="s">
        <v>211</v>
      </c>
      <c r="C583" s="816" t="s">
        <v>33</v>
      </c>
      <c r="D583" s="283" t="s">
        <v>422</v>
      </c>
      <c r="E583" s="818" t="s">
        <v>209</v>
      </c>
      <c r="F583" s="819"/>
      <c r="G583" s="819"/>
      <c r="H583" s="819"/>
      <c r="I583" s="819"/>
      <c r="J583" s="819"/>
      <c r="K583" s="819"/>
      <c r="L583" s="819"/>
      <c r="M583" s="820"/>
      <c r="N583" s="821" t="s">
        <v>213</v>
      </c>
      <c r="O583" s="283" t="s">
        <v>423</v>
      </c>
      <c r="P583" s="818" t="s">
        <v>212</v>
      </c>
      <c r="Q583" s="819"/>
      <c r="R583" s="819"/>
      <c r="S583" s="819"/>
      <c r="T583" s="819"/>
      <c r="U583" s="819"/>
      <c r="V583" s="819"/>
      <c r="W583" s="819"/>
      <c r="X583" s="820"/>
      <c r="Y583" s="811" t="s">
        <v>243</v>
      </c>
      <c r="Z583" s="812"/>
      <c r="AA583" s="812"/>
      <c r="AB583" s="812"/>
      <c r="AC583" s="812"/>
      <c r="AD583" s="812"/>
      <c r="AE583" s="812"/>
      <c r="AF583" s="812"/>
      <c r="AG583" s="812"/>
      <c r="AH583" s="812"/>
      <c r="AI583" s="812"/>
      <c r="AJ583" s="812"/>
      <c r="AK583" s="812"/>
      <c r="AL583" s="812"/>
      <c r="AM583" s="813"/>
    </row>
    <row r="584" spans="1:39" ht="68.25" customHeight="1">
      <c r="B584" s="815"/>
      <c r="C584" s="817"/>
      <c r="D584" s="284">
        <v>2018</v>
      </c>
      <c r="E584" s="284">
        <v>2019</v>
      </c>
      <c r="F584" s="284">
        <v>2020</v>
      </c>
      <c r="G584" s="284">
        <v>2021</v>
      </c>
      <c r="H584" s="284">
        <v>2022</v>
      </c>
      <c r="I584" s="284">
        <v>2023</v>
      </c>
      <c r="J584" s="284">
        <v>2024</v>
      </c>
      <c r="K584" s="284">
        <v>2025</v>
      </c>
      <c r="L584" s="284">
        <v>2026</v>
      </c>
      <c r="M584" s="284">
        <v>2027</v>
      </c>
      <c r="N584" s="822"/>
      <c r="O584" s="284">
        <v>2018</v>
      </c>
      <c r="P584" s="284">
        <v>2019</v>
      </c>
      <c r="Q584" s="284">
        <v>2020</v>
      </c>
      <c r="R584" s="284">
        <v>2021</v>
      </c>
      <c r="S584" s="284">
        <v>2022</v>
      </c>
      <c r="T584" s="284">
        <v>2023</v>
      </c>
      <c r="U584" s="284">
        <v>2024</v>
      </c>
      <c r="V584" s="284">
        <v>2025</v>
      </c>
      <c r="W584" s="284">
        <v>2026</v>
      </c>
      <c r="X584" s="284">
        <v>2027</v>
      </c>
      <c r="Y584" s="284" t="str">
        <f>'1.  LRAMVA Summary'!D52</f>
        <v>Residential</v>
      </c>
      <c r="Z584" s="284" t="str">
        <f>'1.  LRAMVA Summary'!E52</f>
        <v>GS&lt;50 kW</v>
      </c>
      <c r="AA584" s="284" t="str">
        <f>'1.  LRAMVA Summary'!F52</f>
        <v>Commercial 50 kW to Large Use</v>
      </c>
      <c r="AB584" s="284" t="str">
        <f>'1.  LRAMVA Summary'!G52</f>
        <v>Unmetered Scattered Load</v>
      </c>
      <c r="AC584" s="284" t="str">
        <f>'1.  LRAMVA Summary'!H52</f>
        <v>Street Lighting</v>
      </c>
      <c r="AD584" s="284" t="str">
        <f>'1.  LRAMVA Summary'!I52</f>
        <v/>
      </c>
      <c r="AE584" s="284" t="str">
        <f>'1.  LRAMVA Summary'!J52</f>
        <v/>
      </c>
      <c r="AF584" s="284" t="str">
        <f>'1.  LRAMVA Summary'!K52</f>
        <v/>
      </c>
      <c r="AG584" s="284" t="str">
        <f>'1.  LRAMVA Summary'!L52</f>
        <v/>
      </c>
      <c r="AH584" s="284" t="str">
        <f>'1.  LRAMVA Summary'!M52</f>
        <v/>
      </c>
      <c r="AI584" s="284" t="str">
        <f>'1.  LRAMVA Summary'!N52</f>
        <v/>
      </c>
      <c r="AJ584" s="284" t="str">
        <f>'1.  LRAMVA Summary'!O52</f>
        <v/>
      </c>
      <c r="AK584" s="284" t="str">
        <f>'1.  LRAMVA Summary'!P52</f>
        <v/>
      </c>
      <c r="AL584" s="284" t="str">
        <f>'1.  LRAMVA Summary'!Q52</f>
        <v/>
      </c>
      <c r="AM584" s="286" t="str">
        <f>'1.  LRAMVA Summary'!R52</f>
        <v>Total</v>
      </c>
    </row>
    <row r="585" spans="1:39" ht="15.75" customHeight="1">
      <c r="A585" s="530"/>
      <c r="B585" s="516" t="s">
        <v>504</v>
      </c>
      <c r="C585" s="288"/>
      <c r="D585" s="288"/>
      <c r="E585" s="288"/>
      <c r="F585" s="288"/>
      <c r="G585" s="288"/>
      <c r="H585" s="288"/>
      <c r="I585" s="288"/>
      <c r="J585" s="288"/>
      <c r="K585" s="288"/>
      <c r="L585" s="288"/>
      <c r="M585" s="288"/>
      <c r="N585" s="289"/>
      <c r="O585" s="288"/>
      <c r="P585" s="288"/>
      <c r="Q585" s="288"/>
      <c r="R585" s="288"/>
      <c r="S585" s="288"/>
      <c r="T585" s="288"/>
      <c r="U585" s="288"/>
      <c r="V585" s="288"/>
      <c r="W585" s="288"/>
      <c r="X585" s="288"/>
      <c r="Y585" s="290" t="str">
        <f>'1.  LRAMVA Summary'!D53</f>
        <v>kWh</v>
      </c>
      <c r="Z585" s="290" t="str">
        <f>'1.  LRAMVA Summary'!E53</f>
        <v>kWh</v>
      </c>
      <c r="AA585" s="290" t="str">
        <f>'1.  LRAMVA Summary'!F53</f>
        <v>kW</v>
      </c>
      <c r="AB585" s="290" t="str">
        <f>'1.  LRAMVA Summary'!G53</f>
        <v>kWh</v>
      </c>
      <c r="AC585" s="290" t="str">
        <f>'1.  LRAMVA Summary'!H53</f>
        <v>kW</v>
      </c>
      <c r="AD585" s="290">
        <f>'1.  LRAMVA Summary'!I53</f>
        <v>0</v>
      </c>
      <c r="AE585" s="290">
        <f>'1.  LRAMVA Summary'!J53</f>
        <v>0</v>
      </c>
      <c r="AF585" s="290">
        <f>'1.  LRAMVA Summary'!K53</f>
        <v>0</v>
      </c>
      <c r="AG585" s="290">
        <f>'1.  LRAMVA Summary'!L53</f>
        <v>0</v>
      </c>
      <c r="AH585" s="290">
        <f>'1.  LRAMVA Summary'!M53</f>
        <v>0</v>
      </c>
      <c r="AI585" s="290">
        <f>'1.  LRAMVA Summary'!N53</f>
        <v>0</v>
      </c>
      <c r="AJ585" s="290">
        <f>'1.  LRAMVA Summary'!O53</f>
        <v>0</v>
      </c>
      <c r="AK585" s="290">
        <f>'1.  LRAMVA Summary'!P53</f>
        <v>0</v>
      </c>
      <c r="AL585" s="290">
        <f>'1.  LRAMVA Summary'!Q53</f>
        <v>0</v>
      </c>
      <c r="AM585" s="291"/>
    </row>
    <row r="586" spans="1:39" ht="15.75" outlineLevel="1">
      <c r="A586" s="530"/>
      <c r="B586" s="502" t="s">
        <v>497</v>
      </c>
      <c r="C586" s="288"/>
      <c r="D586" s="288"/>
      <c r="E586" s="288"/>
      <c r="F586" s="288"/>
      <c r="G586" s="288"/>
      <c r="H586" s="288"/>
      <c r="I586" s="288"/>
      <c r="J586" s="288"/>
      <c r="K586" s="288"/>
      <c r="L586" s="288"/>
      <c r="M586" s="288"/>
      <c r="N586" s="289"/>
      <c r="O586" s="288"/>
      <c r="P586" s="288"/>
      <c r="Q586" s="288"/>
      <c r="R586" s="288"/>
      <c r="S586" s="288"/>
      <c r="T586" s="288"/>
      <c r="U586" s="288"/>
      <c r="V586" s="288"/>
      <c r="W586" s="288"/>
      <c r="X586" s="288"/>
      <c r="Y586" s="290"/>
      <c r="Z586" s="290"/>
      <c r="AA586" s="290"/>
      <c r="AB586" s="290"/>
      <c r="AC586" s="290"/>
      <c r="AD586" s="290"/>
      <c r="AE586" s="290"/>
      <c r="AF586" s="290"/>
      <c r="AG586" s="290"/>
      <c r="AH586" s="290"/>
      <c r="AI586" s="290"/>
      <c r="AJ586" s="290"/>
      <c r="AK586" s="290"/>
      <c r="AL586" s="290"/>
      <c r="AM586" s="291"/>
    </row>
    <row r="587" spans="1:39" outlineLevel="1">
      <c r="A587" s="530">
        <v>1</v>
      </c>
      <c r="B587" s="427" t="s">
        <v>95</v>
      </c>
      <c r="C587" s="290" t="s">
        <v>25</v>
      </c>
      <c r="D587" s="294"/>
      <c r="E587" s="294"/>
      <c r="F587" s="294"/>
      <c r="G587" s="294"/>
      <c r="H587" s="294"/>
      <c r="I587" s="294"/>
      <c r="J587" s="294"/>
      <c r="K587" s="294"/>
      <c r="L587" s="294"/>
      <c r="M587" s="294"/>
      <c r="N587" s="290"/>
      <c r="O587" s="294"/>
      <c r="P587" s="294"/>
      <c r="Q587" s="294"/>
      <c r="R587" s="294"/>
      <c r="S587" s="294"/>
      <c r="T587" s="294"/>
      <c r="U587" s="294"/>
      <c r="V587" s="294"/>
      <c r="W587" s="294"/>
      <c r="X587" s="294"/>
      <c r="Y587" s="409"/>
      <c r="Z587" s="409"/>
      <c r="AA587" s="409"/>
      <c r="AB587" s="409"/>
      <c r="AC587" s="409"/>
      <c r="AD587" s="409"/>
      <c r="AE587" s="409"/>
      <c r="AF587" s="409"/>
      <c r="AG587" s="409"/>
      <c r="AH587" s="409"/>
      <c r="AI587" s="409"/>
      <c r="AJ587" s="409"/>
      <c r="AK587" s="409"/>
      <c r="AL587" s="409"/>
      <c r="AM587" s="295">
        <f>SUM(Y587:AL587)</f>
        <v>0</v>
      </c>
    </row>
    <row r="588" spans="1:39" outlineLevel="1">
      <c r="A588" s="530"/>
      <c r="B588" s="293" t="s">
        <v>310</v>
      </c>
      <c r="C588" s="290" t="s">
        <v>163</v>
      </c>
      <c r="D588" s="294"/>
      <c r="E588" s="294"/>
      <c r="F588" s="294"/>
      <c r="G588" s="294"/>
      <c r="H588" s="294"/>
      <c r="I588" s="294"/>
      <c r="J588" s="294"/>
      <c r="K588" s="294"/>
      <c r="L588" s="294"/>
      <c r="M588" s="294"/>
      <c r="N588" s="466"/>
      <c r="O588" s="294"/>
      <c r="P588" s="294"/>
      <c r="Q588" s="294"/>
      <c r="R588" s="294"/>
      <c r="S588" s="294"/>
      <c r="T588" s="294"/>
      <c r="U588" s="294"/>
      <c r="V588" s="294"/>
      <c r="W588" s="294"/>
      <c r="X588" s="294"/>
      <c r="Y588" s="410">
        <f>Y587</f>
        <v>0</v>
      </c>
      <c r="Z588" s="410">
        <f t="shared" ref="Z588" si="1710">Z587</f>
        <v>0</v>
      </c>
      <c r="AA588" s="410">
        <f t="shared" ref="AA588" si="1711">AA587</f>
        <v>0</v>
      </c>
      <c r="AB588" s="410">
        <f t="shared" ref="AB588" si="1712">AB587</f>
        <v>0</v>
      </c>
      <c r="AC588" s="410">
        <f t="shared" ref="AC588" si="1713">AC587</f>
        <v>0</v>
      </c>
      <c r="AD588" s="410">
        <f t="shared" ref="AD588" si="1714">AD587</f>
        <v>0</v>
      </c>
      <c r="AE588" s="410">
        <f t="shared" ref="AE588" si="1715">AE587</f>
        <v>0</v>
      </c>
      <c r="AF588" s="410">
        <f t="shared" ref="AF588" si="1716">AF587</f>
        <v>0</v>
      </c>
      <c r="AG588" s="410">
        <f t="shared" ref="AG588" si="1717">AG587</f>
        <v>0</v>
      </c>
      <c r="AH588" s="410">
        <f t="shared" ref="AH588" si="1718">AH587</f>
        <v>0</v>
      </c>
      <c r="AI588" s="410">
        <f t="shared" ref="AI588" si="1719">AI587</f>
        <v>0</v>
      </c>
      <c r="AJ588" s="410">
        <f t="shared" ref="AJ588" si="1720">AJ587</f>
        <v>0</v>
      </c>
      <c r="AK588" s="410">
        <f t="shared" ref="AK588" si="1721">AK587</f>
        <v>0</v>
      </c>
      <c r="AL588" s="410">
        <f t="shared" ref="AL588" si="1722">AL587</f>
        <v>0</v>
      </c>
      <c r="AM588" s="296"/>
    </row>
    <row r="589" spans="1:39" ht="15.75" outlineLevel="1">
      <c r="A589" s="530"/>
      <c r="B589" s="297"/>
      <c r="C589" s="298"/>
      <c r="D589" s="298"/>
      <c r="E589" s="298"/>
      <c r="F589" s="298"/>
      <c r="G589" s="298"/>
      <c r="H589" s="298"/>
      <c r="I589" s="298"/>
      <c r="J589" s="298"/>
      <c r="K589" s="298"/>
      <c r="L589" s="298"/>
      <c r="M589" s="298"/>
      <c r="N589" s="299"/>
      <c r="O589" s="298"/>
      <c r="P589" s="298"/>
      <c r="Q589" s="298"/>
      <c r="R589" s="298"/>
      <c r="S589" s="298"/>
      <c r="T589" s="298"/>
      <c r="U589" s="298"/>
      <c r="V589" s="298"/>
      <c r="W589" s="298"/>
      <c r="X589" s="298"/>
      <c r="Y589" s="411"/>
      <c r="Z589" s="412"/>
      <c r="AA589" s="412"/>
      <c r="AB589" s="412"/>
      <c r="AC589" s="412"/>
      <c r="AD589" s="412"/>
      <c r="AE589" s="412"/>
      <c r="AF589" s="412"/>
      <c r="AG589" s="412"/>
      <c r="AH589" s="412"/>
      <c r="AI589" s="412"/>
      <c r="AJ589" s="412"/>
      <c r="AK589" s="412"/>
      <c r="AL589" s="412"/>
      <c r="AM589" s="301"/>
    </row>
    <row r="590" spans="1:39" outlineLevel="1">
      <c r="A590" s="530">
        <v>2</v>
      </c>
      <c r="B590" s="427" t="s">
        <v>96</v>
      </c>
      <c r="C590" s="290" t="s">
        <v>25</v>
      </c>
      <c r="D590" s="294"/>
      <c r="E590" s="294"/>
      <c r="F590" s="294"/>
      <c r="G590" s="294"/>
      <c r="H590" s="294"/>
      <c r="I590" s="294"/>
      <c r="J590" s="294"/>
      <c r="K590" s="294"/>
      <c r="L590" s="294"/>
      <c r="M590" s="294"/>
      <c r="N590" s="290"/>
      <c r="O590" s="294"/>
      <c r="P590" s="294"/>
      <c r="Q590" s="294"/>
      <c r="R590" s="294"/>
      <c r="S590" s="294"/>
      <c r="T590" s="294"/>
      <c r="U590" s="294"/>
      <c r="V590" s="294"/>
      <c r="W590" s="294"/>
      <c r="X590" s="294"/>
      <c r="Y590" s="409"/>
      <c r="Z590" s="409"/>
      <c r="AA590" s="409"/>
      <c r="AB590" s="409"/>
      <c r="AC590" s="409"/>
      <c r="AD590" s="409"/>
      <c r="AE590" s="409"/>
      <c r="AF590" s="409"/>
      <c r="AG590" s="409"/>
      <c r="AH590" s="409"/>
      <c r="AI590" s="409"/>
      <c r="AJ590" s="409"/>
      <c r="AK590" s="409"/>
      <c r="AL590" s="409"/>
      <c r="AM590" s="295">
        <f>SUM(Y590:AL590)</f>
        <v>0</v>
      </c>
    </row>
    <row r="591" spans="1:39" outlineLevel="1">
      <c r="A591" s="530"/>
      <c r="B591" s="293" t="s">
        <v>310</v>
      </c>
      <c r="C591" s="290" t="s">
        <v>163</v>
      </c>
      <c r="D591" s="294"/>
      <c r="E591" s="294"/>
      <c r="F591" s="294"/>
      <c r="G591" s="294"/>
      <c r="H591" s="294"/>
      <c r="I591" s="294"/>
      <c r="J591" s="294"/>
      <c r="K591" s="294"/>
      <c r="L591" s="294"/>
      <c r="M591" s="294"/>
      <c r="N591" s="466"/>
      <c r="O591" s="294"/>
      <c r="P591" s="294"/>
      <c r="Q591" s="294"/>
      <c r="R591" s="294"/>
      <c r="S591" s="294"/>
      <c r="T591" s="294"/>
      <c r="U591" s="294"/>
      <c r="V591" s="294"/>
      <c r="W591" s="294"/>
      <c r="X591" s="294"/>
      <c r="Y591" s="410">
        <f>Y590</f>
        <v>0</v>
      </c>
      <c r="Z591" s="410">
        <f t="shared" ref="Z591" si="1723">Z590</f>
        <v>0</v>
      </c>
      <c r="AA591" s="410">
        <f t="shared" ref="AA591" si="1724">AA590</f>
        <v>0</v>
      </c>
      <c r="AB591" s="410">
        <f t="shared" ref="AB591" si="1725">AB590</f>
        <v>0</v>
      </c>
      <c r="AC591" s="410">
        <f t="shared" ref="AC591" si="1726">AC590</f>
        <v>0</v>
      </c>
      <c r="AD591" s="410">
        <f t="shared" ref="AD591" si="1727">AD590</f>
        <v>0</v>
      </c>
      <c r="AE591" s="410">
        <f t="shared" ref="AE591" si="1728">AE590</f>
        <v>0</v>
      </c>
      <c r="AF591" s="410">
        <f t="shared" ref="AF591" si="1729">AF590</f>
        <v>0</v>
      </c>
      <c r="AG591" s="410">
        <f t="shared" ref="AG591" si="1730">AG590</f>
        <v>0</v>
      </c>
      <c r="AH591" s="410">
        <f t="shared" ref="AH591" si="1731">AH590</f>
        <v>0</v>
      </c>
      <c r="AI591" s="410">
        <f t="shared" ref="AI591" si="1732">AI590</f>
        <v>0</v>
      </c>
      <c r="AJ591" s="410">
        <f t="shared" ref="AJ591" si="1733">AJ590</f>
        <v>0</v>
      </c>
      <c r="AK591" s="410">
        <f t="shared" ref="AK591" si="1734">AK590</f>
        <v>0</v>
      </c>
      <c r="AL591" s="410">
        <f t="shared" ref="AL591" si="1735">AL590</f>
        <v>0</v>
      </c>
      <c r="AM591" s="296"/>
    </row>
    <row r="592" spans="1:39" ht="15.75" outlineLevel="1">
      <c r="A592" s="530"/>
      <c r="B592" s="297"/>
      <c r="C592" s="298"/>
      <c r="D592" s="303"/>
      <c r="E592" s="303"/>
      <c r="F592" s="303"/>
      <c r="G592" s="303"/>
      <c r="H592" s="303"/>
      <c r="I592" s="303"/>
      <c r="J592" s="303"/>
      <c r="K592" s="303"/>
      <c r="L592" s="303"/>
      <c r="M592" s="303"/>
      <c r="N592" s="299"/>
      <c r="O592" s="303"/>
      <c r="P592" s="303"/>
      <c r="Q592" s="303"/>
      <c r="R592" s="303"/>
      <c r="S592" s="303"/>
      <c r="T592" s="303"/>
      <c r="U592" s="303"/>
      <c r="V592" s="303"/>
      <c r="W592" s="303"/>
      <c r="X592" s="303"/>
      <c r="Y592" s="411"/>
      <c r="Z592" s="412"/>
      <c r="AA592" s="412"/>
      <c r="AB592" s="412"/>
      <c r="AC592" s="412"/>
      <c r="AD592" s="412"/>
      <c r="AE592" s="412"/>
      <c r="AF592" s="412"/>
      <c r="AG592" s="412"/>
      <c r="AH592" s="412"/>
      <c r="AI592" s="412"/>
      <c r="AJ592" s="412"/>
      <c r="AK592" s="412"/>
      <c r="AL592" s="412"/>
      <c r="AM592" s="301"/>
    </row>
    <row r="593" spans="1:39" outlineLevel="1">
      <c r="A593" s="530">
        <v>3</v>
      </c>
      <c r="B593" s="427" t="s">
        <v>97</v>
      </c>
      <c r="C593" s="290" t="s">
        <v>25</v>
      </c>
      <c r="D593" s="294"/>
      <c r="E593" s="294"/>
      <c r="F593" s="294"/>
      <c r="G593" s="294"/>
      <c r="H593" s="294"/>
      <c r="I593" s="294"/>
      <c r="J593" s="294"/>
      <c r="K593" s="294"/>
      <c r="L593" s="294"/>
      <c r="M593" s="294"/>
      <c r="N593" s="290"/>
      <c r="O593" s="294"/>
      <c r="P593" s="294"/>
      <c r="Q593" s="294"/>
      <c r="R593" s="294"/>
      <c r="S593" s="294"/>
      <c r="T593" s="294"/>
      <c r="U593" s="294"/>
      <c r="V593" s="294"/>
      <c r="W593" s="294"/>
      <c r="X593" s="294"/>
      <c r="Y593" s="409"/>
      <c r="Z593" s="409"/>
      <c r="AA593" s="409"/>
      <c r="AB593" s="409"/>
      <c r="AC593" s="409"/>
      <c r="AD593" s="409"/>
      <c r="AE593" s="409"/>
      <c r="AF593" s="409"/>
      <c r="AG593" s="409"/>
      <c r="AH593" s="409"/>
      <c r="AI593" s="409"/>
      <c r="AJ593" s="409"/>
      <c r="AK593" s="409"/>
      <c r="AL593" s="409"/>
      <c r="AM593" s="295">
        <f>SUM(Y593:AL593)</f>
        <v>0</v>
      </c>
    </row>
    <row r="594" spans="1:39" outlineLevel="1">
      <c r="A594" s="530"/>
      <c r="B594" s="293" t="s">
        <v>310</v>
      </c>
      <c r="C594" s="290" t="s">
        <v>163</v>
      </c>
      <c r="D594" s="294"/>
      <c r="E594" s="294"/>
      <c r="F594" s="294"/>
      <c r="G594" s="294"/>
      <c r="H594" s="294"/>
      <c r="I594" s="294"/>
      <c r="J594" s="294"/>
      <c r="K594" s="294"/>
      <c r="L594" s="294"/>
      <c r="M594" s="294"/>
      <c r="N594" s="466"/>
      <c r="O594" s="294"/>
      <c r="P594" s="294"/>
      <c r="Q594" s="294"/>
      <c r="R594" s="294"/>
      <c r="S594" s="294"/>
      <c r="T594" s="294"/>
      <c r="U594" s="294"/>
      <c r="V594" s="294"/>
      <c r="W594" s="294"/>
      <c r="X594" s="294"/>
      <c r="Y594" s="410">
        <f>Y593</f>
        <v>0</v>
      </c>
      <c r="Z594" s="410">
        <f t="shared" ref="Z594" si="1736">Z593</f>
        <v>0</v>
      </c>
      <c r="AA594" s="410">
        <f t="shared" ref="AA594" si="1737">AA593</f>
        <v>0</v>
      </c>
      <c r="AB594" s="410">
        <f t="shared" ref="AB594" si="1738">AB593</f>
        <v>0</v>
      </c>
      <c r="AC594" s="410">
        <f t="shared" ref="AC594" si="1739">AC593</f>
        <v>0</v>
      </c>
      <c r="AD594" s="410">
        <f t="shared" ref="AD594" si="1740">AD593</f>
        <v>0</v>
      </c>
      <c r="AE594" s="410">
        <f t="shared" ref="AE594" si="1741">AE593</f>
        <v>0</v>
      </c>
      <c r="AF594" s="410">
        <f t="shared" ref="AF594" si="1742">AF593</f>
        <v>0</v>
      </c>
      <c r="AG594" s="410">
        <f t="shared" ref="AG594" si="1743">AG593</f>
        <v>0</v>
      </c>
      <c r="AH594" s="410">
        <f t="shared" ref="AH594" si="1744">AH593</f>
        <v>0</v>
      </c>
      <c r="AI594" s="410">
        <f t="shared" ref="AI594" si="1745">AI593</f>
        <v>0</v>
      </c>
      <c r="AJ594" s="410">
        <f t="shared" ref="AJ594" si="1746">AJ593</f>
        <v>0</v>
      </c>
      <c r="AK594" s="410">
        <f t="shared" ref="AK594" si="1747">AK593</f>
        <v>0</v>
      </c>
      <c r="AL594" s="410">
        <f t="shared" ref="AL594" si="1748">AL593</f>
        <v>0</v>
      </c>
      <c r="AM594" s="296"/>
    </row>
    <row r="595" spans="1:39" outlineLevel="1">
      <c r="A595" s="530"/>
      <c r="B595" s="293"/>
      <c r="C595" s="304"/>
      <c r="D595" s="290"/>
      <c r="E595" s="290"/>
      <c r="F595" s="290"/>
      <c r="G595" s="290"/>
      <c r="H595" s="290"/>
      <c r="I595" s="290"/>
      <c r="J595" s="290"/>
      <c r="K595" s="290"/>
      <c r="L595" s="290"/>
      <c r="M595" s="290"/>
      <c r="N595" s="290"/>
      <c r="O595" s="290"/>
      <c r="P595" s="290"/>
      <c r="Q595" s="290"/>
      <c r="R595" s="290"/>
      <c r="S595" s="290"/>
      <c r="T595" s="290"/>
      <c r="U595" s="290"/>
      <c r="V595" s="290"/>
      <c r="W595" s="290"/>
      <c r="X595" s="290"/>
      <c r="Y595" s="411"/>
      <c r="Z595" s="411"/>
      <c r="AA595" s="411"/>
      <c r="AB595" s="411"/>
      <c r="AC595" s="411"/>
      <c r="AD595" s="411"/>
      <c r="AE595" s="411"/>
      <c r="AF595" s="411"/>
      <c r="AG595" s="411"/>
      <c r="AH595" s="411"/>
      <c r="AI595" s="411"/>
      <c r="AJ595" s="411"/>
      <c r="AK595" s="411"/>
      <c r="AL595" s="411"/>
      <c r="AM595" s="305"/>
    </row>
    <row r="596" spans="1:39" outlineLevel="1">
      <c r="A596" s="530">
        <v>4</v>
      </c>
      <c r="B596" s="518" t="s">
        <v>684</v>
      </c>
      <c r="C596" s="290" t="s">
        <v>25</v>
      </c>
      <c r="D596" s="294"/>
      <c r="E596" s="294"/>
      <c r="F596" s="294"/>
      <c r="G596" s="294"/>
      <c r="H596" s="294"/>
      <c r="I596" s="294"/>
      <c r="J596" s="294"/>
      <c r="K596" s="294"/>
      <c r="L596" s="294"/>
      <c r="M596" s="294"/>
      <c r="N596" s="290"/>
      <c r="O596" s="294"/>
      <c r="P596" s="294"/>
      <c r="Q596" s="294"/>
      <c r="R596" s="294"/>
      <c r="S596" s="294"/>
      <c r="T596" s="294"/>
      <c r="U596" s="294"/>
      <c r="V596" s="294"/>
      <c r="W596" s="294"/>
      <c r="X596" s="294"/>
      <c r="Y596" s="409"/>
      <c r="Z596" s="409"/>
      <c r="AA596" s="409"/>
      <c r="AB596" s="409"/>
      <c r="AC596" s="409"/>
      <c r="AD596" s="409"/>
      <c r="AE596" s="409"/>
      <c r="AF596" s="409"/>
      <c r="AG596" s="409"/>
      <c r="AH596" s="409"/>
      <c r="AI596" s="409"/>
      <c r="AJ596" s="409"/>
      <c r="AK596" s="409"/>
      <c r="AL596" s="409"/>
      <c r="AM596" s="295">
        <f>SUM(Y596:AL596)</f>
        <v>0</v>
      </c>
    </row>
    <row r="597" spans="1:39" outlineLevel="1">
      <c r="A597" s="530"/>
      <c r="B597" s="293" t="s">
        <v>310</v>
      </c>
      <c r="C597" s="290" t="s">
        <v>163</v>
      </c>
      <c r="D597" s="294"/>
      <c r="E597" s="294"/>
      <c r="F597" s="294"/>
      <c r="G597" s="294"/>
      <c r="H597" s="294"/>
      <c r="I597" s="294"/>
      <c r="J597" s="294"/>
      <c r="K597" s="294"/>
      <c r="L597" s="294"/>
      <c r="M597" s="294"/>
      <c r="N597" s="466"/>
      <c r="O597" s="294"/>
      <c r="P597" s="294"/>
      <c r="Q597" s="294"/>
      <c r="R597" s="294"/>
      <c r="S597" s="294"/>
      <c r="T597" s="294"/>
      <c r="U597" s="294"/>
      <c r="V597" s="294"/>
      <c r="W597" s="294"/>
      <c r="X597" s="294"/>
      <c r="Y597" s="410">
        <f>Y596</f>
        <v>0</v>
      </c>
      <c r="Z597" s="410">
        <f t="shared" ref="Z597" si="1749">Z596</f>
        <v>0</v>
      </c>
      <c r="AA597" s="410">
        <f t="shared" ref="AA597" si="1750">AA596</f>
        <v>0</v>
      </c>
      <c r="AB597" s="410">
        <f t="shared" ref="AB597" si="1751">AB596</f>
        <v>0</v>
      </c>
      <c r="AC597" s="410">
        <f t="shared" ref="AC597" si="1752">AC596</f>
        <v>0</v>
      </c>
      <c r="AD597" s="410">
        <f t="shared" ref="AD597" si="1753">AD596</f>
        <v>0</v>
      </c>
      <c r="AE597" s="410">
        <f t="shared" ref="AE597" si="1754">AE596</f>
        <v>0</v>
      </c>
      <c r="AF597" s="410">
        <f t="shared" ref="AF597" si="1755">AF596</f>
        <v>0</v>
      </c>
      <c r="AG597" s="410">
        <f t="shared" ref="AG597" si="1756">AG596</f>
        <v>0</v>
      </c>
      <c r="AH597" s="410">
        <f t="shared" ref="AH597" si="1757">AH596</f>
        <v>0</v>
      </c>
      <c r="AI597" s="410">
        <f t="shared" ref="AI597" si="1758">AI596</f>
        <v>0</v>
      </c>
      <c r="AJ597" s="410">
        <f t="shared" ref="AJ597" si="1759">AJ596</f>
        <v>0</v>
      </c>
      <c r="AK597" s="410">
        <f t="shared" ref="AK597" si="1760">AK596</f>
        <v>0</v>
      </c>
      <c r="AL597" s="410">
        <f t="shared" ref="AL597" si="1761">AL596</f>
        <v>0</v>
      </c>
      <c r="AM597" s="296"/>
    </row>
    <row r="598" spans="1:39" outlineLevel="1">
      <c r="A598" s="530"/>
      <c r="B598" s="293"/>
      <c r="C598" s="304"/>
      <c r="D598" s="303"/>
      <c r="E598" s="303"/>
      <c r="F598" s="303"/>
      <c r="G598" s="303"/>
      <c r="H598" s="303"/>
      <c r="I598" s="303"/>
      <c r="J598" s="303"/>
      <c r="K598" s="303"/>
      <c r="L598" s="303"/>
      <c r="M598" s="303"/>
      <c r="N598" s="290"/>
      <c r="O598" s="303"/>
      <c r="P598" s="303"/>
      <c r="Q598" s="303"/>
      <c r="R598" s="303"/>
      <c r="S598" s="303"/>
      <c r="T598" s="303"/>
      <c r="U598" s="303"/>
      <c r="V598" s="303"/>
      <c r="W598" s="303"/>
      <c r="X598" s="303"/>
      <c r="Y598" s="411"/>
      <c r="Z598" s="411"/>
      <c r="AA598" s="411"/>
      <c r="AB598" s="411"/>
      <c r="AC598" s="411"/>
      <c r="AD598" s="411"/>
      <c r="AE598" s="411"/>
      <c r="AF598" s="411"/>
      <c r="AG598" s="411"/>
      <c r="AH598" s="411"/>
      <c r="AI598" s="411"/>
      <c r="AJ598" s="411"/>
      <c r="AK598" s="411"/>
      <c r="AL598" s="411"/>
      <c r="AM598" s="305"/>
    </row>
    <row r="599" spans="1:39" ht="15.75" customHeight="1" outlineLevel="1">
      <c r="A599" s="530">
        <v>5</v>
      </c>
      <c r="B599" s="427" t="s">
        <v>98</v>
      </c>
      <c r="C599" s="290" t="s">
        <v>25</v>
      </c>
      <c r="D599" s="294"/>
      <c r="E599" s="294"/>
      <c r="F599" s="294"/>
      <c r="G599" s="294"/>
      <c r="H599" s="294"/>
      <c r="I599" s="294"/>
      <c r="J599" s="294"/>
      <c r="K599" s="294"/>
      <c r="L599" s="294"/>
      <c r="M599" s="294"/>
      <c r="N599" s="290"/>
      <c r="O599" s="294"/>
      <c r="P599" s="294"/>
      <c r="Q599" s="294"/>
      <c r="R599" s="294"/>
      <c r="S599" s="294"/>
      <c r="T599" s="294"/>
      <c r="U599" s="294"/>
      <c r="V599" s="294"/>
      <c r="W599" s="294"/>
      <c r="X599" s="294"/>
      <c r="Y599" s="409"/>
      <c r="Z599" s="409"/>
      <c r="AA599" s="409"/>
      <c r="AB599" s="409"/>
      <c r="AC599" s="409"/>
      <c r="AD599" s="409"/>
      <c r="AE599" s="409"/>
      <c r="AF599" s="409"/>
      <c r="AG599" s="409"/>
      <c r="AH599" s="409"/>
      <c r="AI599" s="409"/>
      <c r="AJ599" s="409"/>
      <c r="AK599" s="409"/>
      <c r="AL599" s="409"/>
      <c r="AM599" s="295">
        <f>SUM(Y599:AL599)</f>
        <v>0</v>
      </c>
    </row>
    <row r="600" spans="1:39" outlineLevel="1">
      <c r="A600" s="530"/>
      <c r="B600" s="293" t="s">
        <v>310</v>
      </c>
      <c r="C600" s="290" t="s">
        <v>163</v>
      </c>
      <c r="D600" s="294"/>
      <c r="E600" s="294"/>
      <c r="F600" s="294"/>
      <c r="G600" s="294"/>
      <c r="H600" s="294"/>
      <c r="I600" s="294"/>
      <c r="J600" s="294"/>
      <c r="K600" s="294"/>
      <c r="L600" s="294"/>
      <c r="M600" s="294"/>
      <c r="N600" s="466"/>
      <c r="O600" s="294"/>
      <c r="P600" s="294"/>
      <c r="Q600" s="294"/>
      <c r="R600" s="294"/>
      <c r="S600" s="294"/>
      <c r="T600" s="294"/>
      <c r="U600" s="294"/>
      <c r="V600" s="294"/>
      <c r="W600" s="294"/>
      <c r="X600" s="294"/>
      <c r="Y600" s="410">
        <f>Y599</f>
        <v>0</v>
      </c>
      <c r="Z600" s="410">
        <f t="shared" ref="Z600" si="1762">Z599</f>
        <v>0</v>
      </c>
      <c r="AA600" s="410">
        <f t="shared" ref="AA600" si="1763">AA599</f>
        <v>0</v>
      </c>
      <c r="AB600" s="410">
        <f t="shared" ref="AB600" si="1764">AB599</f>
        <v>0</v>
      </c>
      <c r="AC600" s="410">
        <f t="shared" ref="AC600" si="1765">AC599</f>
        <v>0</v>
      </c>
      <c r="AD600" s="410">
        <f t="shared" ref="AD600" si="1766">AD599</f>
        <v>0</v>
      </c>
      <c r="AE600" s="410">
        <f t="shared" ref="AE600" si="1767">AE599</f>
        <v>0</v>
      </c>
      <c r="AF600" s="410">
        <f t="shared" ref="AF600" si="1768">AF599</f>
        <v>0</v>
      </c>
      <c r="AG600" s="410">
        <f t="shared" ref="AG600" si="1769">AG599</f>
        <v>0</v>
      </c>
      <c r="AH600" s="410">
        <f t="shared" ref="AH600" si="1770">AH599</f>
        <v>0</v>
      </c>
      <c r="AI600" s="410">
        <f t="shared" ref="AI600" si="1771">AI599</f>
        <v>0</v>
      </c>
      <c r="AJ600" s="410">
        <f t="shared" ref="AJ600" si="1772">AJ599</f>
        <v>0</v>
      </c>
      <c r="AK600" s="410">
        <f t="shared" ref="AK600" si="1773">AK599</f>
        <v>0</v>
      </c>
      <c r="AL600" s="410">
        <f t="shared" ref="AL600" si="1774">AL599</f>
        <v>0</v>
      </c>
      <c r="AM600" s="296"/>
    </row>
    <row r="601" spans="1:39" outlineLevel="1">
      <c r="A601" s="530"/>
      <c r="B601" s="293"/>
      <c r="C601" s="290"/>
      <c r="D601" s="290"/>
      <c r="E601" s="290"/>
      <c r="F601" s="290"/>
      <c r="G601" s="290"/>
      <c r="H601" s="290"/>
      <c r="I601" s="290"/>
      <c r="J601" s="290"/>
      <c r="K601" s="290"/>
      <c r="L601" s="290"/>
      <c r="M601" s="290"/>
      <c r="N601" s="290"/>
      <c r="O601" s="290"/>
      <c r="P601" s="290"/>
      <c r="Q601" s="290"/>
      <c r="R601" s="290"/>
      <c r="S601" s="290"/>
      <c r="T601" s="290"/>
      <c r="U601" s="290"/>
      <c r="V601" s="290"/>
      <c r="W601" s="290"/>
      <c r="X601" s="290"/>
      <c r="Y601" s="421"/>
      <c r="Z601" s="422"/>
      <c r="AA601" s="422"/>
      <c r="AB601" s="422"/>
      <c r="AC601" s="422"/>
      <c r="AD601" s="422"/>
      <c r="AE601" s="422"/>
      <c r="AF601" s="422"/>
      <c r="AG601" s="422"/>
      <c r="AH601" s="422"/>
      <c r="AI601" s="422"/>
      <c r="AJ601" s="422"/>
      <c r="AK601" s="422"/>
      <c r="AL601" s="422"/>
      <c r="AM601" s="296"/>
    </row>
    <row r="602" spans="1:39" ht="15.75" outlineLevel="1">
      <c r="A602" s="530"/>
      <c r="B602" s="318" t="s">
        <v>498</v>
      </c>
      <c r="C602" s="288"/>
      <c r="D602" s="288"/>
      <c r="E602" s="288"/>
      <c r="F602" s="288"/>
      <c r="G602" s="288"/>
      <c r="H602" s="288"/>
      <c r="I602" s="288"/>
      <c r="J602" s="288"/>
      <c r="K602" s="288"/>
      <c r="L602" s="288"/>
      <c r="M602" s="288"/>
      <c r="N602" s="289"/>
      <c r="O602" s="288"/>
      <c r="P602" s="288"/>
      <c r="Q602" s="288"/>
      <c r="R602" s="288"/>
      <c r="S602" s="288"/>
      <c r="T602" s="288"/>
      <c r="U602" s="288"/>
      <c r="V602" s="288"/>
      <c r="W602" s="288"/>
      <c r="X602" s="288"/>
      <c r="Y602" s="413"/>
      <c r="Z602" s="413"/>
      <c r="AA602" s="413"/>
      <c r="AB602" s="413"/>
      <c r="AC602" s="413"/>
      <c r="AD602" s="413"/>
      <c r="AE602" s="413"/>
      <c r="AF602" s="413"/>
      <c r="AG602" s="413"/>
      <c r="AH602" s="413"/>
      <c r="AI602" s="413"/>
      <c r="AJ602" s="413"/>
      <c r="AK602" s="413"/>
      <c r="AL602" s="413"/>
      <c r="AM602" s="291"/>
    </row>
    <row r="603" spans="1:39" outlineLevel="1">
      <c r="A603" s="530">
        <v>6</v>
      </c>
      <c r="B603" s="427" t="s">
        <v>99</v>
      </c>
      <c r="C603" s="290" t="s">
        <v>25</v>
      </c>
      <c r="D603" s="294"/>
      <c r="E603" s="294"/>
      <c r="F603" s="294"/>
      <c r="G603" s="294"/>
      <c r="H603" s="294"/>
      <c r="I603" s="294"/>
      <c r="J603" s="294"/>
      <c r="K603" s="294"/>
      <c r="L603" s="294"/>
      <c r="M603" s="294"/>
      <c r="N603" s="294">
        <v>12</v>
      </c>
      <c r="O603" s="294"/>
      <c r="P603" s="294"/>
      <c r="Q603" s="294"/>
      <c r="R603" s="294"/>
      <c r="S603" s="294"/>
      <c r="T603" s="294"/>
      <c r="U603" s="294"/>
      <c r="V603" s="294"/>
      <c r="W603" s="294"/>
      <c r="X603" s="294"/>
      <c r="Y603" s="414"/>
      <c r="Z603" s="409"/>
      <c r="AA603" s="409"/>
      <c r="AB603" s="409"/>
      <c r="AC603" s="409"/>
      <c r="AD603" s="409"/>
      <c r="AE603" s="409"/>
      <c r="AF603" s="414"/>
      <c r="AG603" s="414"/>
      <c r="AH603" s="414"/>
      <c r="AI603" s="414"/>
      <c r="AJ603" s="414"/>
      <c r="AK603" s="414"/>
      <c r="AL603" s="414"/>
      <c r="AM603" s="295">
        <f>SUM(Y603:AL603)</f>
        <v>0</v>
      </c>
    </row>
    <row r="604" spans="1:39" outlineLevel="1">
      <c r="A604" s="530"/>
      <c r="B604" s="293" t="s">
        <v>310</v>
      </c>
      <c r="C604" s="290" t="s">
        <v>163</v>
      </c>
      <c r="D604" s="294"/>
      <c r="E604" s="294"/>
      <c r="F604" s="294"/>
      <c r="G604" s="294"/>
      <c r="H604" s="294"/>
      <c r="I604" s="294"/>
      <c r="J604" s="294"/>
      <c r="K604" s="294"/>
      <c r="L604" s="294"/>
      <c r="M604" s="294"/>
      <c r="N604" s="294">
        <f>N603</f>
        <v>12</v>
      </c>
      <c r="O604" s="294"/>
      <c r="P604" s="294"/>
      <c r="Q604" s="294"/>
      <c r="R604" s="294"/>
      <c r="S604" s="294"/>
      <c r="T604" s="294"/>
      <c r="U604" s="294"/>
      <c r="V604" s="294"/>
      <c r="W604" s="294"/>
      <c r="X604" s="294"/>
      <c r="Y604" s="410">
        <f>Y603</f>
        <v>0</v>
      </c>
      <c r="Z604" s="410">
        <f t="shared" ref="Z604" si="1775">Z603</f>
        <v>0</v>
      </c>
      <c r="AA604" s="410">
        <f t="shared" ref="AA604" si="1776">AA603</f>
        <v>0</v>
      </c>
      <c r="AB604" s="410">
        <f t="shared" ref="AB604" si="1777">AB603</f>
        <v>0</v>
      </c>
      <c r="AC604" s="410">
        <f t="shared" ref="AC604" si="1778">AC603</f>
        <v>0</v>
      </c>
      <c r="AD604" s="410">
        <f t="shared" ref="AD604" si="1779">AD603</f>
        <v>0</v>
      </c>
      <c r="AE604" s="410">
        <f t="shared" ref="AE604" si="1780">AE603</f>
        <v>0</v>
      </c>
      <c r="AF604" s="410">
        <f t="shared" ref="AF604" si="1781">AF603</f>
        <v>0</v>
      </c>
      <c r="AG604" s="410">
        <f t="shared" ref="AG604" si="1782">AG603</f>
        <v>0</v>
      </c>
      <c r="AH604" s="410">
        <f t="shared" ref="AH604" si="1783">AH603</f>
        <v>0</v>
      </c>
      <c r="AI604" s="410">
        <f t="shared" ref="AI604" si="1784">AI603</f>
        <v>0</v>
      </c>
      <c r="AJ604" s="410">
        <f t="shared" ref="AJ604" si="1785">AJ603</f>
        <v>0</v>
      </c>
      <c r="AK604" s="410">
        <f t="shared" ref="AK604" si="1786">AK603</f>
        <v>0</v>
      </c>
      <c r="AL604" s="410">
        <f t="shared" ref="AL604" si="1787">AL603</f>
        <v>0</v>
      </c>
      <c r="AM604" s="310"/>
    </row>
    <row r="605" spans="1:39" outlineLevel="1">
      <c r="A605" s="530"/>
      <c r="B605" s="309"/>
      <c r="C605" s="311"/>
      <c r="D605" s="290"/>
      <c r="E605" s="290"/>
      <c r="F605" s="290"/>
      <c r="G605" s="290"/>
      <c r="H605" s="290"/>
      <c r="I605" s="290"/>
      <c r="J605" s="290"/>
      <c r="K605" s="290"/>
      <c r="L605" s="290"/>
      <c r="M605" s="290"/>
      <c r="N605" s="290"/>
      <c r="O605" s="290"/>
      <c r="P605" s="290"/>
      <c r="Q605" s="290"/>
      <c r="R605" s="290"/>
      <c r="S605" s="290"/>
      <c r="T605" s="290"/>
      <c r="U605" s="290"/>
      <c r="V605" s="290"/>
      <c r="W605" s="290"/>
      <c r="X605" s="290"/>
      <c r="Y605" s="415"/>
      <c r="Z605" s="415"/>
      <c r="AA605" s="415"/>
      <c r="AB605" s="415"/>
      <c r="AC605" s="415"/>
      <c r="AD605" s="415"/>
      <c r="AE605" s="415"/>
      <c r="AF605" s="415"/>
      <c r="AG605" s="415"/>
      <c r="AH605" s="415"/>
      <c r="AI605" s="415"/>
      <c r="AJ605" s="415"/>
      <c r="AK605" s="415"/>
      <c r="AL605" s="415"/>
      <c r="AM605" s="312"/>
    </row>
    <row r="606" spans="1:39" ht="30" outlineLevel="1">
      <c r="A606" s="530">
        <v>7</v>
      </c>
      <c r="B606" s="427" t="s">
        <v>100</v>
      </c>
      <c r="C606" s="290" t="s">
        <v>25</v>
      </c>
      <c r="D606" s="294"/>
      <c r="E606" s="294"/>
      <c r="F606" s="294"/>
      <c r="G606" s="294"/>
      <c r="H606" s="294"/>
      <c r="I606" s="294"/>
      <c r="J606" s="294"/>
      <c r="K606" s="294"/>
      <c r="L606" s="294"/>
      <c r="M606" s="294"/>
      <c r="N606" s="294">
        <v>12</v>
      </c>
      <c r="O606" s="294"/>
      <c r="P606" s="294"/>
      <c r="Q606" s="294"/>
      <c r="R606" s="294"/>
      <c r="S606" s="294"/>
      <c r="T606" s="294"/>
      <c r="U606" s="294"/>
      <c r="V606" s="294"/>
      <c r="W606" s="294"/>
      <c r="X606" s="294"/>
      <c r="Y606" s="414"/>
      <c r="Z606" s="409"/>
      <c r="AA606" s="409"/>
      <c r="AB606" s="409"/>
      <c r="AC606" s="409"/>
      <c r="AD606" s="409"/>
      <c r="AE606" s="409"/>
      <c r="AF606" s="414"/>
      <c r="AG606" s="414"/>
      <c r="AH606" s="414"/>
      <c r="AI606" s="414"/>
      <c r="AJ606" s="414"/>
      <c r="AK606" s="414"/>
      <c r="AL606" s="414"/>
      <c r="AM606" s="295">
        <f>SUM(Y606:AL606)</f>
        <v>0</v>
      </c>
    </row>
    <row r="607" spans="1:39" outlineLevel="1">
      <c r="A607" s="530"/>
      <c r="B607" s="293" t="s">
        <v>310</v>
      </c>
      <c r="C607" s="290" t="s">
        <v>163</v>
      </c>
      <c r="D607" s="294"/>
      <c r="E607" s="294"/>
      <c r="F607" s="294"/>
      <c r="G607" s="294"/>
      <c r="H607" s="294"/>
      <c r="I607" s="294"/>
      <c r="J607" s="294"/>
      <c r="K607" s="294"/>
      <c r="L607" s="294"/>
      <c r="M607" s="294"/>
      <c r="N607" s="294">
        <f>N606</f>
        <v>12</v>
      </c>
      <c r="O607" s="294"/>
      <c r="P607" s="294"/>
      <c r="Q607" s="294"/>
      <c r="R607" s="294"/>
      <c r="S607" s="294"/>
      <c r="T607" s="294"/>
      <c r="U607" s="294"/>
      <c r="V607" s="294"/>
      <c r="W607" s="294"/>
      <c r="X607" s="294"/>
      <c r="Y607" s="410">
        <f>Y606</f>
        <v>0</v>
      </c>
      <c r="Z607" s="410">
        <f t="shared" ref="Z607" si="1788">Z606</f>
        <v>0</v>
      </c>
      <c r="AA607" s="410">
        <f t="shared" ref="AA607" si="1789">AA606</f>
        <v>0</v>
      </c>
      <c r="AB607" s="410">
        <f t="shared" ref="AB607" si="1790">AB606</f>
        <v>0</v>
      </c>
      <c r="AC607" s="410">
        <f t="shared" ref="AC607" si="1791">AC606</f>
        <v>0</v>
      </c>
      <c r="AD607" s="410">
        <f t="shared" ref="AD607" si="1792">AD606</f>
        <v>0</v>
      </c>
      <c r="AE607" s="410">
        <f t="shared" ref="AE607" si="1793">AE606</f>
        <v>0</v>
      </c>
      <c r="AF607" s="410">
        <f t="shared" ref="AF607" si="1794">AF606</f>
        <v>0</v>
      </c>
      <c r="AG607" s="410">
        <f t="shared" ref="AG607" si="1795">AG606</f>
        <v>0</v>
      </c>
      <c r="AH607" s="410">
        <f t="shared" ref="AH607" si="1796">AH606</f>
        <v>0</v>
      </c>
      <c r="AI607" s="410">
        <f t="shared" ref="AI607" si="1797">AI606</f>
        <v>0</v>
      </c>
      <c r="AJ607" s="410">
        <f t="shared" ref="AJ607" si="1798">AJ606</f>
        <v>0</v>
      </c>
      <c r="AK607" s="410">
        <f t="shared" ref="AK607" si="1799">AK606</f>
        <v>0</v>
      </c>
      <c r="AL607" s="410">
        <f t="shared" ref="AL607" si="1800">AL606</f>
        <v>0</v>
      </c>
      <c r="AM607" s="310"/>
    </row>
    <row r="608" spans="1:39" outlineLevel="1">
      <c r="A608" s="530"/>
      <c r="B608" s="313"/>
      <c r="C608" s="311"/>
      <c r="D608" s="290"/>
      <c r="E608" s="290"/>
      <c r="F608" s="290"/>
      <c r="G608" s="290"/>
      <c r="H608" s="290"/>
      <c r="I608" s="290"/>
      <c r="J608" s="290"/>
      <c r="K608" s="290"/>
      <c r="L608" s="290"/>
      <c r="M608" s="290"/>
      <c r="N608" s="290"/>
      <c r="O608" s="290"/>
      <c r="P608" s="290"/>
      <c r="Q608" s="290"/>
      <c r="R608" s="290"/>
      <c r="S608" s="290"/>
      <c r="T608" s="290"/>
      <c r="U608" s="290"/>
      <c r="V608" s="290"/>
      <c r="W608" s="290"/>
      <c r="X608" s="290"/>
      <c r="Y608" s="415"/>
      <c r="Z608" s="416"/>
      <c r="AA608" s="415"/>
      <c r="AB608" s="415"/>
      <c r="AC608" s="415"/>
      <c r="AD608" s="415"/>
      <c r="AE608" s="415"/>
      <c r="AF608" s="415"/>
      <c r="AG608" s="415"/>
      <c r="AH608" s="415"/>
      <c r="AI608" s="415"/>
      <c r="AJ608" s="415"/>
      <c r="AK608" s="415"/>
      <c r="AL608" s="415"/>
      <c r="AM608" s="312"/>
    </row>
    <row r="609" spans="1:39" ht="30" outlineLevel="1">
      <c r="A609" s="530">
        <v>8</v>
      </c>
      <c r="B609" s="427" t="s">
        <v>101</v>
      </c>
      <c r="C609" s="290" t="s">
        <v>25</v>
      </c>
      <c r="D609" s="294"/>
      <c r="E609" s="294"/>
      <c r="F609" s="294"/>
      <c r="G609" s="294"/>
      <c r="H609" s="294"/>
      <c r="I609" s="294"/>
      <c r="J609" s="294"/>
      <c r="K609" s="294"/>
      <c r="L609" s="294"/>
      <c r="M609" s="294"/>
      <c r="N609" s="294">
        <v>12</v>
      </c>
      <c r="O609" s="294"/>
      <c r="P609" s="294"/>
      <c r="Q609" s="294"/>
      <c r="R609" s="294"/>
      <c r="S609" s="294"/>
      <c r="T609" s="294"/>
      <c r="U609" s="294"/>
      <c r="V609" s="294"/>
      <c r="W609" s="294"/>
      <c r="X609" s="294"/>
      <c r="Y609" s="414"/>
      <c r="Z609" s="409"/>
      <c r="AA609" s="409"/>
      <c r="AB609" s="409"/>
      <c r="AC609" s="409"/>
      <c r="AD609" s="409"/>
      <c r="AE609" s="409"/>
      <c r="AF609" s="414"/>
      <c r="AG609" s="414"/>
      <c r="AH609" s="414"/>
      <c r="AI609" s="414"/>
      <c r="AJ609" s="414"/>
      <c r="AK609" s="414"/>
      <c r="AL609" s="414"/>
      <c r="AM609" s="295">
        <f>SUM(Y609:AL609)</f>
        <v>0</v>
      </c>
    </row>
    <row r="610" spans="1:39" outlineLevel="1">
      <c r="A610" s="530"/>
      <c r="B610" s="293" t="s">
        <v>310</v>
      </c>
      <c r="C610" s="290" t="s">
        <v>163</v>
      </c>
      <c r="D610" s="294"/>
      <c r="E610" s="294"/>
      <c r="F610" s="294"/>
      <c r="G610" s="294"/>
      <c r="H610" s="294"/>
      <c r="I610" s="294"/>
      <c r="J610" s="294"/>
      <c r="K610" s="294"/>
      <c r="L610" s="294"/>
      <c r="M610" s="294"/>
      <c r="N610" s="294">
        <f>N609</f>
        <v>12</v>
      </c>
      <c r="O610" s="294"/>
      <c r="P610" s="294"/>
      <c r="Q610" s="294"/>
      <c r="R610" s="294"/>
      <c r="S610" s="294"/>
      <c r="T610" s="294"/>
      <c r="U610" s="294"/>
      <c r="V610" s="294"/>
      <c r="W610" s="294"/>
      <c r="X610" s="294"/>
      <c r="Y610" s="410">
        <f>Y609</f>
        <v>0</v>
      </c>
      <c r="Z610" s="410">
        <f t="shared" ref="Z610" si="1801">Z609</f>
        <v>0</v>
      </c>
      <c r="AA610" s="410">
        <f t="shared" ref="AA610" si="1802">AA609</f>
        <v>0</v>
      </c>
      <c r="AB610" s="410">
        <f t="shared" ref="AB610" si="1803">AB609</f>
        <v>0</v>
      </c>
      <c r="AC610" s="410">
        <f t="shared" ref="AC610" si="1804">AC609</f>
        <v>0</v>
      </c>
      <c r="AD610" s="410">
        <f t="shared" ref="AD610" si="1805">AD609</f>
        <v>0</v>
      </c>
      <c r="AE610" s="410">
        <f t="shared" ref="AE610" si="1806">AE609</f>
        <v>0</v>
      </c>
      <c r="AF610" s="410">
        <f t="shared" ref="AF610" si="1807">AF609</f>
        <v>0</v>
      </c>
      <c r="AG610" s="410">
        <f t="shared" ref="AG610" si="1808">AG609</f>
        <v>0</v>
      </c>
      <c r="AH610" s="410">
        <f t="shared" ref="AH610" si="1809">AH609</f>
        <v>0</v>
      </c>
      <c r="AI610" s="410">
        <f t="shared" ref="AI610" si="1810">AI609</f>
        <v>0</v>
      </c>
      <c r="AJ610" s="410">
        <f t="shared" ref="AJ610" si="1811">AJ609</f>
        <v>0</v>
      </c>
      <c r="AK610" s="410">
        <f t="shared" ref="AK610" si="1812">AK609</f>
        <v>0</v>
      </c>
      <c r="AL610" s="410">
        <f t="shared" ref="AL610" si="1813">AL609</f>
        <v>0</v>
      </c>
      <c r="AM610" s="310"/>
    </row>
    <row r="611" spans="1:39" outlineLevel="1">
      <c r="A611" s="530"/>
      <c r="B611" s="313"/>
      <c r="C611" s="311"/>
      <c r="D611" s="315"/>
      <c r="E611" s="315"/>
      <c r="F611" s="315"/>
      <c r="G611" s="315"/>
      <c r="H611" s="315"/>
      <c r="I611" s="315"/>
      <c r="J611" s="315"/>
      <c r="K611" s="315"/>
      <c r="L611" s="315"/>
      <c r="M611" s="315"/>
      <c r="N611" s="290"/>
      <c r="O611" s="315"/>
      <c r="P611" s="315"/>
      <c r="Q611" s="315"/>
      <c r="R611" s="315"/>
      <c r="S611" s="315"/>
      <c r="T611" s="315"/>
      <c r="U611" s="315"/>
      <c r="V611" s="315"/>
      <c r="W611" s="315"/>
      <c r="X611" s="315"/>
      <c r="Y611" s="415"/>
      <c r="Z611" s="416"/>
      <c r="AA611" s="415"/>
      <c r="AB611" s="415"/>
      <c r="AC611" s="415"/>
      <c r="AD611" s="415"/>
      <c r="AE611" s="415"/>
      <c r="AF611" s="415"/>
      <c r="AG611" s="415"/>
      <c r="AH611" s="415"/>
      <c r="AI611" s="415"/>
      <c r="AJ611" s="415"/>
      <c r="AK611" s="415"/>
      <c r="AL611" s="415"/>
      <c r="AM611" s="312"/>
    </row>
    <row r="612" spans="1:39" ht="30" outlineLevel="1">
      <c r="A612" s="530">
        <v>9</v>
      </c>
      <c r="B612" s="427" t="s">
        <v>102</v>
      </c>
      <c r="C612" s="290" t="s">
        <v>25</v>
      </c>
      <c r="D612" s="294"/>
      <c r="E612" s="294"/>
      <c r="F612" s="294"/>
      <c r="G612" s="294"/>
      <c r="H612" s="294"/>
      <c r="I612" s="294"/>
      <c r="J612" s="294"/>
      <c r="K612" s="294"/>
      <c r="L612" s="294"/>
      <c r="M612" s="294"/>
      <c r="N612" s="294">
        <v>12</v>
      </c>
      <c r="O612" s="294"/>
      <c r="P612" s="294"/>
      <c r="Q612" s="294"/>
      <c r="R612" s="294"/>
      <c r="S612" s="294"/>
      <c r="T612" s="294"/>
      <c r="U612" s="294"/>
      <c r="V612" s="294"/>
      <c r="W612" s="294"/>
      <c r="X612" s="294"/>
      <c r="Y612" s="414"/>
      <c r="Z612" s="409"/>
      <c r="AA612" s="409"/>
      <c r="AB612" s="409"/>
      <c r="AC612" s="409"/>
      <c r="AD612" s="409"/>
      <c r="AE612" s="409"/>
      <c r="AF612" s="414"/>
      <c r="AG612" s="414"/>
      <c r="AH612" s="414"/>
      <c r="AI612" s="414"/>
      <c r="AJ612" s="414"/>
      <c r="AK612" s="414"/>
      <c r="AL612" s="414"/>
      <c r="AM612" s="295">
        <f>SUM(Y612:AL612)</f>
        <v>0</v>
      </c>
    </row>
    <row r="613" spans="1:39" outlineLevel="1">
      <c r="A613" s="530"/>
      <c r="B613" s="293" t="s">
        <v>310</v>
      </c>
      <c r="C613" s="290" t="s">
        <v>163</v>
      </c>
      <c r="D613" s="294"/>
      <c r="E613" s="294"/>
      <c r="F613" s="294"/>
      <c r="G613" s="294"/>
      <c r="H613" s="294"/>
      <c r="I613" s="294"/>
      <c r="J613" s="294"/>
      <c r="K613" s="294"/>
      <c r="L613" s="294"/>
      <c r="M613" s="294"/>
      <c r="N613" s="294">
        <f>N612</f>
        <v>12</v>
      </c>
      <c r="O613" s="294"/>
      <c r="P613" s="294"/>
      <c r="Q613" s="294"/>
      <c r="R613" s="294"/>
      <c r="S613" s="294"/>
      <c r="T613" s="294"/>
      <c r="U613" s="294"/>
      <c r="V613" s="294"/>
      <c r="W613" s="294"/>
      <c r="X613" s="294"/>
      <c r="Y613" s="410">
        <f>Y612</f>
        <v>0</v>
      </c>
      <c r="Z613" s="410">
        <f t="shared" ref="Z613" si="1814">Z612</f>
        <v>0</v>
      </c>
      <c r="AA613" s="410">
        <f t="shared" ref="AA613" si="1815">AA612</f>
        <v>0</v>
      </c>
      <c r="AB613" s="410">
        <f t="shared" ref="AB613" si="1816">AB612</f>
        <v>0</v>
      </c>
      <c r="AC613" s="410">
        <f t="shared" ref="AC613" si="1817">AC612</f>
        <v>0</v>
      </c>
      <c r="AD613" s="410">
        <f t="shared" ref="AD613" si="1818">AD612</f>
        <v>0</v>
      </c>
      <c r="AE613" s="410">
        <f t="shared" ref="AE613" si="1819">AE612</f>
        <v>0</v>
      </c>
      <c r="AF613" s="410">
        <f t="shared" ref="AF613" si="1820">AF612</f>
        <v>0</v>
      </c>
      <c r="AG613" s="410">
        <f t="shared" ref="AG613" si="1821">AG612</f>
        <v>0</v>
      </c>
      <c r="AH613" s="410">
        <f t="shared" ref="AH613" si="1822">AH612</f>
        <v>0</v>
      </c>
      <c r="AI613" s="410">
        <f t="shared" ref="AI613" si="1823">AI612</f>
        <v>0</v>
      </c>
      <c r="AJ613" s="410">
        <f t="shared" ref="AJ613" si="1824">AJ612</f>
        <v>0</v>
      </c>
      <c r="AK613" s="410">
        <f t="shared" ref="AK613" si="1825">AK612</f>
        <v>0</v>
      </c>
      <c r="AL613" s="410">
        <f t="shared" ref="AL613" si="1826">AL612</f>
        <v>0</v>
      </c>
      <c r="AM613" s="310"/>
    </row>
    <row r="614" spans="1:39" outlineLevel="1">
      <c r="A614" s="530"/>
      <c r="B614" s="313"/>
      <c r="C614" s="311"/>
      <c r="D614" s="315"/>
      <c r="E614" s="315"/>
      <c r="F614" s="315"/>
      <c r="G614" s="315"/>
      <c r="H614" s="315"/>
      <c r="I614" s="315"/>
      <c r="J614" s="315"/>
      <c r="K614" s="315"/>
      <c r="L614" s="315"/>
      <c r="M614" s="315"/>
      <c r="N614" s="290"/>
      <c r="O614" s="315"/>
      <c r="P614" s="315"/>
      <c r="Q614" s="315"/>
      <c r="R614" s="315"/>
      <c r="S614" s="315"/>
      <c r="T614" s="315"/>
      <c r="U614" s="315"/>
      <c r="V614" s="315"/>
      <c r="W614" s="315"/>
      <c r="X614" s="315"/>
      <c r="Y614" s="415"/>
      <c r="Z614" s="415"/>
      <c r="AA614" s="415"/>
      <c r="AB614" s="415"/>
      <c r="AC614" s="415"/>
      <c r="AD614" s="415"/>
      <c r="AE614" s="415"/>
      <c r="AF614" s="415"/>
      <c r="AG614" s="415"/>
      <c r="AH614" s="415"/>
      <c r="AI614" s="415"/>
      <c r="AJ614" s="415"/>
      <c r="AK614" s="415"/>
      <c r="AL614" s="415"/>
      <c r="AM614" s="312"/>
    </row>
    <row r="615" spans="1:39" ht="30" outlineLevel="1">
      <c r="A615" s="530">
        <v>10</v>
      </c>
      <c r="B615" s="427" t="s">
        <v>103</v>
      </c>
      <c r="C615" s="290" t="s">
        <v>25</v>
      </c>
      <c r="D615" s="294"/>
      <c r="E615" s="294"/>
      <c r="F615" s="294"/>
      <c r="G615" s="294"/>
      <c r="H615" s="294"/>
      <c r="I615" s="294"/>
      <c r="J615" s="294"/>
      <c r="K615" s="294"/>
      <c r="L615" s="294"/>
      <c r="M615" s="294"/>
      <c r="N615" s="294">
        <v>3</v>
      </c>
      <c r="O615" s="294"/>
      <c r="P615" s="294"/>
      <c r="Q615" s="294"/>
      <c r="R615" s="294"/>
      <c r="S615" s="294"/>
      <c r="T615" s="294"/>
      <c r="U615" s="294"/>
      <c r="V615" s="294"/>
      <c r="W615" s="294"/>
      <c r="X615" s="294"/>
      <c r="Y615" s="414"/>
      <c r="Z615" s="409"/>
      <c r="AA615" s="409"/>
      <c r="AB615" s="409"/>
      <c r="AC615" s="409"/>
      <c r="AD615" s="409"/>
      <c r="AE615" s="409"/>
      <c r="AF615" s="414"/>
      <c r="AG615" s="414"/>
      <c r="AH615" s="414"/>
      <c r="AI615" s="414"/>
      <c r="AJ615" s="414"/>
      <c r="AK615" s="414"/>
      <c r="AL615" s="414"/>
      <c r="AM615" s="295">
        <f>SUM(Y615:AL615)</f>
        <v>0</v>
      </c>
    </row>
    <row r="616" spans="1:39" outlineLevel="1">
      <c r="A616" s="530"/>
      <c r="B616" s="293" t="s">
        <v>310</v>
      </c>
      <c r="C616" s="290" t="s">
        <v>163</v>
      </c>
      <c r="D616" s="294"/>
      <c r="E616" s="294"/>
      <c r="F616" s="294"/>
      <c r="G616" s="294"/>
      <c r="H616" s="294"/>
      <c r="I616" s="294"/>
      <c r="J616" s="294"/>
      <c r="K616" s="294"/>
      <c r="L616" s="294"/>
      <c r="M616" s="294"/>
      <c r="N616" s="294">
        <f>N615</f>
        <v>3</v>
      </c>
      <c r="O616" s="294"/>
      <c r="P616" s="294"/>
      <c r="Q616" s="294"/>
      <c r="R616" s="294"/>
      <c r="S616" s="294"/>
      <c r="T616" s="294"/>
      <c r="U616" s="294"/>
      <c r="V616" s="294"/>
      <c r="W616" s="294"/>
      <c r="X616" s="294"/>
      <c r="Y616" s="410">
        <f>Y615</f>
        <v>0</v>
      </c>
      <c r="Z616" s="410">
        <f t="shared" ref="Z616" si="1827">Z615</f>
        <v>0</v>
      </c>
      <c r="AA616" s="410">
        <f t="shared" ref="AA616" si="1828">AA615</f>
        <v>0</v>
      </c>
      <c r="AB616" s="410">
        <f t="shared" ref="AB616" si="1829">AB615</f>
        <v>0</v>
      </c>
      <c r="AC616" s="410">
        <f t="shared" ref="AC616" si="1830">AC615</f>
        <v>0</v>
      </c>
      <c r="AD616" s="410">
        <f t="shared" ref="AD616" si="1831">AD615</f>
        <v>0</v>
      </c>
      <c r="AE616" s="410">
        <f t="shared" ref="AE616" si="1832">AE615</f>
        <v>0</v>
      </c>
      <c r="AF616" s="410">
        <f t="shared" ref="AF616" si="1833">AF615</f>
        <v>0</v>
      </c>
      <c r="AG616" s="410">
        <f t="shared" ref="AG616" si="1834">AG615</f>
        <v>0</v>
      </c>
      <c r="AH616" s="410">
        <f t="shared" ref="AH616" si="1835">AH615</f>
        <v>0</v>
      </c>
      <c r="AI616" s="410">
        <f t="shared" ref="AI616" si="1836">AI615</f>
        <v>0</v>
      </c>
      <c r="AJ616" s="410">
        <f t="shared" ref="AJ616" si="1837">AJ615</f>
        <v>0</v>
      </c>
      <c r="AK616" s="410">
        <f t="shared" ref="AK616" si="1838">AK615</f>
        <v>0</v>
      </c>
      <c r="AL616" s="410">
        <f t="shared" ref="AL616" si="1839">AL615</f>
        <v>0</v>
      </c>
      <c r="AM616" s="310"/>
    </row>
    <row r="617" spans="1:39" outlineLevel="1">
      <c r="A617" s="530"/>
      <c r="B617" s="313"/>
      <c r="C617" s="311"/>
      <c r="D617" s="315"/>
      <c r="E617" s="315"/>
      <c r="F617" s="315"/>
      <c r="G617" s="315"/>
      <c r="H617" s="315"/>
      <c r="I617" s="315"/>
      <c r="J617" s="315"/>
      <c r="K617" s="315"/>
      <c r="L617" s="315"/>
      <c r="M617" s="315"/>
      <c r="N617" s="290"/>
      <c r="O617" s="315"/>
      <c r="P617" s="315"/>
      <c r="Q617" s="315"/>
      <c r="R617" s="315"/>
      <c r="S617" s="315"/>
      <c r="T617" s="315"/>
      <c r="U617" s="315"/>
      <c r="V617" s="315"/>
      <c r="W617" s="315"/>
      <c r="X617" s="315"/>
      <c r="Y617" s="415"/>
      <c r="Z617" s="416"/>
      <c r="AA617" s="415"/>
      <c r="AB617" s="415"/>
      <c r="AC617" s="415"/>
      <c r="AD617" s="415"/>
      <c r="AE617" s="415"/>
      <c r="AF617" s="415"/>
      <c r="AG617" s="415"/>
      <c r="AH617" s="415"/>
      <c r="AI617" s="415"/>
      <c r="AJ617" s="415"/>
      <c r="AK617" s="415"/>
      <c r="AL617" s="415"/>
      <c r="AM617" s="312"/>
    </row>
    <row r="618" spans="1:39" ht="15.75" outlineLevel="1">
      <c r="A618" s="530"/>
      <c r="B618" s="287" t="s">
        <v>10</v>
      </c>
      <c r="C618" s="288"/>
      <c r="D618" s="288"/>
      <c r="E618" s="288"/>
      <c r="F618" s="288"/>
      <c r="G618" s="288"/>
      <c r="H618" s="288"/>
      <c r="I618" s="288"/>
      <c r="J618" s="288"/>
      <c r="K618" s="288"/>
      <c r="L618" s="288"/>
      <c r="M618" s="288"/>
      <c r="N618" s="289"/>
      <c r="O618" s="288"/>
      <c r="P618" s="288"/>
      <c r="Q618" s="288"/>
      <c r="R618" s="288"/>
      <c r="S618" s="288"/>
      <c r="T618" s="288"/>
      <c r="U618" s="288"/>
      <c r="V618" s="288"/>
      <c r="W618" s="288"/>
      <c r="X618" s="288"/>
      <c r="Y618" s="413"/>
      <c r="Z618" s="413"/>
      <c r="AA618" s="413"/>
      <c r="AB618" s="413"/>
      <c r="AC618" s="413"/>
      <c r="AD618" s="413"/>
      <c r="AE618" s="413"/>
      <c r="AF618" s="413"/>
      <c r="AG618" s="413"/>
      <c r="AH618" s="413"/>
      <c r="AI618" s="413"/>
      <c r="AJ618" s="413"/>
      <c r="AK618" s="413"/>
      <c r="AL618" s="413"/>
      <c r="AM618" s="291"/>
    </row>
    <row r="619" spans="1:39" ht="30" outlineLevel="1">
      <c r="A619" s="530">
        <v>11</v>
      </c>
      <c r="B619" s="427" t="s">
        <v>104</v>
      </c>
      <c r="C619" s="290" t="s">
        <v>25</v>
      </c>
      <c r="D619" s="294"/>
      <c r="E619" s="294"/>
      <c r="F619" s="294"/>
      <c r="G619" s="294"/>
      <c r="H619" s="294"/>
      <c r="I619" s="294"/>
      <c r="J619" s="294"/>
      <c r="K619" s="294"/>
      <c r="L619" s="294"/>
      <c r="M619" s="294"/>
      <c r="N619" s="294">
        <v>12</v>
      </c>
      <c r="O619" s="294"/>
      <c r="P619" s="294"/>
      <c r="Q619" s="294"/>
      <c r="R619" s="294"/>
      <c r="S619" s="294"/>
      <c r="T619" s="294"/>
      <c r="U619" s="294"/>
      <c r="V619" s="294"/>
      <c r="W619" s="294"/>
      <c r="X619" s="294"/>
      <c r="Y619" s="425"/>
      <c r="Z619" s="409"/>
      <c r="AA619" s="409"/>
      <c r="AB619" s="409"/>
      <c r="AC619" s="409"/>
      <c r="AD619" s="409"/>
      <c r="AE619" s="409"/>
      <c r="AF619" s="414"/>
      <c r="AG619" s="414"/>
      <c r="AH619" s="414"/>
      <c r="AI619" s="414"/>
      <c r="AJ619" s="414"/>
      <c r="AK619" s="414"/>
      <c r="AL619" s="414"/>
      <c r="AM619" s="295">
        <f>SUM(Y619:AL619)</f>
        <v>0</v>
      </c>
    </row>
    <row r="620" spans="1:39" outlineLevel="1">
      <c r="A620" s="530"/>
      <c r="B620" s="293" t="s">
        <v>310</v>
      </c>
      <c r="C620" s="290" t="s">
        <v>163</v>
      </c>
      <c r="D620" s="294"/>
      <c r="E620" s="294"/>
      <c r="F620" s="294"/>
      <c r="G620" s="294"/>
      <c r="H620" s="294"/>
      <c r="I620" s="294"/>
      <c r="J620" s="294"/>
      <c r="K620" s="294"/>
      <c r="L620" s="294"/>
      <c r="M620" s="294"/>
      <c r="N620" s="294">
        <f>N619</f>
        <v>12</v>
      </c>
      <c r="O620" s="294"/>
      <c r="P620" s="294"/>
      <c r="Q620" s="294"/>
      <c r="R620" s="294"/>
      <c r="S620" s="294"/>
      <c r="T620" s="294"/>
      <c r="U620" s="294"/>
      <c r="V620" s="294"/>
      <c r="W620" s="294"/>
      <c r="X620" s="294"/>
      <c r="Y620" s="410">
        <f>Y619</f>
        <v>0</v>
      </c>
      <c r="Z620" s="410">
        <f t="shared" ref="Z620" si="1840">Z619</f>
        <v>0</v>
      </c>
      <c r="AA620" s="410">
        <f t="shared" ref="AA620" si="1841">AA619</f>
        <v>0</v>
      </c>
      <c r="AB620" s="410">
        <f t="shared" ref="AB620" si="1842">AB619</f>
        <v>0</v>
      </c>
      <c r="AC620" s="410">
        <f t="shared" ref="AC620" si="1843">AC619</f>
        <v>0</v>
      </c>
      <c r="AD620" s="410">
        <f t="shared" ref="AD620" si="1844">AD619</f>
        <v>0</v>
      </c>
      <c r="AE620" s="410">
        <f t="shared" ref="AE620" si="1845">AE619</f>
        <v>0</v>
      </c>
      <c r="AF620" s="410">
        <f t="shared" ref="AF620" si="1846">AF619</f>
        <v>0</v>
      </c>
      <c r="AG620" s="410">
        <f t="shared" ref="AG620" si="1847">AG619</f>
        <v>0</v>
      </c>
      <c r="AH620" s="410">
        <f t="shared" ref="AH620" si="1848">AH619</f>
        <v>0</v>
      </c>
      <c r="AI620" s="410">
        <f t="shared" ref="AI620" si="1849">AI619</f>
        <v>0</v>
      </c>
      <c r="AJ620" s="410">
        <f t="shared" ref="AJ620" si="1850">AJ619</f>
        <v>0</v>
      </c>
      <c r="AK620" s="410">
        <f t="shared" ref="AK620" si="1851">AK619</f>
        <v>0</v>
      </c>
      <c r="AL620" s="410">
        <f t="shared" ref="AL620" si="1852">AL619</f>
        <v>0</v>
      </c>
      <c r="AM620" s="296"/>
    </row>
    <row r="621" spans="1:39" outlineLevel="1">
      <c r="A621" s="530"/>
      <c r="B621" s="314"/>
      <c r="C621" s="304"/>
      <c r="D621" s="290"/>
      <c r="E621" s="290"/>
      <c r="F621" s="290"/>
      <c r="G621" s="290"/>
      <c r="H621" s="290"/>
      <c r="I621" s="290"/>
      <c r="J621" s="290"/>
      <c r="K621" s="290"/>
      <c r="L621" s="290"/>
      <c r="M621" s="290"/>
      <c r="N621" s="290"/>
      <c r="O621" s="290"/>
      <c r="P621" s="290"/>
      <c r="Q621" s="290"/>
      <c r="R621" s="290"/>
      <c r="S621" s="290"/>
      <c r="T621" s="290"/>
      <c r="U621" s="290"/>
      <c r="V621" s="290"/>
      <c r="W621" s="290"/>
      <c r="X621" s="290"/>
      <c r="Y621" s="411"/>
      <c r="Z621" s="420"/>
      <c r="AA621" s="420"/>
      <c r="AB621" s="420"/>
      <c r="AC621" s="420"/>
      <c r="AD621" s="420"/>
      <c r="AE621" s="420"/>
      <c r="AF621" s="420"/>
      <c r="AG621" s="420"/>
      <c r="AH621" s="420"/>
      <c r="AI621" s="420"/>
      <c r="AJ621" s="420"/>
      <c r="AK621" s="420"/>
      <c r="AL621" s="420"/>
      <c r="AM621" s="305"/>
    </row>
    <row r="622" spans="1:39" ht="45" outlineLevel="1">
      <c r="A622" s="530">
        <v>12</v>
      </c>
      <c r="B622" s="427" t="s">
        <v>105</v>
      </c>
      <c r="C622" s="290" t="s">
        <v>25</v>
      </c>
      <c r="D622" s="294"/>
      <c r="E622" s="294"/>
      <c r="F622" s="294"/>
      <c r="G622" s="294"/>
      <c r="H622" s="294"/>
      <c r="I622" s="294"/>
      <c r="J622" s="294"/>
      <c r="K622" s="294"/>
      <c r="L622" s="294"/>
      <c r="M622" s="294"/>
      <c r="N622" s="294">
        <v>12</v>
      </c>
      <c r="O622" s="294"/>
      <c r="P622" s="294"/>
      <c r="Q622" s="294"/>
      <c r="R622" s="294"/>
      <c r="S622" s="294"/>
      <c r="T622" s="294"/>
      <c r="U622" s="294"/>
      <c r="V622" s="294"/>
      <c r="W622" s="294"/>
      <c r="X622" s="294"/>
      <c r="Y622" s="409"/>
      <c r="Z622" s="409"/>
      <c r="AA622" s="409"/>
      <c r="AB622" s="409"/>
      <c r="AC622" s="409"/>
      <c r="AD622" s="409"/>
      <c r="AE622" s="409"/>
      <c r="AF622" s="414"/>
      <c r="AG622" s="414"/>
      <c r="AH622" s="414"/>
      <c r="AI622" s="414"/>
      <c r="AJ622" s="414"/>
      <c r="AK622" s="414"/>
      <c r="AL622" s="414"/>
      <c r="AM622" s="295">
        <f>SUM(Y622:AL622)</f>
        <v>0</v>
      </c>
    </row>
    <row r="623" spans="1:39" outlineLevel="1">
      <c r="A623" s="530"/>
      <c r="B623" s="293" t="s">
        <v>310</v>
      </c>
      <c r="C623" s="290" t="s">
        <v>163</v>
      </c>
      <c r="D623" s="294"/>
      <c r="E623" s="294"/>
      <c r="F623" s="294"/>
      <c r="G623" s="294"/>
      <c r="H623" s="294"/>
      <c r="I623" s="294"/>
      <c r="J623" s="294"/>
      <c r="K623" s="294"/>
      <c r="L623" s="294"/>
      <c r="M623" s="294"/>
      <c r="N623" s="294">
        <f>N622</f>
        <v>12</v>
      </c>
      <c r="O623" s="294"/>
      <c r="P623" s="294"/>
      <c r="Q623" s="294"/>
      <c r="R623" s="294"/>
      <c r="S623" s="294"/>
      <c r="T623" s="294"/>
      <c r="U623" s="294"/>
      <c r="V623" s="294"/>
      <c r="W623" s="294"/>
      <c r="X623" s="294"/>
      <c r="Y623" s="410">
        <f>Y622</f>
        <v>0</v>
      </c>
      <c r="Z623" s="410">
        <f t="shared" ref="Z623" si="1853">Z622</f>
        <v>0</v>
      </c>
      <c r="AA623" s="410">
        <f t="shared" ref="AA623" si="1854">AA622</f>
        <v>0</v>
      </c>
      <c r="AB623" s="410">
        <f t="shared" ref="AB623" si="1855">AB622</f>
        <v>0</v>
      </c>
      <c r="AC623" s="410">
        <f t="shared" ref="AC623" si="1856">AC622</f>
        <v>0</v>
      </c>
      <c r="AD623" s="410">
        <f t="shared" ref="AD623" si="1857">AD622</f>
        <v>0</v>
      </c>
      <c r="AE623" s="410">
        <f t="shared" ref="AE623" si="1858">AE622</f>
        <v>0</v>
      </c>
      <c r="AF623" s="410">
        <f t="shared" ref="AF623" si="1859">AF622</f>
        <v>0</v>
      </c>
      <c r="AG623" s="410">
        <f t="shared" ref="AG623" si="1860">AG622</f>
        <v>0</v>
      </c>
      <c r="AH623" s="410">
        <f t="shared" ref="AH623" si="1861">AH622</f>
        <v>0</v>
      </c>
      <c r="AI623" s="410">
        <f t="shared" ref="AI623" si="1862">AI622</f>
        <v>0</v>
      </c>
      <c r="AJ623" s="410">
        <f t="shared" ref="AJ623" si="1863">AJ622</f>
        <v>0</v>
      </c>
      <c r="AK623" s="410">
        <f t="shared" ref="AK623" si="1864">AK622</f>
        <v>0</v>
      </c>
      <c r="AL623" s="410">
        <f t="shared" ref="AL623" si="1865">AL622</f>
        <v>0</v>
      </c>
      <c r="AM623" s="296"/>
    </row>
    <row r="624" spans="1:39" outlineLevel="1">
      <c r="A624" s="530"/>
      <c r="B624" s="314"/>
      <c r="C624" s="304"/>
      <c r="D624" s="290"/>
      <c r="E624" s="290"/>
      <c r="F624" s="290"/>
      <c r="G624" s="290"/>
      <c r="H624" s="290"/>
      <c r="I624" s="290"/>
      <c r="J624" s="290"/>
      <c r="K624" s="290"/>
      <c r="L624" s="290"/>
      <c r="M624" s="290"/>
      <c r="N624" s="290"/>
      <c r="O624" s="290"/>
      <c r="P624" s="290"/>
      <c r="Q624" s="290"/>
      <c r="R624" s="290"/>
      <c r="S624" s="290"/>
      <c r="T624" s="290"/>
      <c r="U624" s="290"/>
      <c r="V624" s="290"/>
      <c r="W624" s="290"/>
      <c r="X624" s="290"/>
      <c r="Y624" s="421"/>
      <c r="Z624" s="421"/>
      <c r="AA624" s="411"/>
      <c r="AB624" s="411"/>
      <c r="AC624" s="411"/>
      <c r="AD624" s="411"/>
      <c r="AE624" s="411"/>
      <c r="AF624" s="411"/>
      <c r="AG624" s="411"/>
      <c r="AH624" s="411"/>
      <c r="AI624" s="411"/>
      <c r="AJ624" s="411"/>
      <c r="AK624" s="411"/>
      <c r="AL624" s="411"/>
      <c r="AM624" s="305"/>
    </row>
    <row r="625" spans="1:40" ht="30" outlineLevel="1">
      <c r="A625" s="530">
        <v>13</v>
      </c>
      <c r="B625" s="427" t="s">
        <v>106</v>
      </c>
      <c r="C625" s="290" t="s">
        <v>25</v>
      </c>
      <c r="D625" s="294"/>
      <c r="E625" s="294"/>
      <c r="F625" s="294"/>
      <c r="G625" s="294"/>
      <c r="H625" s="294"/>
      <c r="I625" s="294"/>
      <c r="J625" s="294"/>
      <c r="K625" s="294"/>
      <c r="L625" s="294"/>
      <c r="M625" s="294"/>
      <c r="N625" s="294">
        <v>12</v>
      </c>
      <c r="O625" s="294"/>
      <c r="P625" s="294"/>
      <c r="Q625" s="294"/>
      <c r="R625" s="294"/>
      <c r="S625" s="294"/>
      <c r="T625" s="294"/>
      <c r="U625" s="294"/>
      <c r="V625" s="294"/>
      <c r="W625" s="294"/>
      <c r="X625" s="294"/>
      <c r="Y625" s="409"/>
      <c r="Z625" s="409"/>
      <c r="AA625" s="409"/>
      <c r="AB625" s="409"/>
      <c r="AC625" s="409"/>
      <c r="AD625" s="409"/>
      <c r="AE625" s="409"/>
      <c r="AF625" s="414"/>
      <c r="AG625" s="414"/>
      <c r="AH625" s="414"/>
      <c r="AI625" s="414"/>
      <c r="AJ625" s="414"/>
      <c r="AK625" s="414"/>
      <c r="AL625" s="414"/>
      <c r="AM625" s="295">
        <f>SUM(Y625:AL625)</f>
        <v>0</v>
      </c>
    </row>
    <row r="626" spans="1:40" outlineLevel="1">
      <c r="A626" s="530"/>
      <c r="B626" s="293" t="s">
        <v>310</v>
      </c>
      <c r="C626" s="290" t="s">
        <v>163</v>
      </c>
      <c r="D626" s="294"/>
      <c r="E626" s="294"/>
      <c r="F626" s="294"/>
      <c r="G626" s="294"/>
      <c r="H626" s="294"/>
      <c r="I626" s="294"/>
      <c r="J626" s="294"/>
      <c r="K626" s="294"/>
      <c r="L626" s="294"/>
      <c r="M626" s="294"/>
      <c r="N626" s="294">
        <f>N625</f>
        <v>12</v>
      </c>
      <c r="O626" s="294"/>
      <c r="P626" s="294"/>
      <c r="Q626" s="294"/>
      <c r="R626" s="294"/>
      <c r="S626" s="294"/>
      <c r="T626" s="294"/>
      <c r="U626" s="294"/>
      <c r="V626" s="294"/>
      <c r="W626" s="294"/>
      <c r="X626" s="294"/>
      <c r="Y626" s="410">
        <f>Y625</f>
        <v>0</v>
      </c>
      <c r="Z626" s="410">
        <f t="shared" ref="Z626" si="1866">Z625</f>
        <v>0</v>
      </c>
      <c r="AA626" s="410">
        <f t="shared" ref="AA626" si="1867">AA625</f>
        <v>0</v>
      </c>
      <c r="AB626" s="410">
        <f t="shared" ref="AB626" si="1868">AB625</f>
        <v>0</v>
      </c>
      <c r="AC626" s="410">
        <f t="shared" ref="AC626" si="1869">AC625</f>
        <v>0</v>
      </c>
      <c r="AD626" s="410">
        <f t="shared" ref="AD626" si="1870">AD625</f>
        <v>0</v>
      </c>
      <c r="AE626" s="410">
        <f t="shared" ref="AE626" si="1871">AE625</f>
        <v>0</v>
      </c>
      <c r="AF626" s="410">
        <f t="shared" ref="AF626" si="1872">AF625</f>
        <v>0</v>
      </c>
      <c r="AG626" s="410">
        <f t="shared" ref="AG626" si="1873">AG625</f>
        <v>0</v>
      </c>
      <c r="AH626" s="410">
        <f t="shared" ref="AH626" si="1874">AH625</f>
        <v>0</v>
      </c>
      <c r="AI626" s="410">
        <f t="shared" ref="AI626" si="1875">AI625</f>
        <v>0</v>
      </c>
      <c r="AJ626" s="410">
        <f t="shared" ref="AJ626" si="1876">AJ625</f>
        <v>0</v>
      </c>
      <c r="AK626" s="410">
        <f t="shared" ref="AK626" si="1877">AK625</f>
        <v>0</v>
      </c>
      <c r="AL626" s="410">
        <f t="shared" ref="AL626" si="1878">AL625</f>
        <v>0</v>
      </c>
      <c r="AM626" s="305"/>
    </row>
    <row r="627" spans="1:40" outlineLevel="1">
      <c r="A627" s="530"/>
      <c r="B627" s="314"/>
      <c r="C627" s="304"/>
      <c r="D627" s="290"/>
      <c r="E627" s="290"/>
      <c r="F627" s="290"/>
      <c r="G627" s="290"/>
      <c r="H627" s="290"/>
      <c r="I627" s="290"/>
      <c r="J627" s="290"/>
      <c r="K627" s="290"/>
      <c r="L627" s="290"/>
      <c r="M627" s="290"/>
      <c r="N627" s="290"/>
      <c r="O627" s="290"/>
      <c r="P627" s="290"/>
      <c r="Q627" s="290"/>
      <c r="R627" s="290"/>
      <c r="S627" s="290"/>
      <c r="T627" s="290"/>
      <c r="U627" s="290"/>
      <c r="V627" s="290"/>
      <c r="W627" s="290"/>
      <c r="X627" s="290"/>
      <c r="Y627" s="411"/>
      <c r="Z627" s="411"/>
      <c r="AA627" s="411"/>
      <c r="AB627" s="411"/>
      <c r="AC627" s="411"/>
      <c r="AD627" s="411"/>
      <c r="AE627" s="411"/>
      <c r="AF627" s="411"/>
      <c r="AG627" s="411"/>
      <c r="AH627" s="411"/>
      <c r="AI627" s="411"/>
      <c r="AJ627" s="411"/>
      <c r="AK627" s="411"/>
      <c r="AL627" s="411"/>
      <c r="AM627" s="305"/>
    </row>
    <row r="628" spans="1:40" ht="15.75" outlineLevel="1">
      <c r="A628" s="530"/>
      <c r="B628" s="287" t="s">
        <v>107</v>
      </c>
      <c r="C628" s="288"/>
      <c r="D628" s="289"/>
      <c r="E628" s="289"/>
      <c r="F628" s="289"/>
      <c r="G628" s="289"/>
      <c r="H628" s="289"/>
      <c r="I628" s="289"/>
      <c r="J628" s="289"/>
      <c r="K628" s="289"/>
      <c r="L628" s="289"/>
      <c r="M628" s="289"/>
      <c r="N628" s="289"/>
      <c r="O628" s="289"/>
      <c r="P628" s="288"/>
      <c r="Q628" s="288"/>
      <c r="R628" s="288"/>
      <c r="S628" s="288"/>
      <c r="T628" s="288"/>
      <c r="U628" s="288"/>
      <c r="V628" s="288"/>
      <c r="W628" s="288"/>
      <c r="X628" s="288"/>
      <c r="Y628" s="413"/>
      <c r="Z628" s="413"/>
      <c r="AA628" s="413"/>
      <c r="AB628" s="413"/>
      <c r="AC628" s="413"/>
      <c r="AD628" s="413"/>
      <c r="AE628" s="413"/>
      <c r="AF628" s="413"/>
      <c r="AG628" s="413"/>
      <c r="AH628" s="413"/>
      <c r="AI628" s="413"/>
      <c r="AJ628" s="413"/>
      <c r="AK628" s="413"/>
      <c r="AL628" s="413"/>
      <c r="AM628" s="291"/>
    </row>
    <row r="629" spans="1:40" outlineLevel="1">
      <c r="A629" s="530">
        <v>14</v>
      </c>
      <c r="B629" s="314" t="s">
        <v>108</v>
      </c>
      <c r="C629" s="290" t="s">
        <v>25</v>
      </c>
      <c r="D629" s="294"/>
      <c r="E629" s="294"/>
      <c r="F629" s="294"/>
      <c r="G629" s="294"/>
      <c r="H629" s="294"/>
      <c r="I629" s="294"/>
      <c r="J629" s="294"/>
      <c r="K629" s="294"/>
      <c r="L629" s="294"/>
      <c r="M629" s="294"/>
      <c r="N629" s="294">
        <v>12</v>
      </c>
      <c r="O629" s="294"/>
      <c r="P629" s="294"/>
      <c r="Q629" s="294"/>
      <c r="R629" s="294"/>
      <c r="S629" s="294"/>
      <c r="T629" s="294"/>
      <c r="U629" s="294"/>
      <c r="V629" s="294"/>
      <c r="W629" s="294"/>
      <c r="X629" s="294"/>
      <c r="Y629" s="409"/>
      <c r="Z629" s="409"/>
      <c r="AA629" s="409"/>
      <c r="AB629" s="409"/>
      <c r="AC629" s="409"/>
      <c r="AD629" s="409"/>
      <c r="AE629" s="409"/>
      <c r="AF629" s="409"/>
      <c r="AG629" s="409"/>
      <c r="AH629" s="409"/>
      <c r="AI629" s="409"/>
      <c r="AJ629" s="409"/>
      <c r="AK629" s="409"/>
      <c r="AL629" s="409"/>
      <c r="AM629" s="295">
        <f>SUM(Y629:AL629)</f>
        <v>0</v>
      </c>
    </row>
    <row r="630" spans="1:40" outlineLevel="1">
      <c r="A630" s="530"/>
      <c r="B630" s="293" t="s">
        <v>310</v>
      </c>
      <c r="C630" s="290" t="s">
        <v>163</v>
      </c>
      <c r="D630" s="294"/>
      <c r="E630" s="294"/>
      <c r="F630" s="294"/>
      <c r="G630" s="294"/>
      <c r="H630" s="294"/>
      <c r="I630" s="294"/>
      <c r="J630" s="294"/>
      <c r="K630" s="294"/>
      <c r="L630" s="294"/>
      <c r="M630" s="294"/>
      <c r="N630" s="294">
        <f>N629</f>
        <v>12</v>
      </c>
      <c r="O630" s="294"/>
      <c r="P630" s="294"/>
      <c r="Q630" s="294"/>
      <c r="R630" s="294"/>
      <c r="S630" s="294"/>
      <c r="T630" s="294"/>
      <c r="U630" s="294"/>
      <c r="V630" s="294"/>
      <c r="W630" s="294"/>
      <c r="X630" s="294"/>
      <c r="Y630" s="410">
        <f>Y629</f>
        <v>0</v>
      </c>
      <c r="Z630" s="410">
        <f t="shared" ref="Z630" si="1879">Z629</f>
        <v>0</v>
      </c>
      <c r="AA630" s="410">
        <f t="shared" ref="AA630" si="1880">AA629</f>
        <v>0</v>
      </c>
      <c r="AB630" s="410">
        <f t="shared" ref="AB630" si="1881">AB629</f>
        <v>0</v>
      </c>
      <c r="AC630" s="410">
        <f t="shared" ref="AC630" si="1882">AC629</f>
        <v>0</v>
      </c>
      <c r="AD630" s="410">
        <f t="shared" ref="AD630" si="1883">AD629</f>
        <v>0</v>
      </c>
      <c r="AE630" s="410">
        <f t="shared" ref="AE630" si="1884">AE629</f>
        <v>0</v>
      </c>
      <c r="AF630" s="410">
        <f t="shared" ref="AF630" si="1885">AF629</f>
        <v>0</v>
      </c>
      <c r="AG630" s="410">
        <f t="shared" ref="AG630" si="1886">AG629</f>
        <v>0</v>
      </c>
      <c r="AH630" s="410">
        <f t="shared" ref="AH630" si="1887">AH629</f>
        <v>0</v>
      </c>
      <c r="AI630" s="410">
        <f t="shared" ref="AI630" si="1888">AI629</f>
        <v>0</v>
      </c>
      <c r="AJ630" s="410">
        <f t="shared" ref="AJ630" si="1889">AJ629</f>
        <v>0</v>
      </c>
      <c r="AK630" s="410">
        <f t="shared" ref="AK630" si="1890">AK629</f>
        <v>0</v>
      </c>
      <c r="AL630" s="410">
        <f t="shared" ref="AL630" si="1891">AL629</f>
        <v>0</v>
      </c>
      <c r="AM630" s="514"/>
      <c r="AN630" s="628"/>
    </row>
    <row r="631" spans="1:40" outlineLevel="1">
      <c r="A631" s="530"/>
      <c r="B631" s="314"/>
      <c r="C631" s="304"/>
      <c r="D631" s="290"/>
      <c r="E631" s="290"/>
      <c r="F631" s="290"/>
      <c r="G631" s="290"/>
      <c r="H631" s="290"/>
      <c r="I631" s="290"/>
      <c r="J631" s="290"/>
      <c r="K631" s="290"/>
      <c r="L631" s="290"/>
      <c r="M631" s="290"/>
      <c r="N631" s="466"/>
      <c r="O631" s="290"/>
      <c r="P631" s="290"/>
      <c r="Q631" s="290"/>
      <c r="R631" s="290"/>
      <c r="S631" s="290"/>
      <c r="T631" s="290"/>
      <c r="U631" s="290"/>
      <c r="V631" s="290"/>
      <c r="W631" s="290"/>
      <c r="X631" s="290"/>
      <c r="Y631" s="411"/>
      <c r="Z631" s="411"/>
      <c r="AA631" s="411"/>
      <c r="AB631" s="411"/>
      <c r="AC631" s="411"/>
      <c r="AD631" s="411"/>
      <c r="AE631" s="411"/>
      <c r="AF631" s="411"/>
      <c r="AG631" s="411"/>
      <c r="AH631" s="411"/>
      <c r="AI631" s="411"/>
      <c r="AJ631" s="411"/>
      <c r="AK631" s="411"/>
      <c r="AL631" s="411"/>
      <c r="AM631" s="300"/>
      <c r="AN631" s="628"/>
    </row>
    <row r="632" spans="1:40" s="308" customFormat="1" ht="15.75" outlineLevel="1">
      <c r="A632" s="530"/>
      <c r="B632" s="287" t="s">
        <v>490</v>
      </c>
      <c r="C632" s="290"/>
      <c r="D632" s="290"/>
      <c r="E632" s="290"/>
      <c r="F632" s="290"/>
      <c r="G632" s="290"/>
      <c r="H632" s="290"/>
      <c r="I632" s="290"/>
      <c r="J632" s="290"/>
      <c r="K632" s="290"/>
      <c r="L632" s="290"/>
      <c r="M632" s="290"/>
      <c r="N632" s="290"/>
      <c r="O632" s="290"/>
      <c r="P632" s="290"/>
      <c r="Q632" s="290"/>
      <c r="R632" s="290"/>
      <c r="S632" s="290"/>
      <c r="T632" s="290"/>
      <c r="U632" s="290"/>
      <c r="V632" s="290"/>
      <c r="W632" s="290"/>
      <c r="X632" s="290"/>
      <c r="Y632" s="411"/>
      <c r="Z632" s="411"/>
      <c r="AA632" s="411"/>
      <c r="AB632" s="411"/>
      <c r="AC632" s="411"/>
      <c r="AD632" s="411"/>
      <c r="AE632" s="415"/>
      <c r="AF632" s="415"/>
      <c r="AG632" s="415"/>
      <c r="AH632" s="415"/>
      <c r="AI632" s="415"/>
      <c r="AJ632" s="415"/>
      <c r="AK632" s="415"/>
      <c r="AL632" s="415"/>
      <c r="AM632" s="515"/>
      <c r="AN632" s="629"/>
    </row>
    <row r="633" spans="1:40" outlineLevel="1">
      <c r="A633" s="530">
        <v>15</v>
      </c>
      <c r="B633" s="293" t="s">
        <v>495</v>
      </c>
      <c r="C633" s="290" t="s">
        <v>25</v>
      </c>
      <c r="D633" s="294"/>
      <c r="E633" s="294"/>
      <c r="F633" s="294"/>
      <c r="G633" s="294"/>
      <c r="H633" s="294"/>
      <c r="I633" s="294"/>
      <c r="J633" s="294"/>
      <c r="K633" s="294"/>
      <c r="L633" s="294"/>
      <c r="M633" s="294"/>
      <c r="N633" s="294">
        <v>0</v>
      </c>
      <c r="O633" s="294"/>
      <c r="P633" s="294"/>
      <c r="Q633" s="294"/>
      <c r="R633" s="294"/>
      <c r="S633" s="294"/>
      <c r="T633" s="294"/>
      <c r="U633" s="294"/>
      <c r="V633" s="294"/>
      <c r="W633" s="294"/>
      <c r="X633" s="294"/>
      <c r="Y633" s="409"/>
      <c r="Z633" s="409"/>
      <c r="AA633" s="409"/>
      <c r="AB633" s="409"/>
      <c r="AC633" s="409"/>
      <c r="AD633" s="409"/>
      <c r="AE633" s="409"/>
      <c r="AF633" s="409"/>
      <c r="AG633" s="409"/>
      <c r="AH633" s="409"/>
      <c r="AI633" s="409"/>
      <c r="AJ633" s="409"/>
      <c r="AK633" s="409"/>
      <c r="AL633" s="409"/>
      <c r="AM633" s="295">
        <f>SUM(Y633:AL633)</f>
        <v>0</v>
      </c>
    </row>
    <row r="634" spans="1:40" outlineLevel="1">
      <c r="A634" s="530"/>
      <c r="B634" s="293" t="s">
        <v>310</v>
      </c>
      <c r="C634" s="290" t="s">
        <v>163</v>
      </c>
      <c r="D634" s="294"/>
      <c r="E634" s="294"/>
      <c r="F634" s="294"/>
      <c r="G634" s="294"/>
      <c r="H634" s="294"/>
      <c r="I634" s="294"/>
      <c r="J634" s="294"/>
      <c r="K634" s="294"/>
      <c r="L634" s="294"/>
      <c r="M634" s="294"/>
      <c r="N634" s="294">
        <f>N633</f>
        <v>0</v>
      </c>
      <c r="O634" s="294"/>
      <c r="P634" s="294"/>
      <c r="Q634" s="294"/>
      <c r="R634" s="294"/>
      <c r="S634" s="294"/>
      <c r="T634" s="294"/>
      <c r="U634" s="294"/>
      <c r="V634" s="294"/>
      <c r="W634" s="294"/>
      <c r="X634" s="294"/>
      <c r="Y634" s="410">
        <f>Y633</f>
        <v>0</v>
      </c>
      <c r="Z634" s="410">
        <f t="shared" ref="Z634:AL634" si="1892">Z633</f>
        <v>0</v>
      </c>
      <c r="AA634" s="410">
        <f t="shared" si="1892"/>
        <v>0</v>
      </c>
      <c r="AB634" s="410">
        <f t="shared" si="1892"/>
        <v>0</v>
      </c>
      <c r="AC634" s="410">
        <f t="shared" si="1892"/>
        <v>0</v>
      </c>
      <c r="AD634" s="410">
        <f t="shared" si="1892"/>
        <v>0</v>
      </c>
      <c r="AE634" s="410">
        <f t="shared" si="1892"/>
        <v>0</v>
      </c>
      <c r="AF634" s="410">
        <f t="shared" si="1892"/>
        <v>0</v>
      </c>
      <c r="AG634" s="410">
        <f t="shared" si="1892"/>
        <v>0</v>
      </c>
      <c r="AH634" s="410">
        <f t="shared" si="1892"/>
        <v>0</v>
      </c>
      <c r="AI634" s="410">
        <f t="shared" si="1892"/>
        <v>0</v>
      </c>
      <c r="AJ634" s="410">
        <f t="shared" si="1892"/>
        <v>0</v>
      </c>
      <c r="AK634" s="410">
        <f t="shared" si="1892"/>
        <v>0</v>
      </c>
      <c r="AL634" s="410">
        <f t="shared" si="1892"/>
        <v>0</v>
      </c>
      <c r="AM634" s="296"/>
    </row>
    <row r="635" spans="1:40" outlineLevel="1">
      <c r="A635" s="530"/>
      <c r="B635" s="314"/>
      <c r="C635" s="304"/>
      <c r="D635" s="290"/>
      <c r="E635" s="290"/>
      <c r="F635" s="290"/>
      <c r="G635" s="290"/>
      <c r="H635" s="290"/>
      <c r="I635" s="290"/>
      <c r="J635" s="290"/>
      <c r="K635" s="290"/>
      <c r="L635" s="290"/>
      <c r="M635" s="290"/>
      <c r="N635" s="290"/>
      <c r="O635" s="290"/>
      <c r="P635" s="290"/>
      <c r="Q635" s="290"/>
      <c r="R635" s="290"/>
      <c r="S635" s="290"/>
      <c r="T635" s="290"/>
      <c r="U635" s="290"/>
      <c r="V635" s="290"/>
      <c r="W635" s="290"/>
      <c r="X635" s="290"/>
      <c r="Y635" s="411"/>
      <c r="Z635" s="411"/>
      <c r="AA635" s="411"/>
      <c r="AB635" s="411"/>
      <c r="AC635" s="411"/>
      <c r="AD635" s="411"/>
      <c r="AE635" s="411"/>
      <c r="AF635" s="411"/>
      <c r="AG635" s="411"/>
      <c r="AH635" s="411"/>
      <c r="AI635" s="411"/>
      <c r="AJ635" s="411"/>
      <c r="AK635" s="411"/>
      <c r="AL635" s="411"/>
      <c r="AM635" s="305"/>
    </row>
    <row r="636" spans="1:40" s="282" customFormat="1" outlineLevel="1">
      <c r="A636" s="530">
        <v>16</v>
      </c>
      <c r="B636" s="323" t="s">
        <v>491</v>
      </c>
      <c r="C636" s="290" t="s">
        <v>25</v>
      </c>
      <c r="D636" s="294"/>
      <c r="E636" s="294"/>
      <c r="F636" s="294"/>
      <c r="G636" s="294"/>
      <c r="H636" s="294"/>
      <c r="I636" s="294"/>
      <c r="J636" s="294"/>
      <c r="K636" s="294"/>
      <c r="L636" s="294"/>
      <c r="M636" s="294"/>
      <c r="N636" s="294">
        <v>0</v>
      </c>
      <c r="O636" s="294"/>
      <c r="P636" s="294"/>
      <c r="Q636" s="294"/>
      <c r="R636" s="294"/>
      <c r="S636" s="294"/>
      <c r="T636" s="294"/>
      <c r="U636" s="294"/>
      <c r="V636" s="294"/>
      <c r="W636" s="294"/>
      <c r="X636" s="294"/>
      <c r="Y636" s="409"/>
      <c r="Z636" s="409"/>
      <c r="AA636" s="409"/>
      <c r="AB636" s="409"/>
      <c r="AC636" s="409"/>
      <c r="AD636" s="409"/>
      <c r="AE636" s="409"/>
      <c r="AF636" s="409"/>
      <c r="AG636" s="409"/>
      <c r="AH636" s="409"/>
      <c r="AI636" s="409"/>
      <c r="AJ636" s="409"/>
      <c r="AK636" s="409"/>
      <c r="AL636" s="409"/>
      <c r="AM636" s="295">
        <f>SUM(Y636:AL636)</f>
        <v>0</v>
      </c>
    </row>
    <row r="637" spans="1:40" s="282" customFormat="1" outlineLevel="1">
      <c r="A637" s="530"/>
      <c r="B637" s="293" t="s">
        <v>310</v>
      </c>
      <c r="C637" s="290" t="s">
        <v>163</v>
      </c>
      <c r="D637" s="294"/>
      <c r="E637" s="294"/>
      <c r="F637" s="294"/>
      <c r="G637" s="294"/>
      <c r="H637" s="294"/>
      <c r="I637" s="294"/>
      <c r="J637" s="294"/>
      <c r="K637" s="294"/>
      <c r="L637" s="294"/>
      <c r="M637" s="294"/>
      <c r="N637" s="294">
        <f>N636</f>
        <v>0</v>
      </c>
      <c r="O637" s="294"/>
      <c r="P637" s="294"/>
      <c r="Q637" s="294"/>
      <c r="R637" s="294"/>
      <c r="S637" s="294"/>
      <c r="T637" s="294"/>
      <c r="U637" s="294"/>
      <c r="V637" s="294"/>
      <c r="W637" s="294"/>
      <c r="X637" s="294"/>
      <c r="Y637" s="410">
        <f>Y636</f>
        <v>0</v>
      </c>
      <c r="Z637" s="410">
        <f t="shared" ref="Z637:AL637" si="1893">Z636</f>
        <v>0</v>
      </c>
      <c r="AA637" s="410">
        <f t="shared" si="1893"/>
        <v>0</v>
      </c>
      <c r="AB637" s="410">
        <f t="shared" si="1893"/>
        <v>0</v>
      </c>
      <c r="AC637" s="410">
        <f t="shared" si="1893"/>
        <v>0</v>
      </c>
      <c r="AD637" s="410">
        <f t="shared" si="1893"/>
        <v>0</v>
      </c>
      <c r="AE637" s="410">
        <f t="shared" si="1893"/>
        <v>0</v>
      </c>
      <c r="AF637" s="410">
        <f t="shared" si="1893"/>
        <v>0</v>
      </c>
      <c r="AG637" s="410">
        <f t="shared" si="1893"/>
        <v>0</v>
      </c>
      <c r="AH637" s="410">
        <f t="shared" si="1893"/>
        <v>0</v>
      </c>
      <c r="AI637" s="410">
        <f t="shared" si="1893"/>
        <v>0</v>
      </c>
      <c r="AJ637" s="410">
        <f t="shared" si="1893"/>
        <v>0</v>
      </c>
      <c r="AK637" s="410">
        <f t="shared" si="1893"/>
        <v>0</v>
      </c>
      <c r="AL637" s="410">
        <f t="shared" si="1893"/>
        <v>0</v>
      </c>
      <c r="AM637" s="296"/>
    </row>
    <row r="638" spans="1:40" s="282" customFormat="1" outlineLevel="1">
      <c r="A638" s="530"/>
      <c r="B638" s="323"/>
      <c r="C638" s="290"/>
      <c r="D638" s="290"/>
      <c r="E638" s="290"/>
      <c r="F638" s="290"/>
      <c r="G638" s="290"/>
      <c r="H638" s="290"/>
      <c r="I638" s="290"/>
      <c r="J638" s="290"/>
      <c r="K638" s="290"/>
      <c r="L638" s="290"/>
      <c r="M638" s="290"/>
      <c r="N638" s="290"/>
      <c r="O638" s="290"/>
      <c r="P638" s="290"/>
      <c r="Q638" s="290"/>
      <c r="R638" s="290"/>
      <c r="S638" s="290"/>
      <c r="T638" s="290"/>
      <c r="U638" s="290"/>
      <c r="V638" s="290"/>
      <c r="W638" s="290"/>
      <c r="X638" s="290"/>
      <c r="Y638" s="411"/>
      <c r="Z638" s="411"/>
      <c r="AA638" s="411"/>
      <c r="AB638" s="411"/>
      <c r="AC638" s="411"/>
      <c r="AD638" s="411"/>
      <c r="AE638" s="415"/>
      <c r="AF638" s="415"/>
      <c r="AG638" s="415"/>
      <c r="AH638" s="415"/>
      <c r="AI638" s="415"/>
      <c r="AJ638" s="415"/>
      <c r="AK638" s="415"/>
      <c r="AL638" s="415"/>
      <c r="AM638" s="312"/>
    </row>
    <row r="639" spans="1:40" ht="15.75" outlineLevel="1">
      <c r="A639" s="530"/>
      <c r="B639" s="517" t="s">
        <v>496</v>
      </c>
      <c r="C639" s="319"/>
      <c r="D639" s="289"/>
      <c r="E639" s="288"/>
      <c r="F639" s="288"/>
      <c r="G639" s="288"/>
      <c r="H639" s="288"/>
      <c r="I639" s="288"/>
      <c r="J639" s="288"/>
      <c r="K639" s="288"/>
      <c r="L639" s="288"/>
      <c r="M639" s="288"/>
      <c r="N639" s="289"/>
      <c r="O639" s="288"/>
      <c r="P639" s="288"/>
      <c r="Q639" s="288"/>
      <c r="R639" s="288"/>
      <c r="S639" s="288"/>
      <c r="T639" s="288"/>
      <c r="U639" s="288"/>
      <c r="V639" s="288"/>
      <c r="W639" s="288"/>
      <c r="X639" s="288"/>
      <c r="Y639" s="413"/>
      <c r="Z639" s="413"/>
      <c r="AA639" s="413"/>
      <c r="AB639" s="413"/>
      <c r="AC639" s="413"/>
      <c r="AD639" s="413"/>
      <c r="AE639" s="413"/>
      <c r="AF639" s="413"/>
      <c r="AG639" s="413"/>
      <c r="AH639" s="413"/>
      <c r="AI639" s="413"/>
      <c r="AJ639" s="413"/>
      <c r="AK639" s="413"/>
      <c r="AL639" s="413"/>
      <c r="AM639" s="291"/>
    </row>
    <row r="640" spans="1:40" outlineLevel="1">
      <c r="A640" s="530">
        <v>17</v>
      </c>
      <c r="B640" s="427" t="s">
        <v>112</v>
      </c>
      <c r="C640" s="290" t="s">
        <v>25</v>
      </c>
      <c r="D640" s="294"/>
      <c r="E640" s="294"/>
      <c r="F640" s="294"/>
      <c r="G640" s="294"/>
      <c r="H640" s="294"/>
      <c r="I640" s="294"/>
      <c r="J640" s="294"/>
      <c r="K640" s="294"/>
      <c r="L640" s="294"/>
      <c r="M640" s="294"/>
      <c r="N640" s="294">
        <v>12</v>
      </c>
      <c r="O640" s="294"/>
      <c r="P640" s="294"/>
      <c r="Q640" s="294"/>
      <c r="R640" s="294"/>
      <c r="S640" s="294"/>
      <c r="T640" s="294"/>
      <c r="U640" s="294"/>
      <c r="V640" s="294"/>
      <c r="W640" s="294"/>
      <c r="X640" s="294"/>
      <c r="Y640" s="425"/>
      <c r="Z640" s="409"/>
      <c r="AA640" s="409"/>
      <c r="AB640" s="409"/>
      <c r="AC640" s="409"/>
      <c r="AD640" s="409"/>
      <c r="AE640" s="409"/>
      <c r="AF640" s="414"/>
      <c r="AG640" s="414"/>
      <c r="AH640" s="414"/>
      <c r="AI640" s="414"/>
      <c r="AJ640" s="414"/>
      <c r="AK640" s="414"/>
      <c r="AL640" s="414"/>
      <c r="AM640" s="295">
        <f>SUM(Y640:AL640)</f>
        <v>0</v>
      </c>
    </row>
    <row r="641" spans="1:39" outlineLevel="1">
      <c r="A641" s="530"/>
      <c r="B641" s="293" t="s">
        <v>310</v>
      </c>
      <c r="C641" s="290" t="s">
        <v>163</v>
      </c>
      <c r="D641" s="294"/>
      <c r="E641" s="294"/>
      <c r="F641" s="294"/>
      <c r="G641" s="294"/>
      <c r="H641" s="294"/>
      <c r="I641" s="294"/>
      <c r="J641" s="294"/>
      <c r="K641" s="294"/>
      <c r="L641" s="294"/>
      <c r="M641" s="294"/>
      <c r="N641" s="294">
        <f>N640</f>
        <v>12</v>
      </c>
      <c r="O641" s="294"/>
      <c r="P641" s="294"/>
      <c r="Q641" s="294"/>
      <c r="R641" s="294"/>
      <c r="S641" s="294"/>
      <c r="T641" s="294"/>
      <c r="U641" s="294"/>
      <c r="V641" s="294"/>
      <c r="W641" s="294"/>
      <c r="X641" s="294"/>
      <c r="Y641" s="410">
        <f>Y640</f>
        <v>0</v>
      </c>
      <c r="Z641" s="410">
        <f t="shared" ref="Z641:AL641" si="1894">Z640</f>
        <v>0</v>
      </c>
      <c r="AA641" s="410">
        <f t="shared" si="1894"/>
        <v>0</v>
      </c>
      <c r="AB641" s="410">
        <f t="shared" si="1894"/>
        <v>0</v>
      </c>
      <c r="AC641" s="410">
        <f t="shared" si="1894"/>
        <v>0</v>
      </c>
      <c r="AD641" s="410">
        <f t="shared" si="1894"/>
        <v>0</v>
      </c>
      <c r="AE641" s="410">
        <f t="shared" si="1894"/>
        <v>0</v>
      </c>
      <c r="AF641" s="410">
        <f t="shared" si="1894"/>
        <v>0</v>
      </c>
      <c r="AG641" s="410">
        <f t="shared" si="1894"/>
        <v>0</v>
      </c>
      <c r="AH641" s="410">
        <f t="shared" si="1894"/>
        <v>0</v>
      </c>
      <c r="AI641" s="410">
        <f t="shared" si="1894"/>
        <v>0</v>
      </c>
      <c r="AJ641" s="410">
        <f t="shared" si="1894"/>
        <v>0</v>
      </c>
      <c r="AK641" s="410">
        <f t="shared" si="1894"/>
        <v>0</v>
      </c>
      <c r="AL641" s="410">
        <f t="shared" si="1894"/>
        <v>0</v>
      </c>
      <c r="AM641" s="305"/>
    </row>
    <row r="642" spans="1:39" outlineLevel="1">
      <c r="A642" s="530"/>
      <c r="B642" s="293"/>
      <c r="C642" s="290"/>
      <c r="D642" s="290"/>
      <c r="E642" s="290"/>
      <c r="F642" s="290"/>
      <c r="G642" s="290"/>
      <c r="H642" s="290"/>
      <c r="I642" s="290"/>
      <c r="J642" s="290"/>
      <c r="K642" s="290"/>
      <c r="L642" s="290"/>
      <c r="M642" s="290"/>
      <c r="N642" s="290"/>
      <c r="O642" s="290"/>
      <c r="P642" s="290"/>
      <c r="Q642" s="290"/>
      <c r="R642" s="290"/>
      <c r="S642" s="290"/>
      <c r="T642" s="290"/>
      <c r="U642" s="290"/>
      <c r="V642" s="290"/>
      <c r="W642" s="290"/>
      <c r="X642" s="290"/>
      <c r="Y642" s="421"/>
      <c r="Z642" s="424"/>
      <c r="AA642" s="424"/>
      <c r="AB642" s="424"/>
      <c r="AC642" s="424"/>
      <c r="AD642" s="424"/>
      <c r="AE642" s="424"/>
      <c r="AF642" s="424"/>
      <c r="AG642" s="424"/>
      <c r="AH642" s="424"/>
      <c r="AI642" s="424"/>
      <c r="AJ642" s="424"/>
      <c r="AK642" s="424"/>
      <c r="AL642" s="424"/>
      <c r="AM642" s="305"/>
    </row>
    <row r="643" spans="1:39" outlineLevel="1">
      <c r="A643" s="530">
        <v>18</v>
      </c>
      <c r="B643" s="427" t="s">
        <v>109</v>
      </c>
      <c r="C643" s="290" t="s">
        <v>25</v>
      </c>
      <c r="D643" s="294"/>
      <c r="E643" s="294"/>
      <c r="F643" s="294"/>
      <c r="G643" s="294"/>
      <c r="H643" s="294"/>
      <c r="I643" s="294"/>
      <c r="J643" s="294"/>
      <c r="K643" s="294"/>
      <c r="L643" s="294"/>
      <c r="M643" s="294"/>
      <c r="N643" s="294">
        <v>12</v>
      </c>
      <c r="O643" s="294"/>
      <c r="P643" s="294"/>
      <c r="Q643" s="294"/>
      <c r="R643" s="294"/>
      <c r="S643" s="294"/>
      <c r="T643" s="294"/>
      <c r="U643" s="294"/>
      <c r="V643" s="294"/>
      <c r="W643" s="294"/>
      <c r="X643" s="294"/>
      <c r="Y643" s="425"/>
      <c r="Z643" s="409"/>
      <c r="AA643" s="409"/>
      <c r="AB643" s="409"/>
      <c r="AC643" s="409"/>
      <c r="AD643" s="409"/>
      <c r="AE643" s="409"/>
      <c r="AF643" s="414"/>
      <c r="AG643" s="414"/>
      <c r="AH643" s="414"/>
      <c r="AI643" s="414"/>
      <c r="AJ643" s="414"/>
      <c r="AK643" s="414"/>
      <c r="AL643" s="414"/>
      <c r="AM643" s="295">
        <f>SUM(Y643:AL643)</f>
        <v>0</v>
      </c>
    </row>
    <row r="644" spans="1:39" outlineLevel="1">
      <c r="A644" s="530"/>
      <c r="B644" s="293" t="s">
        <v>310</v>
      </c>
      <c r="C644" s="290" t="s">
        <v>163</v>
      </c>
      <c r="D644" s="294"/>
      <c r="E644" s="294"/>
      <c r="F644" s="294"/>
      <c r="G644" s="294"/>
      <c r="H644" s="294"/>
      <c r="I644" s="294"/>
      <c r="J644" s="294"/>
      <c r="K644" s="294"/>
      <c r="L644" s="294"/>
      <c r="M644" s="294"/>
      <c r="N644" s="294">
        <f>N643</f>
        <v>12</v>
      </c>
      <c r="O644" s="294"/>
      <c r="P644" s="294"/>
      <c r="Q644" s="294"/>
      <c r="R644" s="294"/>
      <c r="S644" s="294"/>
      <c r="T644" s="294"/>
      <c r="U644" s="294"/>
      <c r="V644" s="294"/>
      <c r="W644" s="294"/>
      <c r="X644" s="294"/>
      <c r="Y644" s="410">
        <f>Y643</f>
        <v>0</v>
      </c>
      <c r="Z644" s="410">
        <f t="shared" ref="Z644:AL644" si="1895">Z643</f>
        <v>0</v>
      </c>
      <c r="AA644" s="410">
        <f t="shared" si="1895"/>
        <v>0</v>
      </c>
      <c r="AB644" s="410">
        <f t="shared" si="1895"/>
        <v>0</v>
      </c>
      <c r="AC644" s="410">
        <f t="shared" si="1895"/>
        <v>0</v>
      </c>
      <c r="AD644" s="410">
        <f t="shared" si="1895"/>
        <v>0</v>
      </c>
      <c r="AE644" s="410">
        <f t="shared" si="1895"/>
        <v>0</v>
      </c>
      <c r="AF644" s="410">
        <f t="shared" si="1895"/>
        <v>0</v>
      </c>
      <c r="AG644" s="410">
        <f t="shared" si="1895"/>
        <v>0</v>
      </c>
      <c r="AH644" s="410">
        <f t="shared" si="1895"/>
        <v>0</v>
      </c>
      <c r="AI644" s="410">
        <f t="shared" si="1895"/>
        <v>0</v>
      </c>
      <c r="AJ644" s="410">
        <f t="shared" si="1895"/>
        <v>0</v>
      </c>
      <c r="AK644" s="410">
        <f t="shared" si="1895"/>
        <v>0</v>
      </c>
      <c r="AL644" s="410">
        <f t="shared" si="1895"/>
        <v>0</v>
      </c>
      <c r="AM644" s="305"/>
    </row>
    <row r="645" spans="1:39" outlineLevel="1">
      <c r="A645" s="530"/>
      <c r="B645" s="321"/>
      <c r="C645" s="290"/>
      <c r="D645" s="290"/>
      <c r="E645" s="290"/>
      <c r="F645" s="290"/>
      <c r="G645" s="290"/>
      <c r="H645" s="290"/>
      <c r="I645" s="290"/>
      <c r="J645" s="290"/>
      <c r="K645" s="290"/>
      <c r="L645" s="290"/>
      <c r="M645" s="290"/>
      <c r="N645" s="290"/>
      <c r="O645" s="290"/>
      <c r="P645" s="290"/>
      <c r="Q645" s="290"/>
      <c r="R645" s="290"/>
      <c r="S645" s="290"/>
      <c r="T645" s="290"/>
      <c r="U645" s="290"/>
      <c r="V645" s="290"/>
      <c r="W645" s="290"/>
      <c r="X645" s="290"/>
      <c r="Y645" s="422"/>
      <c r="Z645" s="423"/>
      <c r="AA645" s="423"/>
      <c r="AB645" s="423"/>
      <c r="AC645" s="423"/>
      <c r="AD645" s="423"/>
      <c r="AE645" s="423"/>
      <c r="AF645" s="423"/>
      <c r="AG645" s="423"/>
      <c r="AH645" s="423"/>
      <c r="AI645" s="423"/>
      <c r="AJ645" s="423"/>
      <c r="AK645" s="423"/>
      <c r="AL645" s="423"/>
      <c r="AM645" s="296"/>
    </row>
    <row r="646" spans="1:39" outlineLevel="1">
      <c r="A646" s="530">
        <v>19</v>
      </c>
      <c r="B646" s="427" t="s">
        <v>111</v>
      </c>
      <c r="C646" s="290" t="s">
        <v>25</v>
      </c>
      <c r="D646" s="294"/>
      <c r="E646" s="294"/>
      <c r="F646" s="294"/>
      <c r="G646" s="294"/>
      <c r="H646" s="294"/>
      <c r="I646" s="294"/>
      <c r="J646" s="294"/>
      <c r="K646" s="294"/>
      <c r="L646" s="294"/>
      <c r="M646" s="294"/>
      <c r="N646" s="294">
        <v>12</v>
      </c>
      <c r="O646" s="294"/>
      <c r="P646" s="294"/>
      <c r="Q646" s="294"/>
      <c r="R646" s="294"/>
      <c r="S646" s="294"/>
      <c r="T646" s="294"/>
      <c r="U646" s="294"/>
      <c r="V646" s="294"/>
      <c r="W646" s="294"/>
      <c r="X646" s="294"/>
      <c r="Y646" s="425"/>
      <c r="Z646" s="409"/>
      <c r="AA646" s="409"/>
      <c r="AB646" s="409"/>
      <c r="AC646" s="409"/>
      <c r="AD646" s="409"/>
      <c r="AE646" s="409"/>
      <c r="AF646" s="414"/>
      <c r="AG646" s="414"/>
      <c r="AH646" s="414"/>
      <c r="AI646" s="414"/>
      <c r="AJ646" s="414"/>
      <c r="AK646" s="414"/>
      <c r="AL646" s="414"/>
      <c r="AM646" s="295">
        <f>SUM(Y646:AL646)</f>
        <v>0</v>
      </c>
    </row>
    <row r="647" spans="1:39" outlineLevel="1">
      <c r="A647" s="530"/>
      <c r="B647" s="293" t="s">
        <v>310</v>
      </c>
      <c r="C647" s="290" t="s">
        <v>163</v>
      </c>
      <c r="D647" s="294"/>
      <c r="E647" s="294"/>
      <c r="F647" s="294"/>
      <c r="G647" s="294"/>
      <c r="H647" s="294"/>
      <c r="I647" s="294"/>
      <c r="J647" s="294"/>
      <c r="K647" s="294"/>
      <c r="L647" s="294"/>
      <c r="M647" s="294"/>
      <c r="N647" s="294">
        <f>N646</f>
        <v>12</v>
      </c>
      <c r="O647" s="294"/>
      <c r="P647" s="294"/>
      <c r="Q647" s="294"/>
      <c r="R647" s="294"/>
      <c r="S647" s="294"/>
      <c r="T647" s="294"/>
      <c r="U647" s="294"/>
      <c r="V647" s="294"/>
      <c r="W647" s="294"/>
      <c r="X647" s="294"/>
      <c r="Y647" s="410">
        <f>Y646</f>
        <v>0</v>
      </c>
      <c r="Z647" s="410">
        <f t="shared" ref="Z647:AL647" si="1896">Z646</f>
        <v>0</v>
      </c>
      <c r="AA647" s="410">
        <f t="shared" si="1896"/>
        <v>0</v>
      </c>
      <c r="AB647" s="410">
        <f t="shared" si="1896"/>
        <v>0</v>
      </c>
      <c r="AC647" s="410">
        <f t="shared" si="1896"/>
        <v>0</v>
      </c>
      <c r="AD647" s="410">
        <f t="shared" si="1896"/>
        <v>0</v>
      </c>
      <c r="AE647" s="410">
        <f t="shared" si="1896"/>
        <v>0</v>
      </c>
      <c r="AF647" s="410">
        <f t="shared" si="1896"/>
        <v>0</v>
      </c>
      <c r="AG647" s="410">
        <f t="shared" si="1896"/>
        <v>0</v>
      </c>
      <c r="AH647" s="410">
        <f t="shared" si="1896"/>
        <v>0</v>
      </c>
      <c r="AI647" s="410">
        <f t="shared" si="1896"/>
        <v>0</v>
      </c>
      <c r="AJ647" s="410">
        <f t="shared" si="1896"/>
        <v>0</v>
      </c>
      <c r="AK647" s="410">
        <f t="shared" si="1896"/>
        <v>0</v>
      </c>
      <c r="AL647" s="410">
        <f t="shared" si="1896"/>
        <v>0</v>
      </c>
      <c r="AM647" s="296"/>
    </row>
    <row r="648" spans="1:39" outlineLevel="1">
      <c r="A648" s="530"/>
      <c r="B648" s="321"/>
      <c r="C648" s="290"/>
      <c r="D648" s="290"/>
      <c r="E648" s="290"/>
      <c r="F648" s="290"/>
      <c r="G648" s="290"/>
      <c r="H648" s="290"/>
      <c r="I648" s="290"/>
      <c r="J648" s="290"/>
      <c r="K648" s="290"/>
      <c r="L648" s="290"/>
      <c r="M648" s="290"/>
      <c r="N648" s="290"/>
      <c r="O648" s="290"/>
      <c r="P648" s="290"/>
      <c r="Q648" s="290"/>
      <c r="R648" s="290"/>
      <c r="S648" s="290"/>
      <c r="T648" s="290"/>
      <c r="U648" s="290"/>
      <c r="V648" s="290"/>
      <c r="W648" s="290"/>
      <c r="X648" s="290"/>
      <c r="Y648" s="411"/>
      <c r="Z648" s="411"/>
      <c r="AA648" s="411"/>
      <c r="AB648" s="411"/>
      <c r="AC648" s="411"/>
      <c r="AD648" s="411"/>
      <c r="AE648" s="411"/>
      <c r="AF648" s="411"/>
      <c r="AG648" s="411"/>
      <c r="AH648" s="411"/>
      <c r="AI648" s="411"/>
      <c r="AJ648" s="411"/>
      <c r="AK648" s="411"/>
      <c r="AL648" s="411"/>
      <c r="AM648" s="305"/>
    </row>
    <row r="649" spans="1:39" outlineLevel="1">
      <c r="A649" s="530">
        <v>20</v>
      </c>
      <c r="B649" s="427" t="s">
        <v>110</v>
      </c>
      <c r="C649" s="290" t="s">
        <v>25</v>
      </c>
      <c r="D649" s="294"/>
      <c r="E649" s="294"/>
      <c r="F649" s="294"/>
      <c r="G649" s="294"/>
      <c r="H649" s="294"/>
      <c r="I649" s="294"/>
      <c r="J649" s="294"/>
      <c r="K649" s="294"/>
      <c r="L649" s="294"/>
      <c r="M649" s="294"/>
      <c r="N649" s="294">
        <v>12</v>
      </c>
      <c r="O649" s="294"/>
      <c r="P649" s="294"/>
      <c r="Q649" s="294"/>
      <c r="R649" s="294"/>
      <c r="S649" s="294"/>
      <c r="T649" s="294"/>
      <c r="U649" s="294"/>
      <c r="V649" s="294"/>
      <c r="W649" s="294"/>
      <c r="X649" s="294"/>
      <c r="Y649" s="425"/>
      <c r="Z649" s="409"/>
      <c r="AA649" s="409"/>
      <c r="AB649" s="409"/>
      <c r="AC649" s="409"/>
      <c r="AD649" s="409"/>
      <c r="AE649" s="409"/>
      <c r="AF649" s="414"/>
      <c r="AG649" s="414"/>
      <c r="AH649" s="414"/>
      <c r="AI649" s="414"/>
      <c r="AJ649" s="414"/>
      <c r="AK649" s="414"/>
      <c r="AL649" s="414"/>
      <c r="AM649" s="295">
        <f>SUM(Y649:AL649)</f>
        <v>0</v>
      </c>
    </row>
    <row r="650" spans="1:39" outlineLevel="1">
      <c r="A650" s="530"/>
      <c r="B650" s="293" t="s">
        <v>310</v>
      </c>
      <c r="C650" s="290" t="s">
        <v>163</v>
      </c>
      <c r="D650" s="294"/>
      <c r="E650" s="294"/>
      <c r="F650" s="294"/>
      <c r="G650" s="294"/>
      <c r="H650" s="294"/>
      <c r="I650" s="294"/>
      <c r="J650" s="294"/>
      <c r="K650" s="294"/>
      <c r="L650" s="294"/>
      <c r="M650" s="294"/>
      <c r="N650" s="294">
        <f>N649</f>
        <v>12</v>
      </c>
      <c r="O650" s="294"/>
      <c r="P650" s="294"/>
      <c r="Q650" s="294"/>
      <c r="R650" s="294"/>
      <c r="S650" s="294"/>
      <c r="T650" s="294"/>
      <c r="U650" s="294"/>
      <c r="V650" s="294"/>
      <c r="W650" s="294"/>
      <c r="X650" s="294"/>
      <c r="Y650" s="410">
        <f>Y649</f>
        <v>0</v>
      </c>
      <c r="Z650" s="410">
        <f t="shared" ref="Z650:AL650" si="1897">Z649</f>
        <v>0</v>
      </c>
      <c r="AA650" s="410">
        <f t="shared" si="1897"/>
        <v>0</v>
      </c>
      <c r="AB650" s="410">
        <f t="shared" si="1897"/>
        <v>0</v>
      </c>
      <c r="AC650" s="410">
        <f t="shared" si="1897"/>
        <v>0</v>
      </c>
      <c r="AD650" s="410">
        <f t="shared" si="1897"/>
        <v>0</v>
      </c>
      <c r="AE650" s="410">
        <f t="shared" si="1897"/>
        <v>0</v>
      </c>
      <c r="AF650" s="410">
        <f t="shared" si="1897"/>
        <v>0</v>
      </c>
      <c r="AG650" s="410">
        <f t="shared" si="1897"/>
        <v>0</v>
      </c>
      <c r="AH650" s="410">
        <f t="shared" si="1897"/>
        <v>0</v>
      </c>
      <c r="AI650" s="410">
        <f t="shared" si="1897"/>
        <v>0</v>
      </c>
      <c r="AJ650" s="410">
        <f t="shared" si="1897"/>
        <v>0</v>
      </c>
      <c r="AK650" s="410">
        <f t="shared" si="1897"/>
        <v>0</v>
      </c>
      <c r="AL650" s="410">
        <f t="shared" si="1897"/>
        <v>0</v>
      </c>
      <c r="AM650" s="305"/>
    </row>
    <row r="651" spans="1:39" ht="15.75" outlineLevel="1">
      <c r="A651" s="530"/>
      <c r="B651" s="322"/>
      <c r="C651" s="299"/>
      <c r="D651" s="290"/>
      <c r="E651" s="290"/>
      <c r="F651" s="290"/>
      <c r="G651" s="290"/>
      <c r="H651" s="290"/>
      <c r="I651" s="290"/>
      <c r="J651" s="290"/>
      <c r="K651" s="290"/>
      <c r="L651" s="290"/>
      <c r="M651" s="290"/>
      <c r="N651" s="299"/>
      <c r="O651" s="290"/>
      <c r="P651" s="290"/>
      <c r="Q651" s="290"/>
      <c r="R651" s="290"/>
      <c r="S651" s="290"/>
      <c r="T651" s="290"/>
      <c r="U651" s="290"/>
      <c r="V651" s="290"/>
      <c r="W651" s="290"/>
      <c r="X651" s="290"/>
      <c r="Y651" s="411"/>
      <c r="Z651" s="411"/>
      <c r="AA651" s="411"/>
      <c r="AB651" s="411"/>
      <c r="AC651" s="411"/>
      <c r="AD651" s="411"/>
      <c r="AE651" s="411"/>
      <c r="AF651" s="411"/>
      <c r="AG651" s="411"/>
      <c r="AH651" s="411"/>
      <c r="AI651" s="411"/>
      <c r="AJ651" s="411"/>
      <c r="AK651" s="411"/>
      <c r="AL651" s="411"/>
      <c r="AM651" s="305"/>
    </row>
    <row r="652" spans="1:39" ht="15.75" outlineLevel="1">
      <c r="A652" s="530"/>
      <c r="B652" s="516" t="s">
        <v>503</v>
      </c>
      <c r="C652" s="290"/>
      <c r="D652" s="290"/>
      <c r="E652" s="290"/>
      <c r="F652" s="290"/>
      <c r="G652" s="290"/>
      <c r="H652" s="290"/>
      <c r="I652" s="290"/>
      <c r="J652" s="290"/>
      <c r="K652" s="290"/>
      <c r="L652" s="290"/>
      <c r="M652" s="290"/>
      <c r="N652" s="290"/>
      <c r="O652" s="290"/>
      <c r="P652" s="290"/>
      <c r="Q652" s="290"/>
      <c r="R652" s="290"/>
      <c r="S652" s="290"/>
      <c r="T652" s="290"/>
      <c r="U652" s="290"/>
      <c r="V652" s="290"/>
      <c r="W652" s="290"/>
      <c r="X652" s="290"/>
      <c r="Y652" s="421"/>
      <c r="Z652" s="424"/>
      <c r="AA652" s="424"/>
      <c r="AB652" s="424"/>
      <c r="AC652" s="424"/>
      <c r="AD652" s="424"/>
      <c r="AE652" s="424"/>
      <c r="AF652" s="424"/>
      <c r="AG652" s="424"/>
      <c r="AH652" s="424"/>
      <c r="AI652" s="424"/>
      <c r="AJ652" s="424"/>
      <c r="AK652" s="424"/>
      <c r="AL652" s="424"/>
      <c r="AM652" s="305"/>
    </row>
    <row r="653" spans="1:39" ht="15.75" outlineLevel="1">
      <c r="A653" s="530"/>
      <c r="B653" s="502" t="s">
        <v>499</v>
      </c>
      <c r="C653" s="290"/>
      <c r="D653" s="290"/>
      <c r="E653" s="290"/>
      <c r="F653" s="290"/>
      <c r="G653" s="290"/>
      <c r="H653" s="290"/>
      <c r="I653" s="290"/>
      <c r="J653" s="290"/>
      <c r="K653" s="290"/>
      <c r="L653" s="290"/>
      <c r="M653" s="290"/>
      <c r="N653" s="290"/>
      <c r="O653" s="290"/>
      <c r="P653" s="290"/>
      <c r="Q653" s="290"/>
      <c r="R653" s="290"/>
      <c r="S653" s="290"/>
      <c r="T653" s="290"/>
      <c r="U653" s="290"/>
      <c r="V653" s="290"/>
      <c r="W653" s="290"/>
      <c r="X653" s="290"/>
      <c r="Y653" s="421"/>
      <c r="Z653" s="424"/>
      <c r="AA653" s="424"/>
      <c r="AB653" s="424"/>
      <c r="AC653" s="424"/>
      <c r="AD653" s="424"/>
      <c r="AE653" s="424"/>
      <c r="AF653" s="424"/>
      <c r="AG653" s="424"/>
      <c r="AH653" s="424"/>
      <c r="AI653" s="424"/>
      <c r="AJ653" s="424"/>
      <c r="AK653" s="424"/>
      <c r="AL653" s="424"/>
      <c r="AM653" s="305"/>
    </row>
    <row r="654" spans="1:39" outlineLevel="1">
      <c r="A654" s="530">
        <v>21</v>
      </c>
      <c r="B654" s="427" t="s">
        <v>113</v>
      </c>
      <c r="C654" s="290" t="s">
        <v>25</v>
      </c>
      <c r="D654" s="294"/>
      <c r="E654" s="294"/>
      <c r="F654" s="294"/>
      <c r="G654" s="294"/>
      <c r="H654" s="294"/>
      <c r="I654" s="294"/>
      <c r="J654" s="294"/>
      <c r="K654" s="294"/>
      <c r="L654" s="294"/>
      <c r="M654" s="294"/>
      <c r="N654" s="290"/>
      <c r="O654" s="294"/>
      <c r="P654" s="294"/>
      <c r="Q654" s="294"/>
      <c r="R654" s="294"/>
      <c r="S654" s="294"/>
      <c r="T654" s="294"/>
      <c r="U654" s="294"/>
      <c r="V654" s="294"/>
      <c r="W654" s="294"/>
      <c r="X654" s="294"/>
      <c r="Y654" s="409"/>
      <c r="Z654" s="409"/>
      <c r="AA654" s="409"/>
      <c r="AB654" s="409"/>
      <c r="AC654" s="409"/>
      <c r="AD654" s="409"/>
      <c r="AE654" s="409"/>
      <c r="AF654" s="409"/>
      <c r="AG654" s="409"/>
      <c r="AH654" s="409"/>
      <c r="AI654" s="409"/>
      <c r="AJ654" s="409"/>
      <c r="AK654" s="409"/>
      <c r="AL654" s="409"/>
      <c r="AM654" s="295">
        <f>SUM(Y654:AL654)</f>
        <v>0</v>
      </c>
    </row>
    <row r="655" spans="1:39" outlineLevel="1">
      <c r="A655" s="530"/>
      <c r="B655" s="293" t="s">
        <v>310</v>
      </c>
      <c r="C655" s="290" t="s">
        <v>163</v>
      </c>
      <c r="D655" s="294"/>
      <c r="E655" s="294"/>
      <c r="F655" s="294"/>
      <c r="G655" s="294"/>
      <c r="H655" s="294"/>
      <c r="I655" s="294"/>
      <c r="J655" s="294"/>
      <c r="K655" s="294"/>
      <c r="L655" s="294"/>
      <c r="M655" s="294"/>
      <c r="N655" s="290"/>
      <c r="O655" s="294"/>
      <c r="P655" s="294"/>
      <c r="Q655" s="294"/>
      <c r="R655" s="294"/>
      <c r="S655" s="294"/>
      <c r="T655" s="294"/>
      <c r="U655" s="294"/>
      <c r="V655" s="294"/>
      <c r="W655" s="294"/>
      <c r="X655" s="294"/>
      <c r="Y655" s="410">
        <f>Y654</f>
        <v>0</v>
      </c>
      <c r="Z655" s="410">
        <f t="shared" ref="Z655" si="1898">Z654</f>
        <v>0</v>
      </c>
      <c r="AA655" s="410">
        <f t="shared" ref="AA655" si="1899">AA654</f>
        <v>0</v>
      </c>
      <c r="AB655" s="410">
        <f t="shared" ref="AB655" si="1900">AB654</f>
        <v>0</v>
      </c>
      <c r="AC655" s="410">
        <f t="shared" ref="AC655" si="1901">AC654</f>
        <v>0</v>
      </c>
      <c r="AD655" s="410">
        <f t="shared" ref="AD655" si="1902">AD654</f>
        <v>0</v>
      </c>
      <c r="AE655" s="410">
        <f t="shared" ref="AE655" si="1903">AE654</f>
        <v>0</v>
      </c>
      <c r="AF655" s="410">
        <f t="shared" ref="AF655" si="1904">AF654</f>
        <v>0</v>
      </c>
      <c r="AG655" s="410">
        <f t="shared" ref="AG655" si="1905">AG654</f>
        <v>0</v>
      </c>
      <c r="AH655" s="410">
        <f t="shared" ref="AH655" si="1906">AH654</f>
        <v>0</v>
      </c>
      <c r="AI655" s="410">
        <f t="shared" ref="AI655" si="1907">AI654</f>
        <v>0</v>
      </c>
      <c r="AJ655" s="410">
        <f t="shared" ref="AJ655" si="1908">AJ654</f>
        <v>0</v>
      </c>
      <c r="AK655" s="410">
        <f t="shared" ref="AK655" si="1909">AK654</f>
        <v>0</v>
      </c>
      <c r="AL655" s="410">
        <f t="shared" ref="AL655" si="1910">AL654</f>
        <v>0</v>
      </c>
      <c r="AM655" s="305"/>
    </row>
    <row r="656" spans="1:39" outlineLevel="1">
      <c r="A656" s="530"/>
      <c r="B656" s="293"/>
      <c r="C656" s="290"/>
      <c r="D656" s="290"/>
      <c r="E656" s="290"/>
      <c r="F656" s="290"/>
      <c r="G656" s="290"/>
      <c r="H656" s="290"/>
      <c r="I656" s="290"/>
      <c r="J656" s="290"/>
      <c r="K656" s="290"/>
      <c r="L656" s="290"/>
      <c r="M656" s="290"/>
      <c r="N656" s="290"/>
      <c r="O656" s="290"/>
      <c r="P656" s="290"/>
      <c r="Q656" s="290"/>
      <c r="R656" s="290"/>
      <c r="S656" s="290"/>
      <c r="T656" s="290"/>
      <c r="U656" s="290"/>
      <c r="V656" s="290"/>
      <c r="W656" s="290"/>
      <c r="X656" s="290"/>
      <c r="Y656" s="421"/>
      <c r="Z656" s="424"/>
      <c r="AA656" s="424"/>
      <c r="AB656" s="424"/>
      <c r="AC656" s="424"/>
      <c r="AD656" s="424"/>
      <c r="AE656" s="424"/>
      <c r="AF656" s="424"/>
      <c r="AG656" s="424"/>
      <c r="AH656" s="424"/>
      <c r="AI656" s="424"/>
      <c r="AJ656" s="424"/>
      <c r="AK656" s="424"/>
      <c r="AL656" s="424"/>
      <c r="AM656" s="305"/>
    </row>
    <row r="657" spans="1:39" ht="30" outlineLevel="1">
      <c r="A657" s="530">
        <v>22</v>
      </c>
      <c r="B657" s="427" t="s">
        <v>114</v>
      </c>
      <c r="C657" s="290" t="s">
        <v>25</v>
      </c>
      <c r="D657" s="294"/>
      <c r="E657" s="294"/>
      <c r="F657" s="294"/>
      <c r="G657" s="294"/>
      <c r="H657" s="294"/>
      <c r="I657" s="294"/>
      <c r="J657" s="294"/>
      <c r="K657" s="294"/>
      <c r="L657" s="294"/>
      <c r="M657" s="294"/>
      <c r="N657" s="290"/>
      <c r="O657" s="294"/>
      <c r="P657" s="294"/>
      <c r="Q657" s="294"/>
      <c r="R657" s="294"/>
      <c r="S657" s="294"/>
      <c r="T657" s="294"/>
      <c r="U657" s="294"/>
      <c r="V657" s="294"/>
      <c r="W657" s="294"/>
      <c r="X657" s="294"/>
      <c r="Y657" s="409"/>
      <c r="Z657" s="409"/>
      <c r="AA657" s="409"/>
      <c r="AB657" s="409"/>
      <c r="AC657" s="409"/>
      <c r="AD657" s="409"/>
      <c r="AE657" s="409"/>
      <c r="AF657" s="409"/>
      <c r="AG657" s="409"/>
      <c r="AH657" s="409"/>
      <c r="AI657" s="409"/>
      <c r="AJ657" s="409"/>
      <c r="AK657" s="409"/>
      <c r="AL657" s="409"/>
      <c r="AM657" s="295">
        <f>SUM(Y657:AL657)</f>
        <v>0</v>
      </c>
    </row>
    <row r="658" spans="1:39" outlineLevel="1">
      <c r="A658" s="530"/>
      <c r="B658" s="293" t="s">
        <v>310</v>
      </c>
      <c r="C658" s="290" t="s">
        <v>163</v>
      </c>
      <c r="D658" s="294"/>
      <c r="E658" s="294"/>
      <c r="F658" s="294"/>
      <c r="G658" s="294"/>
      <c r="H658" s="294"/>
      <c r="I658" s="294"/>
      <c r="J658" s="294"/>
      <c r="K658" s="294"/>
      <c r="L658" s="294"/>
      <c r="M658" s="294"/>
      <c r="N658" s="290"/>
      <c r="O658" s="294"/>
      <c r="P658" s="294"/>
      <c r="Q658" s="294"/>
      <c r="R658" s="294"/>
      <c r="S658" s="294"/>
      <c r="T658" s="294"/>
      <c r="U658" s="294"/>
      <c r="V658" s="294"/>
      <c r="W658" s="294"/>
      <c r="X658" s="294"/>
      <c r="Y658" s="410">
        <f>Y657</f>
        <v>0</v>
      </c>
      <c r="Z658" s="410">
        <f t="shared" ref="Z658" si="1911">Z657</f>
        <v>0</v>
      </c>
      <c r="AA658" s="410">
        <f t="shared" ref="AA658" si="1912">AA657</f>
        <v>0</v>
      </c>
      <c r="AB658" s="410">
        <f t="shared" ref="AB658" si="1913">AB657</f>
        <v>0</v>
      </c>
      <c r="AC658" s="410">
        <f t="shared" ref="AC658" si="1914">AC657</f>
        <v>0</v>
      </c>
      <c r="AD658" s="410">
        <f t="shared" ref="AD658" si="1915">AD657</f>
        <v>0</v>
      </c>
      <c r="AE658" s="410">
        <f t="shared" ref="AE658" si="1916">AE657</f>
        <v>0</v>
      </c>
      <c r="AF658" s="410">
        <f t="shared" ref="AF658" si="1917">AF657</f>
        <v>0</v>
      </c>
      <c r="AG658" s="410">
        <f t="shared" ref="AG658" si="1918">AG657</f>
        <v>0</v>
      </c>
      <c r="AH658" s="410">
        <f t="shared" ref="AH658" si="1919">AH657</f>
        <v>0</v>
      </c>
      <c r="AI658" s="410">
        <f t="shared" ref="AI658" si="1920">AI657</f>
        <v>0</v>
      </c>
      <c r="AJ658" s="410">
        <f t="shared" ref="AJ658" si="1921">AJ657</f>
        <v>0</v>
      </c>
      <c r="AK658" s="410">
        <f t="shared" ref="AK658" si="1922">AK657</f>
        <v>0</v>
      </c>
      <c r="AL658" s="410">
        <f t="shared" ref="AL658" si="1923">AL657</f>
        <v>0</v>
      </c>
      <c r="AM658" s="305"/>
    </row>
    <row r="659" spans="1:39" outlineLevel="1">
      <c r="A659" s="530"/>
      <c r="B659" s="293"/>
      <c r="C659" s="290"/>
      <c r="D659" s="290"/>
      <c r="E659" s="290"/>
      <c r="F659" s="290"/>
      <c r="G659" s="290"/>
      <c r="H659" s="290"/>
      <c r="I659" s="290"/>
      <c r="J659" s="290"/>
      <c r="K659" s="290"/>
      <c r="L659" s="290"/>
      <c r="M659" s="290"/>
      <c r="N659" s="290"/>
      <c r="O659" s="290"/>
      <c r="P659" s="290"/>
      <c r="Q659" s="290"/>
      <c r="R659" s="290"/>
      <c r="S659" s="290"/>
      <c r="T659" s="290"/>
      <c r="U659" s="290"/>
      <c r="V659" s="290"/>
      <c r="W659" s="290"/>
      <c r="X659" s="290"/>
      <c r="Y659" s="421"/>
      <c r="Z659" s="424"/>
      <c r="AA659" s="424"/>
      <c r="AB659" s="424"/>
      <c r="AC659" s="424"/>
      <c r="AD659" s="424"/>
      <c r="AE659" s="424"/>
      <c r="AF659" s="424"/>
      <c r="AG659" s="424"/>
      <c r="AH659" s="424"/>
      <c r="AI659" s="424"/>
      <c r="AJ659" s="424"/>
      <c r="AK659" s="424"/>
      <c r="AL659" s="424"/>
      <c r="AM659" s="305"/>
    </row>
    <row r="660" spans="1:39" ht="30" outlineLevel="1">
      <c r="A660" s="530">
        <v>23</v>
      </c>
      <c r="B660" s="427" t="s">
        <v>115</v>
      </c>
      <c r="C660" s="290" t="s">
        <v>25</v>
      </c>
      <c r="D660" s="294"/>
      <c r="E660" s="294"/>
      <c r="F660" s="294"/>
      <c r="G660" s="294"/>
      <c r="H660" s="294"/>
      <c r="I660" s="294"/>
      <c r="J660" s="294"/>
      <c r="K660" s="294"/>
      <c r="L660" s="294"/>
      <c r="M660" s="294"/>
      <c r="N660" s="290"/>
      <c r="O660" s="294"/>
      <c r="P660" s="294"/>
      <c r="Q660" s="294"/>
      <c r="R660" s="294"/>
      <c r="S660" s="294"/>
      <c r="T660" s="294"/>
      <c r="U660" s="294"/>
      <c r="V660" s="294"/>
      <c r="W660" s="294"/>
      <c r="X660" s="294"/>
      <c r="Y660" s="409"/>
      <c r="Z660" s="409"/>
      <c r="AA660" s="409"/>
      <c r="AB660" s="409"/>
      <c r="AC660" s="409"/>
      <c r="AD660" s="409"/>
      <c r="AE660" s="409"/>
      <c r="AF660" s="409"/>
      <c r="AG660" s="409"/>
      <c r="AH660" s="409"/>
      <c r="AI660" s="409"/>
      <c r="AJ660" s="409"/>
      <c r="AK660" s="409"/>
      <c r="AL660" s="409"/>
      <c r="AM660" s="295">
        <f>SUM(Y660:AL660)</f>
        <v>0</v>
      </c>
    </row>
    <row r="661" spans="1:39" outlineLevel="1">
      <c r="A661" s="530"/>
      <c r="B661" s="293" t="s">
        <v>310</v>
      </c>
      <c r="C661" s="290" t="s">
        <v>163</v>
      </c>
      <c r="D661" s="294"/>
      <c r="E661" s="294"/>
      <c r="F661" s="294"/>
      <c r="G661" s="294"/>
      <c r="H661" s="294"/>
      <c r="I661" s="294"/>
      <c r="J661" s="294"/>
      <c r="K661" s="294"/>
      <c r="L661" s="294"/>
      <c r="M661" s="294"/>
      <c r="N661" s="290"/>
      <c r="O661" s="294"/>
      <c r="P661" s="294"/>
      <c r="Q661" s="294"/>
      <c r="R661" s="294"/>
      <c r="S661" s="294"/>
      <c r="T661" s="294"/>
      <c r="U661" s="294"/>
      <c r="V661" s="294"/>
      <c r="W661" s="294"/>
      <c r="X661" s="294"/>
      <c r="Y661" s="410">
        <f>Y660</f>
        <v>0</v>
      </c>
      <c r="Z661" s="410">
        <f t="shared" ref="Z661" si="1924">Z660</f>
        <v>0</v>
      </c>
      <c r="AA661" s="410">
        <f t="shared" ref="AA661" si="1925">AA660</f>
        <v>0</v>
      </c>
      <c r="AB661" s="410">
        <f t="shared" ref="AB661" si="1926">AB660</f>
        <v>0</v>
      </c>
      <c r="AC661" s="410">
        <f t="shared" ref="AC661" si="1927">AC660</f>
        <v>0</v>
      </c>
      <c r="AD661" s="410">
        <f t="shared" ref="AD661" si="1928">AD660</f>
        <v>0</v>
      </c>
      <c r="AE661" s="410">
        <f t="shared" ref="AE661" si="1929">AE660</f>
        <v>0</v>
      </c>
      <c r="AF661" s="410">
        <f t="shared" ref="AF661" si="1930">AF660</f>
        <v>0</v>
      </c>
      <c r="AG661" s="410">
        <f t="shared" ref="AG661" si="1931">AG660</f>
        <v>0</v>
      </c>
      <c r="AH661" s="410">
        <f t="shared" ref="AH661" si="1932">AH660</f>
        <v>0</v>
      </c>
      <c r="AI661" s="410">
        <f t="shared" ref="AI661" si="1933">AI660</f>
        <v>0</v>
      </c>
      <c r="AJ661" s="410">
        <f t="shared" ref="AJ661" si="1934">AJ660</f>
        <v>0</v>
      </c>
      <c r="AK661" s="410">
        <f t="shared" ref="AK661" si="1935">AK660</f>
        <v>0</v>
      </c>
      <c r="AL661" s="410">
        <f t="shared" ref="AL661" si="1936">AL660</f>
        <v>0</v>
      </c>
      <c r="AM661" s="305"/>
    </row>
    <row r="662" spans="1:39" outlineLevel="1">
      <c r="A662" s="530"/>
      <c r="B662" s="429"/>
      <c r="C662" s="290"/>
      <c r="D662" s="290"/>
      <c r="E662" s="290"/>
      <c r="F662" s="290"/>
      <c r="G662" s="290"/>
      <c r="H662" s="290"/>
      <c r="I662" s="290"/>
      <c r="J662" s="290"/>
      <c r="K662" s="290"/>
      <c r="L662" s="290"/>
      <c r="M662" s="290"/>
      <c r="N662" s="290"/>
      <c r="O662" s="290"/>
      <c r="P662" s="290"/>
      <c r="Q662" s="290"/>
      <c r="R662" s="290"/>
      <c r="S662" s="290"/>
      <c r="T662" s="290"/>
      <c r="U662" s="290"/>
      <c r="V662" s="290"/>
      <c r="W662" s="290"/>
      <c r="X662" s="290"/>
      <c r="Y662" s="421"/>
      <c r="Z662" s="424"/>
      <c r="AA662" s="424"/>
      <c r="AB662" s="424"/>
      <c r="AC662" s="424"/>
      <c r="AD662" s="424"/>
      <c r="AE662" s="424"/>
      <c r="AF662" s="424"/>
      <c r="AG662" s="424"/>
      <c r="AH662" s="424"/>
      <c r="AI662" s="424"/>
      <c r="AJ662" s="424"/>
      <c r="AK662" s="424"/>
      <c r="AL662" s="424"/>
      <c r="AM662" s="305"/>
    </row>
    <row r="663" spans="1:39" ht="30" outlineLevel="1">
      <c r="A663" s="530">
        <v>24</v>
      </c>
      <c r="B663" s="427" t="s">
        <v>116</v>
      </c>
      <c r="C663" s="290" t="s">
        <v>25</v>
      </c>
      <c r="D663" s="294"/>
      <c r="E663" s="294"/>
      <c r="F663" s="294"/>
      <c r="G663" s="294"/>
      <c r="H663" s="294"/>
      <c r="I663" s="294"/>
      <c r="J663" s="294"/>
      <c r="K663" s="294"/>
      <c r="L663" s="294"/>
      <c r="M663" s="294"/>
      <c r="N663" s="290"/>
      <c r="O663" s="294"/>
      <c r="P663" s="294"/>
      <c r="Q663" s="294"/>
      <c r="R663" s="294"/>
      <c r="S663" s="294"/>
      <c r="T663" s="294"/>
      <c r="U663" s="294"/>
      <c r="V663" s="294"/>
      <c r="W663" s="294"/>
      <c r="X663" s="294"/>
      <c r="Y663" s="409"/>
      <c r="Z663" s="409"/>
      <c r="AA663" s="409"/>
      <c r="AB663" s="409"/>
      <c r="AC663" s="409"/>
      <c r="AD663" s="409"/>
      <c r="AE663" s="409"/>
      <c r="AF663" s="409"/>
      <c r="AG663" s="409"/>
      <c r="AH663" s="409"/>
      <c r="AI663" s="409"/>
      <c r="AJ663" s="409"/>
      <c r="AK663" s="409"/>
      <c r="AL663" s="409"/>
      <c r="AM663" s="295">
        <f>SUM(Y663:AL663)</f>
        <v>0</v>
      </c>
    </row>
    <row r="664" spans="1:39" outlineLevel="1">
      <c r="A664" s="530"/>
      <c r="B664" s="293" t="s">
        <v>310</v>
      </c>
      <c r="C664" s="290" t="s">
        <v>163</v>
      </c>
      <c r="D664" s="294"/>
      <c r="E664" s="294"/>
      <c r="F664" s="294"/>
      <c r="G664" s="294"/>
      <c r="H664" s="294"/>
      <c r="I664" s="294"/>
      <c r="J664" s="294"/>
      <c r="K664" s="294"/>
      <c r="L664" s="294"/>
      <c r="M664" s="294"/>
      <c r="N664" s="290"/>
      <c r="O664" s="294"/>
      <c r="P664" s="294"/>
      <c r="Q664" s="294"/>
      <c r="R664" s="294"/>
      <c r="S664" s="294"/>
      <c r="T664" s="294"/>
      <c r="U664" s="294"/>
      <c r="V664" s="294"/>
      <c r="W664" s="294"/>
      <c r="X664" s="294"/>
      <c r="Y664" s="410">
        <f>Y663</f>
        <v>0</v>
      </c>
      <c r="Z664" s="410">
        <f t="shared" ref="Z664" si="1937">Z663</f>
        <v>0</v>
      </c>
      <c r="AA664" s="410">
        <f t="shared" ref="AA664" si="1938">AA663</f>
        <v>0</v>
      </c>
      <c r="AB664" s="410">
        <f t="shared" ref="AB664" si="1939">AB663</f>
        <v>0</v>
      </c>
      <c r="AC664" s="410">
        <f t="shared" ref="AC664" si="1940">AC663</f>
        <v>0</v>
      </c>
      <c r="AD664" s="410">
        <f t="shared" ref="AD664" si="1941">AD663</f>
        <v>0</v>
      </c>
      <c r="AE664" s="410">
        <f t="shared" ref="AE664" si="1942">AE663</f>
        <v>0</v>
      </c>
      <c r="AF664" s="410">
        <f t="shared" ref="AF664" si="1943">AF663</f>
        <v>0</v>
      </c>
      <c r="AG664" s="410">
        <f t="shared" ref="AG664" si="1944">AG663</f>
        <v>0</v>
      </c>
      <c r="AH664" s="410">
        <f t="shared" ref="AH664" si="1945">AH663</f>
        <v>0</v>
      </c>
      <c r="AI664" s="410">
        <f t="shared" ref="AI664" si="1946">AI663</f>
        <v>0</v>
      </c>
      <c r="AJ664" s="410">
        <f t="shared" ref="AJ664" si="1947">AJ663</f>
        <v>0</v>
      </c>
      <c r="AK664" s="410">
        <f t="shared" ref="AK664" si="1948">AK663</f>
        <v>0</v>
      </c>
      <c r="AL664" s="410">
        <f t="shared" ref="AL664" si="1949">AL663</f>
        <v>0</v>
      </c>
      <c r="AM664" s="305"/>
    </row>
    <row r="665" spans="1:39" outlineLevel="1">
      <c r="A665" s="530"/>
      <c r="B665" s="293"/>
      <c r="C665" s="290"/>
      <c r="D665" s="290"/>
      <c r="E665" s="290"/>
      <c r="F665" s="290"/>
      <c r="G665" s="290"/>
      <c r="H665" s="290"/>
      <c r="I665" s="290"/>
      <c r="J665" s="290"/>
      <c r="K665" s="290"/>
      <c r="L665" s="290"/>
      <c r="M665" s="290"/>
      <c r="N665" s="290"/>
      <c r="O665" s="290"/>
      <c r="P665" s="290"/>
      <c r="Q665" s="290"/>
      <c r="R665" s="290"/>
      <c r="S665" s="290"/>
      <c r="T665" s="290"/>
      <c r="U665" s="290"/>
      <c r="V665" s="290"/>
      <c r="W665" s="290"/>
      <c r="X665" s="290"/>
      <c r="Y665" s="411"/>
      <c r="Z665" s="424"/>
      <c r="AA665" s="424"/>
      <c r="AB665" s="424"/>
      <c r="AC665" s="424"/>
      <c r="AD665" s="424"/>
      <c r="AE665" s="424"/>
      <c r="AF665" s="424"/>
      <c r="AG665" s="424"/>
      <c r="AH665" s="424"/>
      <c r="AI665" s="424"/>
      <c r="AJ665" s="424"/>
      <c r="AK665" s="424"/>
      <c r="AL665" s="424"/>
      <c r="AM665" s="305"/>
    </row>
    <row r="666" spans="1:39" ht="15.75" outlineLevel="1">
      <c r="A666" s="530"/>
      <c r="B666" s="287" t="s">
        <v>500</v>
      </c>
      <c r="C666" s="290"/>
      <c r="D666" s="290"/>
      <c r="E666" s="290"/>
      <c r="F666" s="290"/>
      <c r="G666" s="290"/>
      <c r="H666" s="290"/>
      <c r="I666" s="290"/>
      <c r="J666" s="290"/>
      <c r="K666" s="290"/>
      <c r="L666" s="290"/>
      <c r="M666" s="290"/>
      <c r="N666" s="290"/>
      <c r="O666" s="290"/>
      <c r="P666" s="290"/>
      <c r="Q666" s="290"/>
      <c r="R666" s="290"/>
      <c r="S666" s="290"/>
      <c r="T666" s="290"/>
      <c r="U666" s="290"/>
      <c r="V666" s="290"/>
      <c r="W666" s="290"/>
      <c r="X666" s="290"/>
      <c r="Y666" s="411"/>
      <c r="Z666" s="424"/>
      <c r="AA666" s="424"/>
      <c r="AB666" s="424"/>
      <c r="AC666" s="424"/>
      <c r="AD666" s="424"/>
      <c r="AE666" s="424"/>
      <c r="AF666" s="424"/>
      <c r="AG666" s="424"/>
      <c r="AH666" s="424"/>
      <c r="AI666" s="424"/>
      <c r="AJ666" s="424"/>
      <c r="AK666" s="424"/>
      <c r="AL666" s="424"/>
      <c r="AM666" s="305"/>
    </row>
    <row r="667" spans="1:39" outlineLevel="1">
      <c r="A667" s="530">
        <v>25</v>
      </c>
      <c r="B667" s="427" t="s">
        <v>117</v>
      </c>
      <c r="C667" s="290" t="s">
        <v>25</v>
      </c>
      <c r="D667" s="294"/>
      <c r="E667" s="294"/>
      <c r="F667" s="294"/>
      <c r="G667" s="294"/>
      <c r="H667" s="294"/>
      <c r="I667" s="294"/>
      <c r="J667" s="294"/>
      <c r="K667" s="294"/>
      <c r="L667" s="294"/>
      <c r="M667" s="294"/>
      <c r="N667" s="294">
        <v>12</v>
      </c>
      <c r="O667" s="294"/>
      <c r="P667" s="294"/>
      <c r="Q667" s="294"/>
      <c r="R667" s="294"/>
      <c r="S667" s="294"/>
      <c r="T667" s="294"/>
      <c r="U667" s="294"/>
      <c r="V667" s="294"/>
      <c r="W667" s="294"/>
      <c r="X667" s="294"/>
      <c r="Y667" s="425"/>
      <c r="Z667" s="409"/>
      <c r="AA667" s="409"/>
      <c r="AB667" s="409"/>
      <c r="AC667" s="409"/>
      <c r="AD667" s="409"/>
      <c r="AE667" s="409"/>
      <c r="AF667" s="414"/>
      <c r="AG667" s="414"/>
      <c r="AH667" s="414"/>
      <c r="AI667" s="414"/>
      <c r="AJ667" s="414"/>
      <c r="AK667" s="414"/>
      <c r="AL667" s="414"/>
      <c r="AM667" s="295">
        <f>SUM(Y667:AL667)</f>
        <v>0</v>
      </c>
    </row>
    <row r="668" spans="1:39" outlineLevel="1">
      <c r="A668" s="530"/>
      <c r="B668" s="293" t="s">
        <v>310</v>
      </c>
      <c r="C668" s="290" t="s">
        <v>163</v>
      </c>
      <c r="D668" s="294"/>
      <c r="E668" s="294"/>
      <c r="F668" s="294"/>
      <c r="G668" s="294"/>
      <c r="H668" s="294"/>
      <c r="I668" s="294"/>
      <c r="J668" s="294"/>
      <c r="K668" s="294"/>
      <c r="L668" s="294"/>
      <c r="M668" s="294"/>
      <c r="N668" s="294">
        <f>N667</f>
        <v>12</v>
      </c>
      <c r="O668" s="294"/>
      <c r="P668" s="294"/>
      <c r="Q668" s="294"/>
      <c r="R668" s="294"/>
      <c r="S668" s="294"/>
      <c r="T668" s="294"/>
      <c r="U668" s="294"/>
      <c r="V668" s="294"/>
      <c r="W668" s="294"/>
      <c r="X668" s="294"/>
      <c r="Y668" s="410">
        <f>Y667</f>
        <v>0</v>
      </c>
      <c r="Z668" s="410">
        <f t="shared" ref="Z668" si="1950">Z667</f>
        <v>0</v>
      </c>
      <c r="AA668" s="410">
        <f t="shared" ref="AA668" si="1951">AA667</f>
        <v>0</v>
      </c>
      <c r="AB668" s="410">
        <f t="shared" ref="AB668" si="1952">AB667</f>
        <v>0</v>
      </c>
      <c r="AC668" s="410">
        <f t="shared" ref="AC668" si="1953">AC667</f>
        <v>0</v>
      </c>
      <c r="AD668" s="410">
        <f t="shared" ref="AD668" si="1954">AD667</f>
        <v>0</v>
      </c>
      <c r="AE668" s="410">
        <f t="shared" ref="AE668" si="1955">AE667</f>
        <v>0</v>
      </c>
      <c r="AF668" s="410">
        <f t="shared" ref="AF668" si="1956">AF667</f>
        <v>0</v>
      </c>
      <c r="AG668" s="410">
        <f t="shared" ref="AG668" si="1957">AG667</f>
        <v>0</v>
      </c>
      <c r="AH668" s="410">
        <f t="shared" ref="AH668" si="1958">AH667</f>
        <v>0</v>
      </c>
      <c r="AI668" s="410">
        <f t="shared" ref="AI668" si="1959">AI667</f>
        <v>0</v>
      </c>
      <c r="AJ668" s="410">
        <f t="shared" ref="AJ668" si="1960">AJ667</f>
        <v>0</v>
      </c>
      <c r="AK668" s="410">
        <f t="shared" ref="AK668" si="1961">AK667</f>
        <v>0</v>
      </c>
      <c r="AL668" s="410">
        <f t="shared" ref="AL668" si="1962">AL667</f>
        <v>0</v>
      </c>
      <c r="AM668" s="305"/>
    </row>
    <row r="669" spans="1:39" outlineLevel="1">
      <c r="A669" s="530"/>
      <c r="B669" s="293"/>
      <c r="C669" s="290"/>
      <c r="D669" s="290"/>
      <c r="E669" s="290"/>
      <c r="F669" s="290"/>
      <c r="G669" s="290"/>
      <c r="H669" s="290"/>
      <c r="I669" s="290"/>
      <c r="J669" s="290"/>
      <c r="K669" s="290"/>
      <c r="L669" s="290"/>
      <c r="M669" s="290"/>
      <c r="N669" s="290"/>
      <c r="O669" s="290"/>
      <c r="P669" s="290"/>
      <c r="Q669" s="290"/>
      <c r="R669" s="290"/>
      <c r="S669" s="290"/>
      <c r="T669" s="290"/>
      <c r="U669" s="290"/>
      <c r="V669" s="290"/>
      <c r="W669" s="290"/>
      <c r="X669" s="290"/>
      <c r="Y669" s="411"/>
      <c r="Z669" s="424"/>
      <c r="AA669" s="424"/>
      <c r="AB669" s="424"/>
      <c r="AC669" s="424"/>
      <c r="AD669" s="424"/>
      <c r="AE669" s="424"/>
      <c r="AF669" s="424"/>
      <c r="AG669" s="424"/>
      <c r="AH669" s="424"/>
      <c r="AI669" s="424"/>
      <c r="AJ669" s="424"/>
      <c r="AK669" s="424"/>
      <c r="AL669" s="424"/>
      <c r="AM669" s="305"/>
    </row>
    <row r="670" spans="1:39" outlineLevel="1">
      <c r="A670" s="530">
        <v>26</v>
      </c>
      <c r="B670" s="427" t="s">
        <v>118</v>
      </c>
      <c r="C670" s="290" t="s">
        <v>25</v>
      </c>
      <c r="D670" s="294"/>
      <c r="E670" s="294"/>
      <c r="F670" s="294"/>
      <c r="G670" s="294"/>
      <c r="H670" s="294"/>
      <c r="I670" s="294"/>
      <c r="J670" s="294"/>
      <c r="K670" s="294"/>
      <c r="L670" s="294"/>
      <c r="M670" s="294"/>
      <c r="N670" s="294">
        <v>12</v>
      </c>
      <c r="O670" s="294"/>
      <c r="P670" s="294"/>
      <c r="Q670" s="294"/>
      <c r="R670" s="294"/>
      <c r="S670" s="294"/>
      <c r="T670" s="294"/>
      <c r="U670" s="294"/>
      <c r="V670" s="294"/>
      <c r="W670" s="294"/>
      <c r="X670" s="294"/>
      <c r="Y670" s="425"/>
      <c r="Z670" s="409"/>
      <c r="AA670" s="409"/>
      <c r="AB670" s="409"/>
      <c r="AC670" s="409"/>
      <c r="AD670" s="409"/>
      <c r="AE670" s="409"/>
      <c r="AF670" s="414"/>
      <c r="AG670" s="414"/>
      <c r="AH670" s="414"/>
      <c r="AI670" s="414"/>
      <c r="AJ670" s="414"/>
      <c r="AK670" s="414"/>
      <c r="AL670" s="414"/>
      <c r="AM670" s="295">
        <f>SUM(Y670:AL670)</f>
        <v>0</v>
      </c>
    </row>
    <row r="671" spans="1:39" outlineLevel="1">
      <c r="A671" s="530"/>
      <c r="B671" s="293" t="s">
        <v>310</v>
      </c>
      <c r="C671" s="290" t="s">
        <v>163</v>
      </c>
      <c r="D671" s="294"/>
      <c r="E671" s="294"/>
      <c r="F671" s="294"/>
      <c r="G671" s="294"/>
      <c r="H671" s="294"/>
      <c r="I671" s="294"/>
      <c r="J671" s="294"/>
      <c r="K671" s="294"/>
      <c r="L671" s="294"/>
      <c r="M671" s="294"/>
      <c r="N671" s="294">
        <f>N670</f>
        <v>12</v>
      </c>
      <c r="O671" s="294"/>
      <c r="P671" s="294"/>
      <c r="Q671" s="294"/>
      <c r="R671" s="294"/>
      <c r="S671" s="294"/>
      <c r="T671" s="294"/>
      <c r="U671" s="294"/>
      <c r="V671" s="294"/>
      <c r="W671" s="294"/>
      <c r="X671" s="294"/>
      <c r="Y671" s="410">
        <f>Y670</f>
        <v>0</v>
      </c>
      <c r="Z671" s="410">
        <f t="shared" ref="Z671" si="1963">Z670</f>
        <v>0</v>
      </c>
      <c r="AA671" s="410">
        <f t="shared" ref="AA671" si="1964">AA670</f>
        <v>0</v>
      </c>
      <c r="AB671" s="410">
        <f t="shared" ref="AB671" si="1965">AB670</f>
        <v>0</v>
      </c>
      <c r="AC671" s="410">
        <f t="shared" ref="AC671" si="1966">AC670</f>
        <v>0</v>
      </c>
      <c r="AD671" s="410">
        <f t="shared" ref="AD671" si="1967">AD670</f>
        <v>0</v>
      </c>
      <c r="AE671" s="410">
        <f t="shared" ref="AE671" si="1968">AE670</f>
        <v>0</v>
      </c>
      <c r="AF671" s="410">
        <f t="shared" ref="AF671" si="1969">AF670</f>
        <v>0</v>
      </c>
      <c r="AG671" s="410">
        <f t="shared" ref="AG671" si="1970">AG670</f>
        <v>0</v>
      </c>
      <c r="AH671" s="410">
        <f t="shared" ref="AH671" si="1971">AH670</f>
        <v>0</v>
      </c>
      <c r="AI671" s="410">
        <f t="shared" ref="AI671" si="1972">AI670</f>
        <v>0</v>
      </c>
      <c r="AJ671" s="410">
        <f t="shared" ref="AJ671" si="1973">AJ670</f>
        <v>0</v>
      </c>
      <c r="AK671" s="410">
        <f t="shared" ref="AK671" si="1974">AK670</f>
        <v>0</v>
      </c>
      <c r="AL671" s="410">
        <f t="shared" ref="AL671" si="1975">AL670</f>
        <v>0</v>
      </c>
      <c r="AM671" s="305"/>
    </row>
    <row r="672" spans="1:39" outlineLevel="1">
      <c r="A672" s="530"/>
      <c r="B672" s="293"/>
      <c r="C672" s="290"/>
      <c r="D672" s="290"/>
      <c r="E672" s="290"/>
      <c r="F672" s="290"/>
      <c r="G672" s="290"/>
      <c r="H672" s="290"/>
      <c r="I672" s="290"/>
      <c r="J672" s="290"/>
      <c r="K672" s="290"/>
      <c r="L672" s="290"/>
      <c r="M672" s="290"/>
      <c r="N672" s="290"/>
      <c r="O672" s="290"/>
      <c r="P672" s="290"/>
      <c r="Q672" s="290"/>
      <c r="R672" s="290"/>
      <c r="S672" s="290"/>
      <c r="T672" s="290"/>
      <c r="U672" s="290"/>
      <c r="V672" s="290"/>
      <c r="W672" s="290"/>
      <c r="X672" s="290"/>
      <c r="Y672" s="411"/>
      <c r="Z672" s="424"/>
      <c r="AA672" s="424"/>
      <c r="AB672" s="424"/>
      <c r="AC672" s="424"/>
      <c r="AD672" s="424"/>
      <c r="AE672" s="424"/>
      <c r="AF672" s="424"/>
      <c r="AG672" s="424"/>
      <c r="AH672" s="424"/>
      <c r="AI672" s="424"/>
      <c r="AJ672" s="424"/>
      <c r="AK672" s="424"/>
      <c r="AL672" s="424"/>
      <c r="AM672" s="305"/>
    </row>
    <row r="673" spans="1:39" ht="30" outlineLevel="1">
      <c r="A673" s="530">
        <v>27</v>
      </c>
      <c r="B673" s="427" t="s">
        <v>119</v>
      </c>
      <c r="C673" s="290" t="s">
        <v>25</v>
      </c>
      <c r="D673" s="294"/>
      <c r="E673" s="294"/>
      <c r="F673" s="294"/>
      <c r="G673" s="294"/>
      <c r="H673" s="294"/>
      <c r="I673" s="294"/>
      <c r="J673" s="294"/>
      <c r="K673" s="294"/>
      <c r="L673" s="294"/>
      <c r="M673" s="294"/>
      <c r="N673" s="294">
        <v>12</v>
      </c>
      <c r="O673" s="294"/>
      <c r="P673" s="294"/>
      <c r="Q673" s="294"/>
      <c r="R673" s="294"/>
      <c r="S673" s="294"/>
      <c r="T673" s="294"/>
      <c r="U673" s="294"/>
      <c r="V673" s="294"/>
      <c r="W673" s="294"/>
      <c r="X673" s="294"/>
      <c r="Y673" s="425"/>
      <c r="Z673" s="409"/>
      <c r="AA673" s="409"/>
      <c r="AB673" s="409"/>
      <c r="AC673" s="409"/>
      <c r="AD673" s="409"/>
      <c r="AE673" s="409"/>
      <c r="AF673" s="414"/>
      <c r="AG673" s="414"/>
      <c r="AH673" s="414"/>
      <c r="AI673" s="414"/>
      <c r="AJ673" s="414"/>
      <c r="AK673" s="414"/>
      <c r="AL673" s="414"/>
      <c r="AM673" s="295">
        <f>SUM(Y673:AL673)</f>
        <v>0</v>
      </c>
    </row>
    <row r="674" spans="1:39" outlineLevel="1">
      <c r="A674" s="530"/>
      <c r="B674" s="293" t="s">
        <v>310</v>
      </c>
      <c r="C674" s="290" t="s">
        <v>163</v>
      </c>
      <c r="D674" s="294"/>
      <c r="E674" s="294"/>
      <c r="F674" s="294"/>
      <c r="G674" s="294"/>
      <c r="H674" s="294"/>
      <c r="I674" s="294"/>
      <c r="J674" s="294"/>
      <c r="K674" s="294"/>
      <c r="L674" s="294"/>
      <c r="M674" s="294"/>
      <c r="N674" s="294">
        <f>N673</f>
        <v>12</v>
      </c>
      <c r="O674" s="294"/>
      <c r="P674" s="294"/>
      <c r="Q674" s="294"/>
      <c r="R674" s="294"/>
      <c r="S674" s="294"/>
      <c r="T674" s="294"/>
      <c r="U674" s="294"/>
      <c r="V674" s="294"/>
      <c r="W674" s="294"/>
      <c r="X674" s="294"/>
      <c r="Y674" s="410">
        <f>Y673</f>
        <v>0</v>
      </c>
      <c r="Z674" s="410">
        <f t="shared" ref="Z674" si="1976">Z673</f>
        <v>0</v>
      </c>
      <c r="AA674" s="410">
        <f t="shared" ref="AA674" si="1977">AA673</f>
        <v>0</v>
      </c>
      <c r="AB674" s="410">
        <f t="shared" ref="AB674" si="1978">AB673</f>
        <v>0</v>
      </c>
      <c r="AC674" s="410">
        <f t="shared" ref="AC674" si="1979">AC673</f>
        <v>0</v>
      </c>
      <c r="AD674" s="410">
        <f t="shared" ref="AD674" si="1980">AD673</f>
        <v>0</v>
      </c>
      <c r="AE674" s="410">
        <f t="shared" ref="AE674" si="1981">AE673</f>
        <v>0</v>
      </c>
      <c r="AF674" s="410">
        <f t="shared" ref="AF674" si="1982">AF673</f>
        <v>0</v>
      </c>
      <c r="AG674" s="410">
        <f t="shared" ref="AG674" si="1983">AG673</f>
        <v>0</v>
      </c>
      <c r="AH674" s="410">
        <f t="shared" ref="AH674" si="1984">AH673</f>
        <v>0</v>
      </c>
      <c r="AI674" s="410">
        <f t="shared" ref="AI674" si="1985">AI673</f>
        <v>0</v>
      </c>
      <c r="AJ674" s="410">
        <f t="shared" ref="AJ674" si="1986">AJ673</f>
        <v>0</v>
      </c>
      <c r="AK674" s="410">
        <f t="shared" ref="AK674" si="1987">AK673</f>
        <v>0</v>
      </c>
      <c r="AL674" s="410">
        <f t="shared" ref="AL674" si="1988">AL673</f>
        <v>0</v>
      </c>
      <c r="AM674" s="305"/>
    </row>
    <row r="675" spans="1:39" outlineLevel="1">
      <c r="A675" s="530"/>
      <c r="B675" s="293"/>
      <c r="C675" s="290"/>
      <c r="D675" s="290"/>
      <c r="E675" s="290"/>
      <c r="F675" s="290"/>
      <c r="G675" s="290"/>
      <c r="H675" s="290"/>
      <c r="I675" s="290"/>
      <c r="J675" s="290"/>
      <c r="K675" s="290"/>
      <c r="L675" s="290"/>
      <c r="M675" s="290"/>
      <c r="N675" s="290"/>
      <c r="O675" s="290"/>
      <c r="P675" s="290"/>
      <c r="Q675" s="290"/>
      <c r="R675" s="290"/>
      <c r="S675" s="290"/>
      <c r="T675" s="290"/>
      <c r="U675" s="290"/>
      <c r="V675" s="290"/>
      <c r="W675" s="290"/>
      <c r="X675" s="290"/>
      <c r="Y675" s="411"/>
      <c r="Z675" s="424"/>
      <c r="AA675" s="424"/>
      <c r="AB675" s="424"/>
      <c r="AC675" s="424"/>
      <c r="AD675" s="424"/>
      <c r="AE675" s="424"/>
      <c r="AF675" s="424"/>
      <c r="AG675" s="424"/>
      <c r="AH675" s="424"/>
      <c r="AI675" s="424"/>
      <c r="AJ675" s="424"/>
      <c r="AK675" s="424"/>
      <c r="AL675" s="424"/>
      <c r="AM675" s="305"/>
    </row>
    <row r="676" spans="1:39" ht="30" outlineLevel="1">
      <c r="A676" s="530">
        <v>28</v>
      </c>
      <c r="B676" s="427" t="s">
        <v>120</v>
      </c>
      <c r="C676" s="290" t="s">
        <v>25</v>
      </c>
      <c r="D676" s="294"/>
      <c r="E676" s="294"/>
      <c r="F676" s="294"/>
      <c r="G676" s="294"/>
      <c r="H676" s="294"/>
      <c r="I676" s="294"/>
      <c r="J676" s="294"/>
      <c r="K676" s="294"/>
      <c r="L676" s="294"/>
      <c r="M676" s="294"/>
      <c r="N676" s="294">
        <v>12</v>
      </c>
      <c r="O676" s="294"/>
      <c r="P676" s="294"/>
      <c r="Q676" s="294"/>
      <c r="R676" s="294"/>
      <c r="S676" s="294"/>
      <c r="T676" s="294"/>
      <c r="U676" s="294"/>
      <c r="V676" s="294"/>
      <c r="W676" s="294"/>
      <c r="X676" s="294"/>
      <c r="Y676" s="425"/>
      <c r="Z676" s="409"/>
      <c r="AA676" s="409"/>
      <c r="AB676" s="409"/>
      <c r="AC676" s="409"/>
      <c r="AD676" s="409"/>
      <c r="AE676" s="409"/>
      <c r="AF676" s="414"/>
      <c r="AG676" s="414"/>
      <c r="AH676" s="414"/>
      <c r="AI676" s="414"/>
      <c r="AJ676" s="414"/>
      <c r="AK676" s="414"/>
      <c r="AL676" s="414"/>
      <c r="AM676" s="295">
        <f>SUM(Y676:AL676)</f>
        <v>0</v>
      </c>
    </row>
    <row r="677" spans="1:39" outlineLevel="1">
      <c r="A677" s="530"/>
      <c r="B677" s="293" t="s">
        <v>310</v>
      </c>
      <c r="C677" s="290" t="s">
        <v>163</v>
      </c>
      <c r="D677" s="294"/>
      <c r="E677" s="294"/>
      <c r="F677" s="294"/>
      <c r="G677" s="294"/>
      <c r="H677" s="294"/>
      <c r="I677" s="294"/>
      <c r="J677" s="294"/>
      <c r="K677" s="294"/>
      <c r="L677" s="294"/>
      <c r="M677" s="294"/>
      <c r="N677" s="294">
        <f>N676</f>
        <v>12</v>
      </c>
      <c r="O677" s="294"/>
      <c r="P677" s="294"/>
      <c r="Q677" s="294"/>
      <c r="R677" s="294"/>
      <c r="S677" s="294"/>
      <c r="T677" s="294"/>
      <c r="U677" s="294"/>
      <c r="V677" s="294"/>
      <c r="W677" s="294"/>
      <c r="X677" s="294"/>
      <c r="Y677" s="410">
        <f>Y676</f>
        <v>0</v>
      </c>
      <c r="Z677" s="410">
        <f t="shared" ref="Z677" si="1989">Z676</f>
        <v>0</v>
      </c>
      <c r="AA677" s="410">
        <f t="shared" ref="AA677" si="1990">AA676</f>
        <v>0</v>
      </c>
      <c r="AB677" s="410">
        <f t="shared" ref="AB677" si="1991">AB676</f>
        <v>0</v>
      </c>
      <c r="AC677" s="410">
        <f t="shared" ref="AC677" si="1992">AC676</f>
        <v>0</v>
      </c>
      <c r="AD677" s="410">
        <f t="shared" ref="AD677" si="1993">AD676</f>
        <v>0</v>
      </c>
      <c r="AE677" s="410">
        <f t="shared" ref="AE677" si="1994">AE676</f>
        <v>0</v>
      </c>
      <c r="AF677" s="410">
        <f t="shared" ref="AF677" si="1995">AF676</f>
        <v>0</v>
      </c>
      <c r="AG677" s="410">
        <f t="shared" ref="AG677" si="1996">AG676</f>
        <v>0</v>
      </c>
      <c r="AH677" s="410">
        <f t="shared" ref="AH677" si="1997">AH676</f>
        <v>0</v>
      </c>
      <c r="AI677" s="410">
        <f t="shared" ref="AI677" si="1998">AI676</f>
        <v>0</v>
      </c>
      <c r="AJ677" s="410">
        <f t="shared" ref="AJ677" si="1999">AJ676</f>
        <v>0</v>
      </c>
      <c r="AK677" s="410">
        <f t="shared" ref="AK677" si="2000">AK676</f>
        <v>0</v>
      </c>
      <c r="AL677" s="410">
        <f t="shared" ref="AL677" si="2001">AL676</f>
        <v>0</v>
      </c>
      <c r="AM677" s="305"/>
    </row>
    <row r="678" spans="1:39" outlineLevel="1">
      <c r="A678" s="530"/>
      <c r="B678" s="293"/>
      <c r="C678" s="290"/>
      <c r="D678" s="290"/>
      <c r="E678" s="290"/>
      <c r="F678" s="290"/>
      <c r="G678" s="290"/>
      <c r="H678" s="290"/>
      <c r="I678" s="290"/>
      <c r="J678" s="290"/>
      <c r="K678" s="290"/>
      <c r="L678" s="290"/>
      <c r="M678" s="290"/>
      <c r="N678" s="290"/>
      <c r="O678" s="290"/>
      <c r="P678" s="290"/>
      <c r="Q678" s="290"/>
      <c r="R678" s="290"/>
      <c r="S678" s="290"/>
      <c r="T678" s="290"/>
      <c r="U678" s="290"/>
      <c r="V678" s="290"/>
      <c r="W678" s="290"/>
      <c r="X678" s="290"/>
      <c r="Y678" s="411"/>
      <c r="Z678" s="424"/>
      <c r="AA678" s="424"/>
      <c r="AB678" s="424"/>
      <c r="AC678" s="424"/>
      <c r="AD678" s="424"/>
      <c r="AE678" s="424"/>
      <c r="AF678" s="424"/>
      <c r="AG678" s="424"/>
      <c r="AH678" s="424"/>
      <c r="AI678" s="424"/>
      <c r="AJ678" s="424"/>
      <c r="AK678" s="424"/>
      <c r="AL678" s="424"/>
      <c r="AM678" s="305"/>
    </row>
    <row r="679" spans="1:39" ht="30" outlineLevel="1">
      <c r="A679" s="530">
        <v>29</v>
      </c>
      <c r="B679" s="427" t="s">
        <v>121</v>
      </c>
      <c r="C679" s="290" t="s">
        <v>25</v>
      </c>
      <c r="D679" s="294"/>
      <c r="E679" s="294"/>
      <c r="F679" s="294"/>
      <c r="G679" s="294"/>
      <c r="H679" s="294"/>
      <c r="I679" s="294"/>
      <c r="J679" s="294"/>
      <c r="K679" s="294"/>
      <c r="L679" s="294"/>
      <c r="M679" s="294"/>
      <c r="N679" s="294">
        <v>3</v>
      </c>
      <c r="O679" s="294"/>
      <c r="P679" s="294"/>
      <c r="Q679" s="294"/>
      <c r="R679" s="294"/>
      <c r="S679" s="294"/>
      <c r="T679" s="294"/>
      <c r="U679" s="294"/>
      <c r="V679" s="294"/>
      <c r="W679" s="294"/>
      <c r="X679" s="294"/>
      <c r="Y679" s="425"/>
      <c r="Z679" s="409"/>
      <c r="AA679" s="409"/>
      <c r="AB679" s="409"/>
      <c r="AC679" s="409"/>
      <c r="AD679" s="409"/>
      <c r="AE679" s="409"/>
      <c r="AF679" s="414"/>
      <c r="AG679" s="414"/>
      <c r="AH679" s="414"/>
      <c r="AI679" s="414"/>
      <c r="AJ679" s="414"/>
      <c r="AK679" s="414"/>
      <c r="AL679" s="414"/>
      <c r="AM679" s="295">
        <f>SUM(Y679:AL679)</f>
        <v>0</v>
      </c>
    </row>
    <row r="680" spans="1:39" outlineLevel="1">
      <c r="A680" s="530"/>
      <c r="B680" s="293" t="s">
        <v>310</v>
      </c>
      <c r="C680" s="290" t="s">
        <v>163</v>
      </c>
      <c r="D680" s="294"/>
      <c r="E680" s="294"/>
      <c r="F680" s="294"/>
      <c r="G680" s="294"/>
      <c r="H680" s="294"/>
      <c r="I680" s="294"/>
      <c r="J680" s="294"/>
      <c r="K680" s="294"/>
      <c r="L680" s="294"/>
      <c r="M680" s="294"/>
      <c r="N680" s="294">
        <f>N679</f>
        <v>3</v>
      </c>
      <c r="O680" s="294"/>
      <c r="P680" s="294"/>
      <c r="Q680" s="294"/>
      <c r="R680" s="294"/>
      <c r="S680" s="294"/>
      <c r="T680" s="294"/>
      <c r="U680" s="294"/>
      <c r="V680" s="294"/>
      <c r="W680" s="294"/>
      <c r="X680" s="294"/>
      <c r="Y680" s="410">
        <f>Y679</f>
        <v>0</v>
      </c>
      <c r="Z680" s="410">
        <f t="shared" ref="Z680" si="2002">Z679</f>
        <v>0</v>
      </c>
      <c r="AA680" s="410">
        <f t="shared" ref="AA680" si="2003">AA679</f>
        <v>0</v>
      </c>
      <c r="AB680" s="410">
        <f t="shared" ref="AB680" si="2004">AB679</f>
        <v>0</v>
      </c>
      <c r="AC680" s="410">
        <f t="shared" ref="AC680" si="2005">AC679</f>
        <v>0</v>
      </c>
      <c r="AD680" s="410">
        <f t="shared" ref="AD680" si="2006">AD679</f>
        <v>0</v>
      </c>
      <c r="AE680" s="410">
        <f t="shared" ref="AE680" si="2007">AE679</f>
        <v>0</v>
      </c>
      <c r="AF680" s="410">
        <f t="shared" ref="AF680" si="2008">AF679</f>
        <v>0</v>
      </c>
      <c r="AG680" s="410">
        <f t="shared" ref="AG680" si="2009">AG679</f>
        <v>0</v>
      </c>
      <c r="AH680" s="410">
        <f t="shared" ref="AH680" si="2010">AH679</f>
        <v>0</v>
      </c>
      <c r="AI680" s="410">
        <f t="shared" ref="AI680" si="2011">AI679</f>
        <v>0</v>
      </c>
      <c r="AJ680" s="410">
        <f t="shared" ref="AJ680" si="2012">AJ679</f>
        <v>0</v>
      </c>
      <c r="AK680" s="410">
        <f t="shared" ref="AK680" si="2013">AK679</f>
        <v>0</v>
      </c>
      <c r="AL680" s="410">
        <f t="shared" ref="AL680" si="2014">AL679</f>
        <v>0</v>
      </c>
      <c r="AM680" s="305"/>
    </row>
    <row r="681" spans="1:39" outlineLevel="1">
      <c r="A681" s="530"/>
      <c r="B681" s="293"/>
      <c r="C681" s="290"/>
      <c r="D681" s="290"/>
      <c r="E681" s="290"/>
      <c r="F681" s="290"/>
      <c r="G681" s="290"/>
      <c r="H681" s="290"/>
      <c r="I681" s="290"/>
      <c r="J681" s="290"/>
      <c r="K681" s="290"/>
      <c r="L681" s="290"/>
      <c r="M681" s="290"/>
      <c r="N681" s="290"/>
      <c r="O681" s="290"/>
      <c r="P681" s="290"/>
      <c r="Q681" s="290"/>
      <c r="R681" s="290"/>
      <c r="S681" s="290"/>
      <c r="T681" s="290"/>
      <c r="U681" s="290"/>
      <c r="V681" s="290"/>
      <c r="W681" s="290"/>
      <c r="X681" s="290"/>
      <c r="Y681" s="411"/>
      <c r="Z681" s="424"/>
      <c r="AA681" s="424"/>
      <c r="AB681" s="424"/>
      <c r="AC681" s="424"/>
      <c r="AD681" s="424"/>
      <c r="AE681" s="424"/>
      <c r="AF681" s="424"/>
      <c r="AG681" s="424"/>
      <c r="AH681" s="424"/>
      <c r="AI681" s="424"/>
      <c r="AJ681" s="424"/>
      <c r="AK681" s="424"/>
      <c r="AL681" s="424"/>
      <c r="AM681" s="305"/>
    </row>
    <row r="682" spans="1:39" ht="30" outlineLevel="1">
      <c r="A682" s="530">
        <v>30</v>
      </c>
      <c r="B682" s="427" t="s">
        <v>122</v>
      </c>
      <c r="C682" s="290" t="s">
        <v>25</v>
      </c>
      <c r="D682" s="294"/>
      <c r="E682" s="294"/>
      <c r="F682" s="294"/>
      <c r="G682" s="294"/>
      <c r="H682" s="294"/>
      <c r="I682" s="294"/>
      <c r="J682" s="294"/>
      <c r="K682" s="294"/>
      <c r="L682" s="294"/>
      <c r="M682" s="294"/>
      <c r="N682" s="294">
        <v>12</v>
      </c>
      <c r="O682" s="294"/>
      <c r="P682" s="294"/>
      <c r="Q682" s="294"/>
      <c r="R682" s="294"/>
      <c r="S682" s="294"/>
      <c r="T682" s="294"/>
      <c r="U682" s="294"/>
      <c r="V682" s="294"/>
      <c r="W682" s="294"/>
      <c r="X682" s="294"/>
      <c r="Y682" s="425"/>
      <c r="Z682" s="409"/>
      <c r="AA682" s="409"/>
      <c r="AB682" s="409"/>
      <c r="AC682" s="409"/>
      <c r="AD682" s="409"/>
      <c r="AE682" s="409"/>
      <c r="AF682" s="414"/>
      <c r="AG682" s="414"/>
      <c r="AH682" s="414"/>
      <c r="AI682" s="414"/>
      <c r="AJ682" s="414"/>
      <c r="AK682" s="414"/>
      <c r="AL682" s="414"/>
      <c r="AM682" s="295">
        <f>SUM(Y682:AL682)</f>
        <v>0</v>
      </c>
    </row>
    <row r="683" spans="1:39" outlineLevel="1">
      <c r="A683" s="530"/>
      <c r="B683" s="293" t="s">
        <v>310</v>
      </c>
      <c r="C683" s="290" t="s">
        <v>163</v>
      </c>
      <c r="D683" s="294"/>
      <c r="E683" s="294"/>
      <c r="F683" s="294"/>
      <c r="G683" s="294"/>
      <c r="H683" s="294"/>
      <c r="I683" s="294"/>
      <c r="J683" s="294"/>
      <c r="K683" s="294"/>
      <c r="L683" s="294"/>
      <c r="M683" s="294"/>
      <c r="N683" s="294">
        <f>N682</f>
        <v>12</v>
      </c>
      <c r="O683" s="294"/>
      <c r="P683" s="294"/>
      <c r="Q683" s="294"/>
      <c r="R683" s="294"/>
      <c r="S683" s="294"/>
      <c r="T683" s="294"/>
      <c r="U683" s="294"/>
      <c r="V683" s="294"/>
      <c r="W683" s="294"/>
      <c r="X683" s="294"/>
      <c r="Y683" s="410">
        <f>Y682</f>
        <v>0</v>
      </c>
      <c r="Z683" s="410">
        <f t="shared" ref="Z683" si="2015">Z682</f>
        <v>0</v>
      </c>
      <c r="AA683" s="410">
        <f t="shared" ref="AA683" si="2016">AA682</f>
        <v>0</v>
      </c>
      <c r="AB683" s="410">
        <f t="shared" ref="AB683" si="2017">AB682</f>
        <v>0</v>
      </c>
      <c r="AC683" s="410">
        <f t="shared" ref="AC683" si="2018">AC682</f>
        <v>0</v>
      </c>
      <c r="AD683" s="410">
        <f t="shared" ref="AD683" si="2019">AD682</f>
        <v>0</v>
      </c>
      <c r="AE683" s="410">
        <f t="shared" ref="AE683" si="2020">AE682</f>
        <v>0</v>
      </c>
      <c r="AF683" s="410">
        <f t="shared" ref="AF683" si="2021">AF682</f>
        <v>0</v>
      </c>
      <c r="AG683" s="410">
        <f t="shared" ref="AG683" si="2022">AG682</f>
        <v>0</v>
      </c>
      <c r="AH683" s="410">
        <f t="shared" ref="AH683" si="2023">AH682</f>
        <v>0</v>
      </c>
      <c r="AI683" s="410">
        <f t="shared" ref="AI683" si="2024">AI682</f>
        <v>0</v>
      </c>
      <c r="AJ683" s="410">
        <f t="shared" ref="AJ683" si="2025">AJ682</f>
        <v>0</v>
      </c>
      <c r="AK683" s="410">
        <f t="shared" ref="AK683" si="2026">AK682</f>
        <v>0</v>
      </c>
      <c r="AL683" s="410">
        <f t="shared" ref="AL683" si="2027">AL682</f>
        <v>0</v>
      </c>
      <c r="AM683" s="305"/>
    </row>
    <row r="684" spans="1:39" outlineLevel="1">
      <c r="A684" s="530"/>
      <c r="B684" s="293"/>
      <c r="C684" s="290"/>
      <c r="D684" s="290"/>
      <c r="E684" s="290"/>
      <c r="F684" s="290"/>
      <c r="G684" s="290"/>
      <c r="H684" s="290"/>
      <c r="I684" s="290"/>
      <c r="J684" s="290"/>
      <c r="K684" s="290"/>
      <c r="L684" s="290"/>
      <c r="M684" s="290"/>
      <c r="N684" s="290"/>
      <c r="O684" s="290"/>
      <c r="P684" s="290"/>
      <c r="Q684" s="290"/>
      <c r="R684" s="290"/>
      <c r="S684" s="290"/>
      <c r="T684" s="290"/>
      <c r="U684" s="290"/>
      <c r="V684" s="290"/>
      <c r="W684" s="290"/>
      <c r="X684" s="290"/>
      <c r="Y684" s="411"/>
      <c r="Z684" s="424"/>
      <c r="AA684" s="424"/>
      <c r="AB684" s="424"/>
      <c r="AC684" s="424"/>
      <c r="AD684" s="424"/>
      <c r="AE684" s="424"/>
      <c r="AF684" s="424"/>
      <c r="AG684" s="424"/>
      <c r="AH684" s="424"/>
      <c r="AI684" s="424"/>
      <c r="AJ684" s="424"/>
      <c r="AK684" s="424"/>
      <c r="AL684" s="424"/>
      <c r="AM684" s="305"/>
    </row>
    <row r="685" spans="1:39" ht="30" outlineLevel="1">
      <c r="A685" s="530">
        <v>31</v>
      </c>
      <c r="B685" s="427" t="s">
        <v>123</v>
      </c>
      <c r="C685" s="290" t="s">
        <v>25</v>
      </c>
      <c r="D685" s="294"/>
      <c r="E685" s="294"/>
      <c r="F685" s="294"/>
      <c r="G685" s="294"/>
      <c r="H685" s="294"/>
      <c r="I685" s="294"/>
      <c r="J685" s="294"/>
      <c r="K685" s="294"/>
      <c r="L685" s="294"/>
      <c r="M685" s="294"/>
      <c r="N685" s="294">
        <v>12</v>
      </c>
      <c r="O685" s="294"/>
      <c r="P685" s="294"/>
      <c r="Q685" s="294"/>
      <c r="R685" s="294"/>
      <c r="S685" s="294"/>
      <c r="T685" s="294"/>
      <c r="U685" s="294"/>
      <c r="V685" s="294"/>
      <c r="W685" s="294"/>
      <c r="X685" s="294"/>
      <c r="Y685" s="425"/>
      <c r="Z685" s="409"/>
      <c r="AA685" s="409"/>
      <c r="AB685" s="409"/>
      <c r="AC685" s="409"/>
      <c r="AD685" s="409"/>
      <c r="AE685" s="409"/>
      <c r="AF685" s="414"/>
      <c r="AG685" s="414"/>
      <c r="AH685" s="414"/>
      <c r="AI685" s="414"/>
      <c r="AJ685" s="414"/>
      <c r="AK685" s="414"/>
      <c r="AL685" s="414"/>
      <c r="AM685" s="295">
        <f>SUM(Y685:AL685)</f>
        <v>0</v>
      </c>
    </row>
    <row r="686" spans="1:39" outlineLevel="1">
      <c r="A686" s="530"/>
      <c r="B686" s="293" t="s">
        <v>310</v>
      </c>
      <c r="C686" s="290" t="s">
        <v>163</v>
      </c>
      <c r="D686" s="294"/>
      <c r="E686" s="294"/>
      <c r="F686" s="294"/>
      <c r="G686" s="294"/>
      <c r="H686" s="294"/>
      <c r="I686" s="294"/>
      <c r="J686" s="294"/>
      <c r="K686" s="294"/>
      <c r="L686" s="294"/>
      <c r="M686" s="294"/>
      <c r="N686" s="294">
        <f>N685</f>
        <v>12</v>
      </c>
      <c r="O686" s="294"/>
      <c r="P686" s="294"/>
      <c r="Q686" s="294"/>
      <c r="R686" s="294"/>
      <c r="S686" s="294"/>
      <c r="T686" s="294"/>
      <c r="U686" s="294"/>
      <c r="V686" s="294"/>
      <c r="W686" s="294"/>
      <c r="X686" s="294"/>
      <c r="Y686" s="410">
        <f>Y685</f>
        <v>0</v>
      </c>
      <c r="Z686" s="410">
        <f t="shared" ref="Z686" si="2028">Z685</f>
        <v>0</v>
      </c>
      <c r="AA686" s="410">
        <f t="shared" ref="AA686" si="2029">AA685</f>
        <v>0</v>
      </c>
      <c r="AB686" s="410">
        <f t="shared" ref="AB686" si="2030">AB685</f>
        <v>0</v>
      </c>
      <c r="AC686" s="410">
        <f t="shared" ref="AC686" si="2031">AC685</f>
        <v>0</v>
      </c>
      <c r="AD686" s="410">
        <f t="shared" ref="AD686" si="2032">AD685</f>
        <v>0</v>
      </c>
      <c r="AE686" s="410">
        <f t="shared" ref="AE686" si="2033">AE685</f>
        <v>0</v>
      </c>
      <c r="AF686" s="410">
        <f t="shared" ref="AF686" si="2034">AF685</f>
        <v>0</v>
      </c>
      <c r="AG686" s="410">
        <f t="shared" ref="AG686" si="2035">AG685</f>
        <v>0</v>
      </c>
      <c r="AH686" s="410">
        <f t="shared" ref="AH686" si="2036">AH685</f>
        <v>0</v>
      </c>
      <c r="AI686" s="410">
        <f t="shared" ref="AI686" si="2037">AI685</f>
        <v>0</v>
      </c>
      <c r="AJ686" s="410">
        <f t="shared" ref="AJ686" si="2038">AJ685</f>
        <v>0</v>
      </c>
      <c r="AK686" s="410">
        <f t="shared" ref="AK686" si="2039">AK685</f>
        <v>0</v>
      </c>
      <c r="AL686" s="410">
        <f t="shared" ref="AL686" si="2040">AL685</f>
        <v>0</v>
      </c>
      <c r="AM686" s="305"/>
    </row>
    <row r="687" spans="1:39" outlineLevel="1">
      <c r="A687" s="530"/>
      <c r="B687" s="427"/>
      <c r="C687" s="290"/>
      <c r="D687" s="290"/>
      <c r="E687" s="290"/>
      <c r="F687" s="290"/>
      <c r="G687" s="290"/>
      <c r="H687" s="290"/>
      <c r="I687" s="290"/>
      <c r="J687" s="290"/>
      <c r="K687" s="290"/>
      <c r="L687" s="290"/>
      <c r="M687" s="290"/>
      <c r="N687" s="290"/>
      <c r="O687" s="290"/>
      <c r="P687" s="290"/>
      <c r="Q687" s="290"/>
      <c r="R687" s="290"/>
      <c r="S687" s="290"/>
      <c r="T687" s="290"/>
      <c r="U687" s="290"/>
      <c r="V687" s="290"/>
      <c r="W687" s="290"/>
      <c r="X687" s="290"/>
      <c r="Y687" s="411"/>
      <c r="Z687" s="424"/>
      <c r="AA687" s="424"/>
      <c r="AB687" s="424"/>
      <c r="AC687" s="424"/>
      <c r="AD687" s="424"/>
      <c r="AE687" s="424"/>
      <c r="AF687" s="424"/>
      <c r="AG687" s="424"/>
      <c r="AH687" s="424"/>
      <c r="AI687" s="424"/>
      <c r="AJ687" s="424"/>
      <c r="AK687" s="424"/>
      <c r="AL687" s="424"/>
      <c r="AM687" s="305"/>
    </row>
    <row r="688" spans="1:39" ht="30" outlineLevel="1">
      <c r="A688" s="530">
        <v>32</v>
      </c>
      <c r="B688" s="427" t="s">
        <v>124</v>
      </c>
      <c r="C688" s="290" t="s">
        <v>25</v>
      </c>
      <c r="D688" s="294"/>
      <c r="E688" s="294"/>
      <c r="F688" s="294"/>
      <c r="G688" s="294"/>
      <c r="H688" s="294"/>
      <c r="I688" s="294"/>
      <c r="J688" s="294"/>
      <c r="K688" s="294"/>
      <c r="L688" s="294"/>
      <c r="M688" s="294"/>
      <c r="N688" s="294">
        <v>12</v>
      </c>
      <c r="O688" s="294"/>
      <c r="P688" s="294"/>
      <c r="Q688" s="294"/>
      <c r="R688" s="294"/>
      <c r="S688" s="294"/>
      <c r="T688" s="294"/>
      <c r="U688" s="294"/>
      <c r="V688" s="294"/>
      <c r="W688" s="294"/>
      <c r="X688" s="294"/>
      <c r="Y688" s="425"/>
      <c r="Z688" s="409"/>
      <c r="AA688" s="409"/>
      <c r="AB688" s="409"/>
      <c r="AC688" s="409"/>
      <c r="AD688" s="409"/>
      <c r="AE688" s="409"/>
      <c r="AF688" s="414"/>
      <c r="AG688" s="414"/>
      <c r="AH688" s="414"/>
      <c r="AI688" s="414"/>
      <c r="AJ688" s="414"/>
      <c r="AK688" s="414"/>
      <c r="AL688" s="414"/>
      <c r="AM688" s="295">
        <f>SUM(Y688:AL688)</f>
        <v>0</v>
      </c>
    </row>
    <row r="689" spans="1:39" outlineLevel="1">
      <c r="A689" s="530"/>
      <c r="B689" s="293" t="s">
        <v>310</v>
      </c>
      <c r="C689" s="290" t="s">
        <v>163</v>
      </c>
      <c r="D689" s="294"/>
      <c r="E689" s="294"/>
      <c r="F689" s="294"/>
      <c r="G689" s="294"/>
      <c r="H689" s="294"/>
      <c r="I689" s="294"/>
      <c r="J689" s="294"/>
      <c r="K689" s="294"/>
      <c r="L689" s="294"/>
      <c r="M689" s="294"/>
      <c r="N689" s="294">
        <f>N688</f>
        <v>12</v>
      </c>
      <c r="O689" s="294"/>
      <c r="P689" s="294"/>
      <c r="Q689" s="294"/>
      <c r="R689" s="294"/>
      <c r="S689" s="294"/>
      <c r="T689" s="294"/>
      <c r="U689" s="294"/>
      <c r="V689" s="294"/>
      <c r="W689" s="294"/>
      <c r="X689" s="294"/>
      <c r="Y689" s="410">
        <f>Y688</f>
        <v>0</v>
      </c>
      <c r="Z689" s="410">
        <f t="shared" ref="Z689" si="2041">Z688</f>
        <v>0</v>
      </c>
      <c r="AA689" s="410">
        <f t="shared" ref="AA689" si="2042">AA688</f>
        <v>0</v>
      </c>
      <c r="AB689" s="410">
        <f t="shared" ref="AB689" si="2043">AB688</f>
        <v>0</v>
      </c>
      <c r="AC689" s="410">
        <f t="shared" ref="AC689" si="2044">AC688</f>
        <v>0</v>
      </c>
      <c r="AD689" s="410">
        <f t="shared" ref="AD689" si="2045">AD688</f>
        <v>0</v>
      </c>
      <c r="AE689" s="410">
        <f t="shared" ref="AE689" si="2046">AE688</f>
        <v>0</v>
      </c>
      <c r="AF689" s="410">
        <f t="shared" ref="AF689" si="2047">AF688</f>
        <v>0</v>
      </c>
      <c r="AG689" s="410">
        <f t="shared" ref="AG689" si="2048">AG688</f>
        <v>0</v>
      </c>
      <c r="AH689" s="410">
        <f t="shared" ref="AH689" si="2049">AH688</f>
        <v>0</v>
      </c>
      <c r="AI689" s="410">
        <f t="shared" ref="AI689" si="2050">AI688</f>
        <v>0</v>
      </c>
      <c r="AJ689" s="410">
        <f t="shared" ref="AJ689" si="2051">AJ688</f>
        <v>0</v>
      </c>
      <c r="AK689" s="410">
        <f t="shared" ref="AK689" si="2052">AK688</f>
        <v>0</v>
      </c>
      <c r="AL689" s="410">
        <f t="shared" ref="AL689" si="2053">AL688</f>
        <v>0</v>
      </c>
      <c r="AM689" s="305"/>
    </row>
    <row r="690" spans="1:39" outlineLevel="1">
      <c r="A690" s="530"/>
      <c r="B690" s="427"/>
      <c r="C690" s="290"/>
      <c r="D690" s="290"/>
      <c r="E690" s="290"/>
      <c r="F690" s="290"/>
      <c r="G690" s="290"/>
      <c r="H690" s="290"/>
      <c r="I690" s="290"/>
      <c r="J690" s="290"/>
      <c r="K690" s="290"/>
      <c r="L690" s="290"/>
      <c r="M690" s="290"/>
      <c r="N690" s="290"/>
      <c r="O690" s="290"/>
      <c r="P690" s="290"/>
      <c r="Q690" s="290"/>
      <c r="R690" s="290"/>
      <c r="S690" s="290"/>
      <c r="T690" s="290"/>
      <c r="U690" s="290"/>
      <c r="V690" s="290"/>
      <c r="W690" s="290"/>
      <c r="X690" s="290"/>
      <c r="Y690" s="411"/>
      <c r="Z690" s="424"/>
      <c r="AA690" s="424"/>
      <c r="AB690" s="424"/>
      <c r="AC690" s="424"/>
      <c r="AD690" s="424"/>
      <c r="AE690" s="424"/>
      <c r="AF690" s="424"/>
      <c r="AG690" s="424"/>
      <c r="AH690" s="424"/>
      <c r="AI690" s="424"/>
      <c r="AJ690" s="424"/>
      <c r="AK690" s="424"/>
      <c r="AL690" s="424"/>
      <c r="AM690" s="305"/>
    </row>
    <row r="691" spans="1:39" ht="15.75" outlineLevel="1">
      <c r="A691" s="530"/>
      <c r="B691" s="287" t="s">
        <v>501</v>
      </c>
      <c r="C691" s="290"/>
      <c r="D691" s="290"/>
      <c r="E691" s="290"/>
      <c r="F691" s="290"/>
      <c r="G691" s="290"/>
      <c r="H691" s="290"/>
      <c r="I691" s="290"/>
      <c r="J691" s="290"/>
      <c r="K691" s="290"/>
      <c r="L691" s="290"/>
      <c r="M691" s="290"/>
      <c r="N691" s="290"/>
      <c r="O691" s="290"/>
      <c r="P691" s="290"/>
      <c r="Q691" s="290"/>
      <c r="R691" s="290"/>
      <c r="S691" s="290"/>
      <c r="T691" s="290"/>
      <c r="U691" s="290"/>
      <c r="V691" s="290"/>
      <c r="W691" s="290"/>
      <c r="X691" s="290"/>
      <c r="Y691" s="411"/>
      <c r="Z691" s="424"/>
      <c r="AA691" s="424"/>
      <c r="AB691" s="424"/>
      <c r="AC691" s="424"/>
      <c r="AD691" s="424"/>
      <c r="AE691" s="424"/>
      <c r="AF691" s="424"/>
      <c r="AG691" s="424"/>
      <c r="AH691" s="424"/>
      <c r="AI691" s="424"/>
      <c r="AJ691" s="424"/>
      <c r="AK691" s="424"/>
      <c r="AL691" s="424"/>
      <c r="AM691" s="305"/>
    </row>
    <row r="692" spans="1:39" outlineLevel="1">
      <c r="A692" s="530">
        <v>33</v>
      </c>
      <c r="B692" s="427" t="s">
        <v>125</v>
      </c>
      <c r="C692" s="290" t="s">
        <v>25</v>
      </c>
      <c r="D692" s="294"/>
      <c r="E692" s="294"/>
      <c r="F692" s="294"/>
      <c r="G692" s="294"/>
      <c r="H692" s="294"/>
      <c r="I692" s="294"/>
      <c r="J692" s="294"/>
      <c r="K692" s="294"/>
      <c r="L692" s="294"/>
      <c r="M692" s="294"/>
      <c r="N692" s="294">
        <v>0</v>
      </c>
      <c r="O692" s="294"/>
      <c r="P692" s="294"/>
      <c r="Q692" s="294"/>
      <c r="R692" s="294"/>
      <c r="S692" s="294"/>
      <c r="T692" s="294"/>
      <c r="U692" s="294"/>
      <c r="V692" s="294"/>
      <c r="W692" s="294"/>
      <c r="X692" s="294"/>
      <c r="Y692" s="425"/>
      <c r="Z692" s="409"/>
      <c r="AA692" s="409"/>
      <c r="AB692" s="409"/>
      <c r="AC692" s="409"/>
      <c r="AD692" s="409"/>
      <c r="AE692" s="409"/>
      <c r="AF692" s="414"/>
      <c r="AG692" s="414"/>
      <c r="AH692" s="414"/>
      <c r="AI692" s="414"/>
      <c r="AJ692" s="414"/>
      <c r="AK692" s="414"/>
      <c r="AL692" s="414"/>
      <c r="AM692" s="295">
        <f>SUM(Y692:AL692)</f>
        <v>0</v>
      </c>
    </row>
    <row r="693" spans="1:39" outlineLevel="1">
      <c r="A693" s="530"/>
      <c r="B693" s="293" t="s">
        <v>310</v>
      </c>
      <c r="C693" s="290" t="s">
        <v>163</v>
      </c>
      <c r="D693" s="294"/>
      <c r="E693" s="294"/>
      <c r="F693" s="294"/>
      <c r="G693" s="294"/>
      <c r="H693" s="294"/>
      <c r="I693" s="294"/>
      <c r="J693" s="294"/>
      <c r="K693" s="294"/>
      <c r="L693" s="294"/>
      <c r="M693" s="294"/>
      <c r="N693" s="294">
        <f>N692</f>
        <v>0</v>
      </c>
      <c r="O693" s="294"/>
      <c r="P693" s="294"/>
      <c r="Q693" s="294"/>
      <c r="R693" s="294"/>
      <c r="S693" s="294"/>
      <c r="T693" s="294"/>
      <c r="U693" s="294"/>
      <c r="V693" s="294"/>
      <c r="W693" s="294"/>
      <c r="X693" s="294"/>
      <c r="Y693" s="410">
        <f>Y692</f>
        <v>0</v>
      </c>
      <c r="Z693" s="410">
        <f t="shared" ref="Z693" si="2054">Z692</f>
        <v>0</v>
      </c>
      <c r="AA693" s="410">
        <f t="shared" ref="AA693" si="2055">AA692</f>
        <v>0</v>
      </c>
      <c r="AB693" s="410">
        <f t="shared" ref="AB693" si="2056">AB692</f>
        <v>0</v>
      </c>
      <c r="AC693" s="410">
        <f t="shared" ref="AC693" si="2057">AC692</f>
        <v>0</v>
      </c>
      <c r="AD693" s="410">
        <f t="shared" ref="AD693" si="2058">AD692</f>
        <v>0</v>
      </c>
      <c r="AE693" s="410">
        <f t="shared" ref="AE693" si="2059">AE692</f>
        <v>0</v>
      </c>
      <c r="AF693" s="410">
        <f t="shared" ref="AF693" si="2060">AF692</f>
        <v>0</v>
      </c>
      <c r="AG693" s="410">
        <f t="shared" ref="AG693" si="2061">AG692</f>
        <v>0</v>
      </c>
      <c r="AH693" s="410">
        <f t="shared" ref="AH693" si="2062">AH692</f>
        <v>0</v>
      </c>
      <c r="AI693" s="410">
        <f t="shared" ref="AI693" si="2063">AI692</f>
        <v>0</v>
      </c>
      <c r="AJ693" s="410">
        <f t="shared" ref="AJ693" si="2064">AJ692</f>
        <v>0</v>
      </c>
      <c r="AK693" s="410">
        <f t="shared" ref="AK693" si="2065">AK692</f>
        <v>0</v>
      </c>
      <c r="AL693" s="410">
        <f t="shared" ref="AL693" si="2066">AL692</f>
        <v>0</v>
      </c>
      <c r="AM693" s="305"/>
    </row>
    <row r="694" spans="1:39" outlineLevel="1">
      <c r="A694" s="530"/>
      <c r="B694" s="427"/>
      <c r="C694" s="290"/>
      <c r="D694" s="290"/>
      <c r="E694" s="290"/>
      <c r="F694" s="290"/>
      <c r="G694" s="290"/>
      <c r="H694" s="290"/>
      <c r="I694" s="290"/>
      <c r="J694" s="290"/>
      <c r="K694" s="290"/>
      <c r="L694" s="290"/>
      <c r="M694" s="290"/>
      <c r="N694" s="290"/>
      <c r="O694" s="290"/>
      <c r="P694" s="290"/>
      <c r="Q694" s="290"/>
      <c r="R694" s="290"/>
      <c r="S694" s="290"/>
      <c r="T694" s="290"/>
      <c r="U694" s="290"/>
      <c r="V694" s="290"/>
      <c r="W694" s="290"/>
      <c r="X694" s="290"/>
      <c r="Y694" s="411"/>
      <c r="Z694" s="424"/>
      <c r="AA694" s="424"/>
      <c r="AB694" s="424"/>
      <c r="AC694" s="424"/>
      <c r="AD694" s="424"/>
      <c r="AE694" s="424"/>
      <c r="AF694" s="424"/>
      <c r="AG694" s="424"/>
      <c r="AH694" s="424"/>
      <c r="AI694" s="424"/>
      <c r="AJ694" s="424"/>
      <c r="AK694" s="424"/>
      <c r="AL694" s="424"/>
      <c r="AM694" s="305"/>
    </row>
    <row r="695" spans="1:39" outlineLevel="1">
      <c r="A695" s="530">
        <v>34</v>
      </c>
      <c r="B695" s="427" t="s">
        <v>126</v>
      </c>
      <c r="C695" s="290" t="s">
        <v>25</v>
      </c>
      <c r="D695" s="294"/>
      <c r="E695" s="294"/>
      <c r="F695" s="294"/>
      <c r="G695" s="294"/>
      <c r="H695" s="294"/>
      <c r="I695" s="294"/>
      <c r="J695" s="294"/>
      <c r="K695" s="294"/>
      <c r="L695" s="294"/>
      <c r="M695" s="294"/>
      <c r="N695" s="294">
        <v>0</v>
      </c>
      <c r="O695" s="294"/>
      <c r="P695" s="294"/>
      <c r="Q695" s="294"/>
      <c r="R695" s="294"/>
      <c r="S695" s="294"/>
      <c r="T695" s="294"/>
      <c r="U695" s="294"/>
      <c r="V695" s="294"/>
      <c r="W695" s="294"/>
      <c r="X695" s="294"/>
      <c r="Y695" s="425"/>
      <c r="Z695" s="409"/>
      <c r="AA695" s="409"/>
      <c r="AB695" s="409"/>
      <c r="AC695" s="409"/>
      <c r="AD695" s="409"/>
      <c r="AE695" s="409"/>
      <c r="AF695" s="414"/>
      <c r="AG695" s="414"/>
      <c r="AH695" s="414"/>
      <c r="AI695" s="414"/>
      <c r="AJ695" s="414"/>
      <c r="AK695" s="414"/>
      <c r="AL695" s="414"/>
      <c r="AM695" s="295">
        <f>SUM(Y695:AL695)</f>
        <v>0</v>
      </c>
    </row>
    <row r="696" spans="1:39" outlineLevel="1">
      <c r="A696" s="530"/>
      <c r="B696" s="293" t="s">
        <v>310</v>
      </c>
      <c r="C696" s="290" t="s">
        <v>163</v>
      </c>
      <c r="D696" s="294"/>
      <c r="E696" s="294"/>
      <c r="F696" s="294"/>
      <c r="G696" s="294"/>
      <c r="H696" s="294"/>
      <c r="I696" s="294"/>
      <c r="J696" s="294"/>
      <c r="K696" s="294"/>
      <c r="L696" s="294"/>
      <c r="M696" s="294"/>
      <c r="N696" s="294">
        <f>N695</f>
        <v>0</v>
      </c>
      <c r="O696" s="294"/>
      <c r="P696" s="294"/>
      <c r="Q696" s="294"/>
      <c r="R696" s="294"/>
      <c r="S696" s="294"/>
      <c r="T696" s="294"/>
      <c r="U696" s="294"/>
      <c r="V696" s="294"/>
      <c r="W696" s="294"/>
      <c r="X696" s="294"/>
      <c r="Y696" s="410">
        <f>Y695</f>
        <v>0</v>
      </c>
      <c r="Z696" s="410">
        <f t="shared" ref="Z696" si="2067">Z695</f>
        <v>0</v>
      </c>
      <c r="AA696" s="410">
        <f t="shared" ref="AA696" si="2068">AA695</f>
        <v>0</v>
      </c>
      <c r="AB696" s="410">
        <f t="shared" ref="AB696" si="2069">AB695</f>
        <v>0</v>
      </c>
      <c r="AC696" s="410">
        <f t="shared" ref="AC696" si="2070">AC695</f>
        <v>0</v>
      </c>
      <c r="AD696" s="410">
        <f t="shared" ref="AD696" si="2071">AD695</f>
        <v>0</v>
      </c>
      <c r="AE696" s="410">
        <f t="shared" ref="AE696" si="2072">AE695</f>
        <v>0</v>
      </c>
      <c r="AF696" s="410">
        <f t="shared" ref="AF696" si="2073">AF695</f>
        <v>0</v>
      </c>
      <c r="AG696" s="410">
        <f t="shared" ref="AG696" si="2074">AG695</f>
        <v>0</v>
      </c>
      <c r="AH696" s="410">
        <f t="shared" ref="AH696" si="2075">AH695</f>
        <v>0</v>
      </c>
      <c r="AI696" s="410">
        <f t="shared" ref="AI696" si="2076">AI695</f>
        <v>0</v>
      </c>
      <c r="AJ696" s="410">
        <f t="shared" ref="AJ696" si="2077">AJ695</f>
        <v>0</v>
      </c>
      <c r="AK696" s="410">
        <f t="shared" ref="AK696" si="2078">AK695</f>
        <v>0</v>
      </c>
      <c r="AL696" s="410">
        <f t="shared" ref="AL696" si="2079">AL695</f>
        <v>0</v>
      </c>
      <c r="AM696" s="305"/>
    </row>
    <row r="697" spans="1:39" outlineLevel="1">
      <c r="A697" s="530"/>
      <c r="B697" s="427"/>
      <c r="C697" s="290"/>
      <c r="D697" s="290"/>
      <c r="E697" s="290"/>
      <c r="F697" s="290"/>
      <c r="G697" s="290"/>
      <c r="H697" s="290"/>
      <c r="I697" s="290"/>
      <c r="J697" s="290"/>
      <c r="K697" s="290"/>
      <c r="L697" s="290"/>
      <c r="M697" s="290"/>
      <c r="N697" s="290"/>
      <c r="O697" s="290"/>
      <c r="P697" s="290"/>
      <c r="Q697" s="290"/>
      <c r="R697" s="290"/>
      <c r="S697" s="290"/>
      <c r="T697" s="290"/>
      <c r="U697" s="290"/>
      <c r="V697" s="290"/>
      <c r="W697" s="290"/>
      <c r="X697" s="290"/>
      <c r="Y697" s="411"/>
      <c r="Z697" s="424"/>
      <c r="AA697" s="424"/>
      <c r="AB697" s="424"/>
      <c r="AC697" s="424"/>
      <c r="AD697" s="424"/>
      <c r="AE697" s="424"/>
      <c r="AF697" s="424"/>
      <c r="AG697" s="424"/>
      <c r="AH697" s="424"/>
      <c r="AI697" s="424"/>
      <c r="AJ697" s="424"/>
      <c r="AK697" s="424"/>
      <c r="AL697" s="424"/>
      <c r="AM697" s="305"/>
    </row>
    <row r="698" spans="1:39" outlineLevel="1">
      <c r="A698" s="530">
        <v>35</v>
      </c>
      <c r="B698" s="427" t="s">
        <v>127</v>
      </c>
      <c r="C698" s="290" t="s">
        <v>25</v>
      </c>
      <c r="D698" s="294"/>
      <c r="E698" s="294"/>
      <c r="F698" s="294"/>
      <c r="G698" s="294"/>
      <c r="H698" s="294"/>
      <c r="I698" s="294"/>
      <c r="J698" s="294"/>
      <c r="K698" s="294"/>
      <c r="L698" s="294"/>
      <c r="M698" s="294"/>
      <c r="N698" s="294">
        <v>0</v>
      </c>
      <c r="O698" s="294"/>
      <c r="P698" s="294"/>
      <c r="Q698" s="294"/>
      <c r="R698" s="294"/>
      <c r="S698" s="294"/>
      <c r="T698" s="294"/>
      <c r="U698" s="294"/>
      <c r="V698" s="294"/>
      <c r="W698" s="294"/>
      <c r="X698" s="294"/>
      <c r="Y698" s="425"/>
      <c r="Z698" s="409"/>
      <c r="AA698" s="409"/>
      <c r="AB698" s="409"/>
      <c r="AC698" s="409"/>
      <c r="AD698" s="409"/>
      <c r="AE698" s="409"/>
      <c r="AF698" s="414"/>
      <c r="AG698" s="414"/>
      <c r="AH698" s="414"/>
      <c r="AI698" s="414"/>
      <c r="AJ698" s="414"/>
      <c r="AK698" s="414"/>
      <c r="AL698" s="414"/>
      <c r="AM698" s="295">
        <f>SUM(Y698:AL698)</f>
        <v>0</v>
      </c>
    </row>
    <row r="699" spans="1:39" outlineLevel="1">
      <c r="A699" s="530"/>
      <c r="B699" s="293" t="s">
        <v>310</v>
      </c>
      <c r="C699" s="290" t="s">
        <v>163</v>
      </c>
      <c r="D699" s="294"/>
      <c r="E699" s="294"/>
      <c r="F699" s="294"/>
      <c r="G699" s="294"/>
      <c r="H699" s="294"/>
      <c r="I699" s="294"/>
      <c r="J699" s="294"/>
      <c r="K699" s="294"/>
      <c r="L699" s="294"/>
      <c r="M699" s="294"/>
      <c r="N699" s="294">
        <f>N698</f>
        <v>0</v>
      </c>
      <c r="O699" s="294"/>
      <c r="P699" s="294"/>
      <c r="Q699" s="294"/>
      <c r="R699" s="294"/>
      <c r="S699" s="294"/>
      <c r="T699" s="294"/>
      <c r="U699" s="294"/>
      <c r="V699" s="294"/>
      <c r="W699" s="294"/>
      <c r="X699" s="294"/>
      <c r="Y699" s="410">
        <f>Y698</f>
        <v>0</v>
      </c>
      <c r="Z699" s="410">
        <f t="shared" ref="Z699" si="2080">Z698</f>
        <v>0</v>
      </c>
      <c r="AA699" s="410">
        <f t="shared" ref="AA699" si="2081">AA698</f>
        <v>0</v>
      </c>
      <c r="AB699" s="410">
        <f t="shared" ref="AB699" si="2082">AB698</f>
        <v>0</v>
      </c>
      <c r="AC699" s="410">
        <f t="shared" ref="AC699" si="2083">AC698</f>
        <v>0</v>
      </c>
      <c r="AD699" s="410">
        <f t="shared" ref="AD699" si="2084">AD698</f>
        <v>0</v>
      </c>
      <c r="AE699" s="410">
        <f t="shared" ref="AE699" si="2085">AE698</f>
        <v>0</v>
      </c>
      <c r="AF699" s="410">
        <f t="shared" ref="AF699" si="2086">AF698</f>
        <v>0</v>
      </c>
      <c r="AG699" s="410">
        <f t="shared" ref="AG699" si="2087">AG698</f>
        <v>0</v>
      </c>
      <c r="AH699" s="410">
        <f t="shared" ref="AH699" si="2088">AH698</f>
        <v>0</v>
      </c>
      <c r="AI699" s="410">
        <f t="shared" ref="AI699" si="2089">AI698</f>
        <v>0</v>
      </c>
      <c r="AJ699" s="410">
        <f t="shared" ref="AJ699" si="2090">AJ698</f>
        <v>0</v>
      </c>
      <c r="AK699" s="410">
        <f t="shared" ref="AK699" si="2091">AK698</f>
        <v>0</v>
      </c>
      <c r="AL699" s="410">
        <f t="shared" ref="AL699" si="2092">AL698</f>
        <v>0</v>
      </c>
      <c r="AM699" s="305"/>
    </row>
    <row r="700" spans="1:39" outlineLevel="1">
      <c r="A700" s="530"/>
      <c r="B700" s="430"/>
      <c r="C700" s="290"/>
      <c r="D700" s="290"/>
      <c r="E700" s="290"/>
      <c r="F700" s="290"/>
      <c r="G700" s="290"/>
      <c r="H700" s="290"/>
      <c r="I700" s="290"/>
      <c r="J700" s="290"/>
      <c r="K700" s="290"/>
      <c r="L700" s="290"/>
      <c r="M700" s="290"/>
      <c r="N700" s="290"/>
      <c r="O700" s="290"/>
      <c r="P700" s="290"/>
      <c r="Q700" s="290"/>
      <c r="R700" s="290"/>
      <c r="S700" s="290"/>
      <c r="T700" s="290"/>
      <c r="U700" s="290"/>
      <c r="V700" s="290"/>
      <c r="W700" s="290"/>
      <c r="X700" s="290"/>
      <c r="Y700" s="411"/>
      <c r="Z700" s="424"/>
      <c r="AA700" s="424"/>
      <c r="AB700" s="424"/>
      <c r="AC700" s="424"/>
      <c r="AD700" s="424"/>
      <c r="AE700" s="424"/>
      <c r="AF700" s="424"/>
      <c r="AG700" s="424"/>
      <c r="AH700" s="424"/>
      <c r="AI700" s="424"/>
      <c r="AJ700" s="424"/>
      <c r="AK700" s="424"/>
      <c r="AL700" s="424"/>
      <c r="AM700" s="305"/>
    </row>
    <row r="701" spans="1:39" ht="15.75" outlineLevel="1">
      <c r="A701" s="530"/>
      <c r="B701" s="287" t="s">
        <v>502</v>
      </c>
      <c r="C701" s="290"/>
      <c r="D701" s="290"/>
      <c r="E701" s="290"/>
      <c r="F701" s="290"/>
      <c r="G701" s="290"/>
      <c r="H701" s="290"/>
      <c r="I701" s="290"/>
      <c r="J701" s="290"/>
      <c r="K701" s="290"/>
      <c r="L701" s="290"/>
      <c r="M701" s="290"/>
      <c r="N701" s="290"/>
      <c r="O701" s="290"/>
      <c r="P701" s="290"/>
      <c r="Q701" s="290"/>
      <c r="R701" s="290"/>
      <c r="S701" s="290"/>
      <c r="T701" s="290"/>
      <c r="U701" s="290"/>
      <c r="V701" s="290"/>
      <c r="W701" s="290"/>
      <c r="X701" s="290"/>
      <c r="Y701" s="411"/>
      <c r="Z701" s="424"/>
      <c r="AA701" s="424"/>
      <c r="AB701" s="424"/>
      <c r="AC701" s="424"/>
      <c r="AD701" s="424"/>
      <c r="AE701" s="424"/>
      <c r="AF701" s="424"/>
      <c r="AG701" s="424"/>
      <c r="AH701" s="424"/>
      <c r="AI701" s="424"/>
      <c r="AJ701" s="424"/>
      <c r="AK701" s="424"/>
      <c r="AL701" s="424"/>
      <c r="AM701" s="305"/>
    </row>
    <row r="702" spans="1:39" ht="45" outlineLevel="1">
      <c r="A702" s="530">
        <v>36</v>
      </c>
      <c r="B702" s="427" t="s">
        <v>128</v>
      </c>
      <c r="C702" s="290" t="s">
        <v>25</v>
      </c>
      <c r="D702" s="294"/>
      <c r="E702" s="294"/>
      <c r="F702" s="294"/>
      <c r="G702" s="294"/>
      <c r="H702" s="294"/>
      <c r="I702" s="294"/>
      <c r="J702" s="294"/>
      <c r="K702" s="294"/>
      <c r="L702" s="294"/>
      <c r="M702" s="294"/>
      <c r="N702" s="294">
        <v>12</v>
      </c>
      <c r="O702" s="294"/>
      <c r="P702" s="294"/>
      <c r="Q702" s="294"/>
      <c r="R702" s="294"/>
      <c r="S702" s="294"/>
      <c r="T702" s="294"/>
      <c r="U702" s="294"/>
      <c r="V702" s="294"/>
      <c r="W702" s="294"/>
      <c r="X702" s="294"/>
      <c r="Y702" s="425"/>
      <c r="Z702" s="409"/>
      <c r="AA702" s="409"/>
      <c r="AB702" s="409"/>
      <c r="AC702" s="409"/>
      <c r="AD702" s="409"/>
      <c r="AE702" s="409"/>
      <c r="AF702" s="414"/>
      <c r="AG702" s="414"/>
      <c r="AH702" s="414"/>
      <c r="AI702" s="414"/>
      <c r="AJ702" s="414"/>
      <c r="AK702" s="414"/>
      <c r="AL702" s="414"/>
      <c r="AM702" s="295">
        <f>SUM(Y702:AL702)</f>
        <v>0</v>
      </c>
    </row>
    <row r="703" spans="1:39" outlineLevel="1">
      <c r="A703" s="530"/>
      <c r="B703" s="293" t="s">
        <v>310</v>
      </c>
      <c r="C703" s="290" t="s">
        <v>163</v>
      </c>
      <c r="D703" s="294"/>
      <c r="E703" s="294"/>
      <c r="F703" s="294"/>
      <c r="G703" s="294"/>
      <c r="H703" s="294"/>
      <c r="I703" s="294"/>
      <c r="J703" s="294"/>
      <c r="K703" s="294"/>
      <c r="L703" s="294"/>
      <c r="M703" s="294"/>
      <c r="N703" s="294">
        <f>N702</f>
        <v>12</v>
      </c>
      <c r="O703" s="294"/>
      <c r="P703" s="294"/>
      <c r="Q703" s="294"/>
      <c r="R703" s="294"/>
      <c r="S703" s="294"/>
      <c r="T703" s="294"/>
      <c r="U703" s="294"/>
      <c r="V703" s="294"/>
      <c r="W703" s="294"/>
      <c r="X703" s="294"/>
      <c r="Y703" s="410">
        <f>Y702</f>
        <v>0</v>
      </c>
      <c r="Z703" s="410">
        <f t="shared" ref="Z703" si="2093">Z702</f>
        <v>0</v>
      </c>
      <c r="AA703" s="410">
        <f t="shared" ref="AA703" si="2094">AA702</f>
        <v>0</v>
      </c>
      <c r="AB703" s="410">
        <f t="shared" ref="AB703" si="2095">AB702</f>
        <v>0</v>
      </c>
      <c r="AC703" s="410">
        <f t="shared" ref="AC703" si="2096">AC702</f>
        <v>0</v>
      </c>
      <c r="AD703" s="410">
        <f t="shared" ref="AD703" si="2097">AD702</f>
        <v>0</v>
      </c>
      <c r="AE703" s="410">
        <f t="shared" ref="AE703" si="2098">AE702</f>
        <v>0</v>
      </c>
      <c r="AF703" s="410">
        <f t="shared" ref="AF703" si="2099">AF702</f>
        <v>0</v>
      </c>
      <c r="AG703" s="410">
        <f t="shared" ref="AG703" si="2100">AG702</f>
        <v>0</v>
      </c>
      <c r="AH703" s="410">
        <f t="shared" ref="AH703" si="2101">AH702</f>
        <v>0</v>
      </c>
      <c r="AI703" s="410">
        <f t="shared" ref="AI703" si="2102">AI702</f>
        <v>0</v>
      </c>
      <c r="AJ703" s="410">
        <f t="shared" ref="AJ703" si="2103">AJ702</f>
        <v>0</v>
      </c>
      <c r="AK703" s="410">
        <f t="shared" ref="AK703" si="2104">AK702</f>
        <v>0</v>
      </c>
      <c r="AL703" s="410">
        <f t="shared" ref="AL703" si="2105">AL702</f>
        <v>0</v>
      </c>
      <c r="AM703" s="305"/>
    </row>
    <row r="704" spans="1:39" outlineLevel="1">
      <c r="A704" s="530"/>
      <c r="B704" s="427"/>
      <c r="C704" s="290"/>
      <c r="D704" s="290"/>
      <c r="E704" s="290"/>
      <c r="F704" s="290"/>
      <c r="G704" s="290"/>
      <c r="H704" s="290"/>
      <c r="I704" s="290"/>
      <c r="J704" s="290"/>
      <c r="K704" s="290"/>
      <c r="L704" s="290"/>
      <c r="M704" s="290"/>
      <c r="N704" s="290"/>
      <c r="O704" s="290"/>
      <c r="P704" s="290"/>
      <c r="Q704" s="290"/>
      <c r="R704" s="290"/>
      <c r="S704" s="290"/>
      <c r="T704" s="290"/>
      <c r="U704" s="290"/>
      <c r="V704" s="290"/>
      <c r="W704" s="290"/>
      <c r="X704" s="290"/>
      <c r="Y704" s="411"/>
      <c r="Z704" s="424"/>
      <c r="AA704" s="424"/>
      <c r="AB704" s="424"/>
      <c r="AC704" s="424"/>
      <c r="AD704" s="424"/>
      <c r="AE704" s="424"/>
      <c r="AF704" s="424"/>
      <c r="AG704" s="424"/>
      <c r="AH704" s="424"/>
      <c r="AI704" s="424"/>
      <c r="AJ704" s="424"/>
      <c r="AK704" s="424"/>
      <c r="AL704" s="424"/>
      <c r="AM704" s="305"/>
    </row>
    <row r="705" spans="1:39" ht="30" outlineLevel="1">
      <c r="A705" s="530">
        <v>37</v>
      </c>
      <c r="B705" s="427" t="s">
        <v>129</v>
      </c>
      <c r="C705" s="290" t="s">
        <v>25</v>
      </c>
      <c r="D705" s="294"/>
      <c r="E705" s="294"/>
      <c r="F705" s="294"/>
      <c r="G705" s="294"/>
      <c r="H705" s="294"/>
      <c r="I705" s="294"/>
      <c r="J705" s="294"/>
      <c r="K705" s="294"/>
      <c r="L705" s="294"/>
      <c r="M705" s="294"/>
      <c r="N705" s="294">
        <v>12</v>
      </c>
      <c r="O705" s="294"/>
      <c r="P705" s="294"/>
      <c r="Q705" s="294"/>
      <c r="R705" s="294"/>
      <c r="S705" s="294"/>
      <c r="T705" s="294"/>
      <c r="U705" s="294"/>
      <c r="V705" s="294"/>
      <c r="W705" s="294"/>
      <c r="X705" s="294"/>
      <c r="Y705" s="425"/>
      <c r="Z705" s="409"/>
      <c r="AA705" s="409"/>
      <c r="AB705" s="409"/>
      <c r="AC705" s="409"/>
      <c r="AD705" s="409"/>
      <c r="AE705" s="409"/>
      <c r="AF705" s="414"/>
      <c r="AG705" s="414"/>
      <c r="AH705" s="414"/>
      <c r="AI705" s="414"/>
      <c r="AJ705" s="414"/>
      <c r="AK705" s="414"/>
      <c r="AL705" s="414"/>
      <c r="AM705" s="295">
        <f>SUM(Y705:AL705)</f>
        <v>0</v>
      </c>
    </row>
    <row r="706" spans="1:39" outlineLevel="1">
      <c r="A706" s="530"/>
      <c r="B706" s="293" t="s">
        <v>310</v>
      </c>
      <c r="C706" s="290" t="s">
        <v>163</v>
      </c>
      <c r="D706" s="294"/>
      <c r="E706" s="294"/>
      <c r="F706" s="294"/>
      <c r="G706" s="294"/>
      <c r="H706" s="294"/>
      <c r="I706" s="294"/>
      <c r="J706" s="294"/>
      <c r="K706" s="294"/>
      <c r="L706" s="294"/>
      <c r="M706" s="294"/>
      <c r="N706" s="294">
        <f>N705</f>
        <v>12</v>
      </c>
      <c r="O706" s="294"/>
      <c r="P706" s="294"/>
      <c r="Q706" s="294"/>
      <c r="R706" s="294"/>
      <c r="S706" s="294"/>
      <c r="T706" s="294"/>
      <c r="U706" s="294"/>
      <c r="V706" s="294"/>
      <c r="W706" s="294"/>
      <c r="X706" s="294"/>
      <c r="Y706" s="410">
        <f>Y705</f>
        <v>0</v>
      </c>
      <c r="Z706" s="410">
        <f t="shared" ref="Z706" si="2106">Z705</f>
        <v>0</v>
      </c>
      <c r="AA706" s="410">
        <f t="shared" ref="AA706" si="2107">AA705</f>
        <v>0</v>
      </c>
      <c r="AB706" s="410">
        <f t="shared" ref="AB706" si="2108">AB705</f>
        <v>0</v>
      </c>
      <c r="AC706" s="410">
        <f t="shared" ref="AC706" si="2109">AC705</f>
        <v>0</v>
      </c>
      <c r="AD706" s="410">
        <f t="shared" ref="AD706" si="2110">AD705</f>
        <v>0</v>
      </c>
      <c r="AE706" s="410">
        <f t="shared" ref="AE706" si="2111">AE705</f>
        <v>0</v>
      </c>
      <c r="AF706" s="410">
        <f t="shared" ref="AF706" si="2112">AF705</f>
        <v>0</v>
      </c>
      <c r="AG706" s="410">
        <f t="shared" ref="AG706" si="2113">AG705</f>
        <v>0</v>
      </c>
      <c r="AH706" s="410">
        <f t="shared" ref="AH706" si="2114">AH705</f>
        <v>0</v>
      </c>
      <c r="AI706" s="410">
        <f t="shared" ref="AI706" si="2115">AI705</f>
        <v>0</v>
      </c>
      <c r="AJ706" s="410">
        <f t="shared" ref="AJ706" si="2116">AJ705</f>
        <v>0</v>
      </c>
      <c r="AK706" s="410">
        <f t="shared" ref="AK706" si="2117">AK705</f>
        <v>0</v>
      </c>
      <c r="AL706" s="410">
        <f t="shared" ref="AL706" si="2118">AL705</f>
        <v>0</v>
      </c>
      <c r="AM706" s="305"/>
    </row>
    <row r="707" spans="1:39" outlineLevel="1">
      <c r="A707" s="530"/>
      <c r="B707" s="427"/>
      <c r="C707" s="290"/>
      <c r="D707" s="290"/>
      <c r="E707" s="290"/>
      <c r="F707" s="290"/>
      <c r="G707" s="290"/>
      <c r="H707" s="290"/>
      <c r="I707" s="290"/>
      <c r="J707" s="290"/>
      <c r="K707" s="290"/>
      <c r="L707" s="290"/>
      <c r="M707" s="290"/>
      <c r="N707" s="290"/>
      <c r="O707" s="290"/>
      <c r="P707" s="290"/>
      <c r="Q707" s="290"/>
      <c r="R707" s="290"/>
      <c r="S707" s="290"/>
      <c r="T707" s="290"/>
      <c r="U707" s="290"/>
      <c r="V707" s="290"/>
      <c r="W707" s="290"/>
      <c r="X707" s="290"/>
      <c r="Y707" s="411"/>
      <c r="Z707" s="424"/>
      <c r="AA707" s="424"/>
      <c r="AB707" s="424"/>
      <c r="AC707" s="424"/>
      <c r="AD707" s="424"/>
      <c r="AE707" s="424"/>
      <c r="AF707" s="424"/>
      <c r="AG707" s="424"/>
      <c r="AH707" s="424"/>
      <c r="AI707" s="424"/>
      <c r="AJ707" s="424"/>
      <c r="AK707" s="424"/>
      <c r="AL707" s="424"/>
      <c r="AM707" s="305"/>
    </row>
    <row r="708" spans="1:39" outlineLevel="1">
      <c r="A708" s="530">
        <v>38</v>
      </c>
      <c r="B708" s="427" t="s">
        <v>130</v>
      </c>
      <c r="C708" s="290" t="s">
        <v>25</v>
      </c>
      <c r="D708" s="294"/>
      <c r="E708" s="294"/>
      <c r="F708" s="294"/>
      <c r="G708" s="294"/>
      <c r="H708" s="294"/>
      <c r="I708" s="294"/>
      <c r="J708" s="294"/>
      <c r="K708" s="294"/>
      <c r="L708" s="294"/>
      <c r="M708" s="294"/>
      <c r="N708" s="294">
        <v>12</v>
      </c>
      <c r="O708" s="294"/>
      <c r="P708" s="294"/>
      <c r="Q708" s="294"/>
      <c r="R708" s="294"/>
      <c r="S708" s="294"/>
      <c r="T708" s="294"/>
      <c r="U708" s="294"/>
      <c r="V708" s="294"/>
      <c r="W708" s="294"/>
      <c r="X708" s="294"/>
      <c r="Y708" s="425"/>
      <c r="Z708" s="409"/>
      <c r="AA708" s="409"/>
      <c r="AB708" s="409"/>
      <c r="AC708" s="409"/>
      <c r="AD708" s="409"/>
      <c r="AE708" s="409"/>
      <c r="AF708" s="414"/>
      <c r="AG708" s="414"/>
      <c r="AH708" s="414"/>
      <c r="AI708" s="414"/>
      <c r="AJ708" s="414"/>
      <c r="AK708" s="414"/>
      <c r="AL708" s="414"/>
      <c r="AM708" s="295">
        <f>SUM(Y708:AL708)</f>
        <v>0</v>
      </c>
    </row>
    <row r="709" spans="1:39" outlineLevel="1">
      <c r="A709" s="530"/>
      <c r="B709" s="293" t="s">
        <v>310</v>
      </c>
      <c r="C709" s="290" t="s">
        <v>163</v>
      </c>
      <c r="D709" s="294"/>
      <c r="E709" s="294"/>
      <c r="F709" s="294"/>
      <c r="G709" s="294"/>
      <c r="H709" s="294"/>
      <c r="I709" s="294"/>
      <c r="J709" s="294"/>
      <c r="K709" s="294"/>
      <c r="L709" s="294"/>
      <c r="M709" s="294"/>
      <c r="N709" s="294">
        <f>N708</f>
        <v>12</v>
      </c>
      <c r="O709" s="294"/>
      <c r="P709" s="294"/>
      <c r="Q709" s="294"/>
      <c r="R709" s="294"/>
      <c r="S709" s="294"/>
      <c r="T709" s="294"/>
      <c r="U709" s="294"/>
      <c r="V709" s="294"/>
      <c r="W709" s="294"/>
      <c r="X709" s="294"/>
      <c r="Y709" s="410">
        <f>Y708</f>
        <v>0</v>
      </c>
      <c r="Z709" s="410">
        <f t="shared" ref="Z709" si="2119">Z708</f>
        <v>0</v>
      </c>
      <c r="AA709" s="410">
        <f t="shared" ref="AA709" si="2120">AA708</f>
        <v>0</v>
      </c>
      <c r="AB709" s="410">
        <f t="shared" ref="AB709" si="2121">AB708</f>
        <v>0</v>
      </c>
      <c r="AC709" s="410">
        <f t="shared" ref="AC709" si="2122">AC708</f>
        <v>0</v>
      </c>
      <c r="AD709" s="410">
        <f t="shared" ref="AD709" si="2123">AD708</f>
        <v>0</v>
      </c>
      <c r="AE709" s="410">
        <f t="shared" ref="AE709" si="2124">AE708</f>
        <v>0</v>
      </c>
      <c r="AF709" s="410">
        <f t="shared" ref="AF709" si="2125">AF708</f>
        <v>0</v>
      </c>
      <c r="AG709" s="410">
        <f t="shared" ref="AG709" si="2126">AG708</f>
        <v>0</v>
      </c>
      <c r="AH709" s="410">
        <f t="shared" ref="AH709" si="2127">AH708</f>
        <v>0</v>
      </c>
      <c r="AI709" s="410">
        <f t="shared" ref="AI709" si="2128">AI708</f>
        <v>0</v>
      </c>
      <c r="AJ709" s="410">
        <f t="shared" ref="AJ709" si="2129">AJ708</f>
        <v>0</v>
      </c>
      <c r="AK709" s="410">
        <f t="shared" ref="AK709" si="2130">AK708</f>
        <v>0</v>
      </c>
      <c r="AL709" s="410">
        <f t="shared" ref="AL709" si="2131">AL708</f>
        <v>0</v>
      </c>
      <c r="AM709" s="305"/>
    </row>
    <row r="710" spans="1:39" outlineLevel="1">
      <c r="A710" s="530"/>
      <c r="B710" s="427"/>
      <c r="C710" s="290"/>
      <c r="D710" s="290"/>
      <c r="E710" s="290"/>
      <c r="F710" s="290"/>
      <c r="G710" s="290"/>
      <c r="H710" s="290"/>
      <c r="I710" s="290"/>
      <c r="J710" s="290"/>
      <c r="K710" s="290"/>
      <c r="L710" s="290"/>
      <c r="M710" s="290"/>
      <c r="N710" s="290"/>
      <c r="O710" s="290"/>
      <c r="P710" s="290"/>
      <c r="Q710" s="290"/>
      <c r="R710" s="290"/>
      <c r="S710" s="290"/>
      <c r="T710" s="290"/>
      <c r="U710" s="290"/>
      <c r="V710" s="290"/>
      <c r="W710" s="290"/>
      <c r="X710" s="290"/>
      <c r="Y710" s="411"/>
      <c r="Z710" s="424"/>
      <c r="AA710" s="424"/>
      <c r="AB710" s="424"/>
      <c r="AC710" s="424"/>
      <c r="AD710" s="424"/>
      <c r="AE710" s="424"/>
      <c r="AF710" s="424"/>
      <c r="AG710" s="424"/>
      <c r="AH710" s="424"/>
      <c r="AI710" s="424"/>
      <c r="AJ710" s="424"/>
      <c r="AK710" s="424"/>
      <c r="AL710" s="424"/>
      <c r="AM710" s="305"/>
    </row>
    <row r="711" spans="1:39" ht="30" outlineLevel="1">
      <c r="A711" s="530">
        <v>39</v>
      </c>
      <c r="B711" s="427" t="s">
        <v>131</v>
      </c>
      <c r="C711" s="290" t="s">
        <v>25</v>
      </c>
      <c r="D711" s="294"/>
      <c r="E711" s="294"/>
      <c r="F711" s="294"/>
      <c r="G711" s="294"/>
      <c r="H711" s="294"/>
      <c r="I711" s="294"/>
      <c r="J711" s="294"/>
      <c r="K711" s="294"/>
      <c r="L711" s="294"/>
      <c r="M711" s="294"/>
      <c r="N711" s="294">
        <v>12</v>
      </c>
      <c r="O711" s="294"/>
      <c r="P711" s="294"/>
      <c r="Q711" s="294"/>
      <c r="R711" s="294"/>
      <c r="S711" s="294"/>
      <c r="T711" s="294"/>
      <c r="U711" s="294"/>
      <c r="V711" s="294"/>
      <c r="W711" s="294"/>
      <c r="X711" s="294"/>
      <c r="Y711" s="425"/>
      <c r="Z711" s="409"/>
      <c r="AA711" s="409"/>
      <c r="AB711" s="409"/>
      <c r="AC711" s="409"/>
      <c r="AD711" s="409"/>
      <c r="AE711" s="409"/>
      <c r="AF711" s="414"/>
      <c r="AG711" s="414"/>
      <c r="AH711" s="414"/>
      <c r="AI711" s="414"/>
      <c r="AJ711" s="414"/>
      <c r="AK711" s="414"/>
      <c r="AL711" s="414"/>
      <c r="AM711" s="295">
        <f>SUM(Y711:AL711)</f>
        <v>0</v>
      </c>
    </row>
    <row r="712" spans="1:39" outlineLevel="1">
      <c r="A712" s="530"/>
      <c r="B712" s="293" t="s">
        <v>310</v>
      </c>
      <c r="C712" s="290" t="s">
        <v>163</v>
      </c>
      <c r="D712" s="294"/>
      <c r="E712" s="294"/>
      <c r="F712" s="294"/>
      <c r="G712" s="294"/>
      <c r="H712" s="294"/>
      <c r="I712" s="294"/>
      <c r="J712" s="294"/>
      <c r="K712" s="294"/>
      <c r="L712" s="294"/>
      <c r="M712" s="294"/>
      <c r="N712" s="294">
        <f>N711</f>
        <v>12</v>
      </c>
      <c r="O712" s="294"/>
      <c r="P712" s="294"/>
      <c r="Q712" s="294"/>
      <c r="R712" s="294"/>
      <c r="S712" s="294"/>
      <c r="T712" s="294"/>
      <c r="U712" s="294"/>
      <c r="V712" s="294"/>
      <c r="W712" s="294"/>
      <c r="X712" s="294"/>
      <c r="Y712" s="410">
        <f>Y711</f>
        <v>0</v>
      </c>
      <c r="Z712" s="410">
        <f t="shared" ref="Z712" si="2132">Z711</f>
        <v>0</v>
      </c>
      <c r="AA712" s="410">
        <f t="shared" ref="AA712" si="2133">AA711</f>
        <v>0</v>
      </c>
      <c r="AB712" s="410">
        <f t="shared" ref="AB712" si="2134">AB711</f>
        <v>0</v>
      </c>
      <c r="AC712" s="410">
        <f t="shared" ref="AC712" si="2135">AC711</f>
        <v>0</v>
      </c>
      <c r="AD712" s="410">
        <f t="shared" ref="AD712" si="2136">AD711</f>
        <v>0</v>
      </c>
      <c r="AE712" s="410">
        <f t="shared" ref="AE712" si="2137">AE711</f>
        <v>0</v>
      </c>
      <c r="AF712" s="410">
        <f t="shared" ref="AF712" si="2138">AF711</f>
        <v>0</v>
      </c>
      <c r="AG712" s="410">
        <f t="shared" ref="AG712" si="2139">AG711</f>
        <v>0</v>
      </c>
      <c r="AH712" s="410">
        <f t="shared" ref="AH712" si="2140">AH711</f>
        <v>0</v>
      </c>
      <c r="AI712" s="410">
        <f t="shared" ref="AI712" si="2141">AI711</f>
        <v>0</v>
      </c>
      <c r="AJ712" s="410">
        <f t="shared" ref="AJ712" si="2142">AJ711</f>
        <v>0</v>
      </c>
      <c r="AK712" s="410">
        <f t="shared" ref="AK712" si="2143">AK711</f>
        <v>0</v>
      </c>
      <c r="AL712" s="410">
        <f t="shared" ref="AL712" si="2144">AL711</f>
        <v>0</v>
      </c>
      <c r="AM712" s="305"/>
    </row>
    <row r="713" spans="1:39" outlineLevel="1">
      <c r="A713" s="530"/>
      <c r="B713" s="427"/>
      <c r="C713" s="290"/>
      <c r="D713" s="290"/>
      <c r="E713" s="290"/>
      <c r="F713" s="290"/>
      <c r="G713" s="290"/>
      <c r="H713" s="290"/>
      <c r="I713" s="290"/>
      <c r="J713" s="290"/>
      <c r="K713" s="290"/>
      <c r="L713" s="290"/>
      <c r="M713" s="290"/>
      <c r="N713" s="290"/>
      <c r="O713" s="290"/>
      <c r="P713" s="290"/>
      <c r="Q713" s="290"/>
      <c r="R713" s="290"/>
      <c r="S713" s="290"/>
      <c r="T713" s="290"/>
      <c r="U713" s="290"/>
      <c r="V713" s="290"/>
      <c r="W713" s="290"/>
      <c r="X713" s="290"/>
      <c r="Y713" s="411"/>
      <c r="Z713" s="424"/>
      <c r="AA713" s="424"/>
      <c r="AB713" s="424"/>
      <c r="AC713" s="424"/>
      <c r="AD713" s="424"/>
      <c r="AE713" s="424"/>
      <c r="AF713" s="424"/>
      <c r="AG713" s="424"/>
      <c r="AH713" s="424"/>
      <c r="AI713" s="424"/>
      <c r="AJ713" s="424"/>
      <c r="AK713" s="424"/>
      <c r="AL713" s="424"/>
      <c r="AM713" s="305"/>
    </row>
    <row r="714" spans="1:39" ht="30" outlineLevel="1">
      <c r="A714" s="530">
        <v>40</v>
      </c>
      <c r="B714" s="427" t="s">
        <v>132</v>
      </c>
      <c r="C714" s="290" t="s">
        <v>25</v>
      </c>
      <c r="D714" s="294"/>
      <c r="E714" s="294"/>
      <c r="F714" s="294"/>
      <c r="G714" s="294"/>
      <c r="H714" s="294"/>
      <c r="I714" s="294"/>
      <c r="J714" s="294"/>
      <c r="K714" s="294"/>
      <c r="L714" s="294"/>
      <c r="M714" s="294"/>
      <c r="N714" s="294">
        <v>12</v>
      </c>
      <c r="O714" s="294"/>
      <c r="P714" s="294"/>
      <c r="Q714" s="294"/>
      <c r="R714" s="294"/>
      <c r="S714" s="294"/>
      <c r="T714" s="294"/>
      <c r="U714" s="294"/>
      <c r="V714" s="294"/>
      <c r="W714" s="294"/>
      <c r="X714" s="294"/>
      <c r="Y714" s="425"/>
      <c r="Z714" s="409"/>
      <c r="AA714" s="409"/>
      <c r="AB714" s="409"/>
      <c r="AC714" s="409"/>
      <c r="AD714" s="409"/>
      <c r="AE714" s="409"/>
      <c r="AF714" s="414"/>
      <c r="AG714" s="414"/>
      <c r="AH714" s="414"/>
      <c r="AI714" s="414"/>
      <c r="AJ714" s="414"/>
      <c r="AK714" s="414"/>
      <c r="AL714" s="414"/>
      <c r="AM714" s="295">
        <f>SUM(Y714:AL714)</f>
        <v>0</v>
      </c>
    </row>
    <row r="715" spans="1:39" outlineLevel="1">
      <c r="A715" s="530"/>
      <c r="B715" s="293" t="s">
        <v>310</v>
      </c>
      <c r="C715" s="290" t="s">
        <v>163</v>
      </c>
      <c r="D715" s="294"/>
      <c r="E715" s="294"/>
      <c r="F715" s="294"/>
      <c r="G715" s="294"/>
      <c r="H715" s="294"/>
      <c r="I715" s="294"/>
      <c r="J715" s="294"/>
      <c r="K715" s="294"/>
      <c r="L715" s="294"/>
      <c r="M715" s="294"/>
      <c r="N715" s="294">
        <f>N714</f>
        <v>12</v>
      </c>
      <c r="O715" s="294"/>
      <c r="P715" s="294"/>
      <c r="Q715" s="294"/>
      <c r="R715" s="294"/>
      <c r="S715" s="294"/>
      <c r="T715" s="294"/>
      <c r="U715" s="294"/>
      <c r="V715" s="294"/>
      <c r="W715" s="294"/>
      <c r="X715" s="294"/>
      <c r="Y715" s="410">
        <f>Y714</f>
        <v>0</v>
      </c>
      <c r="Z715" s="410">
        <f t="shared" ref="Z715" si="2145">Z714</f>
        <v>0</v>
      </c>
      <c r="AA715" s="410">
        <f t="shared" ref="AA715" si="2146">AA714</f>
        <v>0</v>
      </c>
      <c r="AB715" s="410">
        <f t="shared" ref="AB715" si="2147">AB714</f>
        <v>0</v>
      </c>
      <c r="AC715" s="410">
        <f t="shared" ref="AC715" si="2148">AC714</f>
        <v>0</v>
      </c>
      <c r="AD715" s="410">
        <f t="shared" ref="AD715" si="2149">AD714</f>
        <v>0</v>
      </c>
      <c r="AE715" s="410">
        <f t="shared" ref="AE715" si="2150">AE714</f>
        <v>0</v>
      </c>
      <c r="AF715" s="410">
        <f t="shared" ref="AF715" si="2151">AF714</f>
        <v>0</v>
      </c>
      <c r="AG715" s="410">
        <f t="shared" ref="AG715" si="2152">AG714</f>
        <v>0</v>
      </c>
      <c r="AH715" s="410">
        <f t="shared" ref="AH715" si="2153">AH714</f>
        <v>0</v>
      </c>
      <c r="AI715" s="410">
        <f t="shared" ref="AI715" si="2154">AI714</f>
        <v>0</v>
      </c>
      <c r="AJ715" s="410">
        <f t="shared" ref="AJ715" si="2155">AJ714</f>
        <v>0</v>
      </c>
      <c r="AK715" s="410">
        <f t="shared" ref="AK715" si="2156">AK714</f>
        <v>0</v>
      </c>
      <c r="AL715" s="410">
        <f t="shared" ref="AL715" si="2157">AL714</f>
        <v>0</v>
      </c>
      <c r="AM715" s="305"/>
    </row>
    <row r="716" spans="1:39" outlineLevel="1">
      <c r="A716" s="530"/>
      <c r="B716" s="427"/>
      <c r="C716" s="290"/>
      <c r="D716" s="290"/>
      <c r="E716" s="290"/>
      <c r="F716" s="290"/>
      <c r="G716" s="290"/>
      <c r="H716" s="290"/>
      <c r="I716" s="290"/>
      <c r="J716" s="290"/>
      <c r="K716" s="290"/>
      <c r="L716" s="290"/>
      <c r="M716" s="290"/>
      <c r="N716" s="290"/>
      <c r="O716" s="290"/>
      <c r="P716" s="290"/>
      <c r="Q716" s="290"/>
      <c r="R716" s="290"/>
      <c r="S716" s="290"/>
      <c r="T716" s="290"/>
      <c r="U716" s="290"/>
      <c r="V716" s="290"/>
      <c r="W716" s="290"/>
      <c r="X716" s="290"/>
      <c r="Y716" s="411"/>
      <c r="Z716" s="424"/>
      <c r="AA716" s="424"/>
      <c r="AB716" s="424"/>
      <c r="AC716" s="424"/>
      <c r="AD716" s="424"/>
      <c r="AE716" s="424"/>
      <c r="AF716" s="424"/>
      <c r="AG716" s="424"/>
      <c r="AH716" s="424"/>
      <c r="AI716" s="424"/>
      <c r="AJ716" s="424"/>
      <c r="AK716" s="424"/>
      <c r="AL716" s="424"/>
      <c r="AM716" s="305"/>
    </row>
    <row r="717" spans="1:39" ht="45" outlineLevel="1">
      <c r="A717" s="530">
        <v>41</v>
      </c>
      <c r="B717" s="427" t="s">
        <v>133</v>
      </c>
      <c r="C717" s="290" t="s">
        <v>25</v>
      </c>
      <c r="D717" s="294"/>
      <c r="E717" s="294"/>
      <c r="F717" s="294"/>
      <c r="G717" s="294"/>
      <c r="H717" s="294"/>
      <c r="I717" s="294"/>
      <c r="J717" s="294"/>
      <c r="K717" s="294"/>
      <c r="L717" s="294"/>
      <c r="M717" s="294"/>
      <c r="N717" s="294">
        <v>12</v>
      </c>
      <c r="O717" s="294"/>
      <c r="P717" s="294"/>
      <c r="Q717" s="294"/>
      <c r="R717" s="294"/>
      <c r="S717" s="294"/>
      <c r="T717" s="294"/>
      <c r="U717" s="294"/>
      <c r="V717" s="294"/>
      <c r="W717" s="294"/>
      <c r="X717" s="294"/>
      <c r="Y717" s="425"/>
      <c r="Z717" s="409"/>
      <c r="AA717" s="409"/>
      <c r="AB717" s="409"/>
      <c r="AC717" s="409"/>
      <c r="AD717" s="409"/>
      <c r="AE717" s="409"/>
      <c r="AF717" s="414"/>
      <c r="AG717" s="414"/>
      <c r="AH717" s="414"/>
      <c r="AI717" s="414"/>
      <c r="AJ717" s="414"/>
      <c r="AK717" s="414"/>
      <c r="AL717" s="414"/>
      <c r="AM717" s="295">
        <f>SUM(Y717:AL717)</f>
        <v>0</v>
      </c>
    </row>
    <row r="718" spans="1:39" outlineLevel="1">
      <c r="A718" s="530"/>
      <c r="B718" s="293" t="s">
        <v>310</v>
      </c>
      <c r="C718" s="290" t="s">
        <v>163</v>
      </c>
      <c r="D718" s="294"/>
      <c r="E718" s="294"/>
      <c r="F718" s="294"/>
      <c r="G718" s="294"/>
      <c r="H718" s="294"/>
      <c r="I718" s="294"/>
      <c r="J718" s="294"/>
      <c r="K718" s="294"/>
      <c r="L718" s="294"/>
      <c r="M718" s="294"/>
      <c r="N718" s="294">
        <f>N717</f>
        <v>12</v>
      </c>
      <c r="O718" s="294"/>
      <c r="P718" s="294"/>
      <c r="Q718" s="294"/>
      <c r="R718" s="294"/>
      <c r="S718" s="294"/>
      <c r="T718" s="294"/>
      <c r="U718" s="294"/>
      <c r="V718" s="294"/>
      <c r="W718" s="294"/>
      <c r="X718" s="294"/>
      <c r="Y718" s="410">
        <f>Y717</f>
        <v>0</v>
      </c>
      <c r="Z718" s="410">
        <f t="shared" ref="Z718" si="2158">Z717</f>
        <v>0</v>
      </c>
      <c r="AA718" s="410">
        <f t="shared" ref="AA718" si="2159">AA717</f>
        <v>0</v>
      </c>
      <c r="AB718" s="410">
        <f t="shared" ref="AB718" si="2160">AB717</f>
        <v>0</v>
      </c>
      <c r="AC718" s="410">
        <f t="shared" ref="AC718" si="2161">AC717</f>
        <v>0</v>
      </c>
      <c r="AD718" s="410">
        <f t="shared" ref="AD718" si="2162">AD717</f>
        <v>0</v>
      </c>
      <c r="AE718" s="410">
        <f t="shared" ref="AE718" si="2163">AE717</f>
        <v>0</v>
      </c>
      <c r="AF718" s="410">
        <f t="shared" ref="AF718" si="2164">AF717</f>
        <v>0</v>
      </c>
      <c r="AG718" s="410">
        <f t="shared" ref="AG718" si="2165">AG717</f>
        <v>0</v>
      </c>
      <c r="AH718" s="410">
        <f t="shared" ref="AH718" si="2166">AH717</f>
        <v>0</v>
      </c>
      <c r="AI718" s="410">
        <f t="shared" ref="AI718" si="2167">AI717</f>
        <v>0</v>
      </c>
      <c r="AJ718" s="410">
        <f t="shared" ref="AJ718" si="2168">AJ717</f>
        <v>0</v>
      </c>
      <c r="AK718" s="410">
        <f t="shared" ref="AK718" si="2169">AK717</f>
        <v>0</v>
      </c>
      <c r="AL718" s="410">
        <f t="shared" ref="AL718" si="2170">AL717</f>
        <v>0</v>
      </c>
      <c r="AM718" s="305"/>
    </row>
    <row r="719" spans="1:39" outlineLevel="1">
      <c r="A719" s="530"/>
      <c r="B719" s="427"/>
      <c r="C719" s="290"/>
      <c r="D719" s="290"/>
      <c r="E719" s="290"/>
      <c r="F719" s="290"/>
      <c r="G719" s="290"/>
      <c r="H719" s="290"/>
      <c r="I719" s="290"/>
      <c r="J719" s="290"/>
      <c r="K719" s="290"/>
      <c r="L719" s="290"/>
      <c r="M719" s="290"/>
      <c r="N719" s="290"/>
      <c r="O719" s="290"/>
      <c r="P719" s="290"/>
      <c r="Q719" s="290"/>
      <c r="R719" s="290"/>
      <c r="S719" s="290"/>
      <c r="T719" s="290"/>
      <c r="U719" s="290"/>
      <c r="V719" s="290"/>
      <c r="W719" s="290"/>
      <c r="X719" s="290"/>
      <c r="Y719" s="411"/>
      <c r="Z719" s="424"/>
      <c r="AA719" s="424"/>
      <c r="AB719" s="424"/>
      <c r="AC719" s="424"/>
      <c r="AD719" s="424"/>
      <c r="AE719" s="424"/>
      <c r="AF719" s="424"/>
      <c r="AG719" s="424"/>
      <c r="AH719" s="424"/>
      <c r="AI719" s="424"/>
      <c r="AJ719" s="424"/>
      <c r="AK719" s="424"/>
      <c r="AL719" s="424"/>
      <c r="AM719" s="305"/>
    </row>
    <row r="720" spans="1:39" ht="45" outlineLevel="1">
      <c r="A720" s="530">
        <v>42</v>
      </c>
      <c r="B720" s="427" t="s">
        <v>134</v>
      </c>
      <c r="C720" s="290" t="s">
        <v>25</v>
      </c>
      <c r="D720" s="294"/>
      <c r="E720" s="294"/>
      <c r="F720" s="294"/>
      <c r="G720" s="294"/>
      <c r="H720" s="294"/>
      <c r="I720" s="294"/>
      <c r="J720" s="294"/>
      <c r="K720" s="294"/>
      <c r="L720" s="294"/>
      <c r="M720" s="294"/>
      <c r="N720" s="290"/>
      <c r="O720" s="294"/>
      <c r="P720" s="294"/>
      <c r="Q720" s="294"/>
      <c r="R720" s="294"/>
      <c r="S720" s="294"/>
      <c r="T720" s="294"/>
      <c r="U720" s="294"/>
      <c r="V720" s="294"/>
      <c r="W720" s="294"/>
      <c r="X720" s="294"/>
      <c r="Y720" s="425"/>
      <c r="Z720" s="409"/>
      <c r="AA720" s="409"/>
      <c r="AB720" s="409"/>
      <c r="AC720" s="409"/>
      <c r="AD720" s="409"/>
      <c r="AE720" s="409"/>
      <c r="AF720" s="414"/>
      <c r="AG720" s="414"/>
      <c r="AH720" s="414"/>
      <c r="AI720" s="414"/>
      <c r="AJ720" s="414"/>
      <c r="AK720" s="414"/>
      <c r="AL720" s="414"/>
      <c r="AM720" s="295">
        <f>SUM(Y720:AL720)</f>
        <v>0</v>
      </c>
    </row>
    <row r="721" spans="1:39" outlineLevel="1">
      <c r="A721" s="530"/>
      <c r="B721" s="293" t="s">
        <v>310</v>
      </c>
      <c r="C721" s="290" t="s">
        <v>163</v>
      </c>
      <c r="D721" s="294"/>
      <c r="E721" s="294"/>
      <c r="F721" s="294"/>
      <c r="G721" s="294"/>
      <c r="H721" s="294"/>
      <c r="I721" s="294"/>
      <c r="J721" s="294"/>
      <c r="K721" s="294"/>
      <c r="L721" s="294"/>
      <c r="M721" s="294"/>
      <c r="N721" s="466"/>
      <c r="O721" s="294"/>
      <c r="P721" s="294"/>
      <c r="Q721" s="294"/>
      <c r="R721" s="294"/>
      <c r="S721" s="294"/>
      <c r="T721" s="294"/>
      <c r="U721" s="294"/>
      <c r="V721" s="294"/>
      <c r="W721" s="294"/>
      <c r="X721" s="294"/>
      <c r="Y721" s="410">
        <f>Y720</f>
        <v>0</v>
      </c>
      <c r="Z721" s="410">
        <f t="shared" ref="Z721" si="2171">Z720</f>
        <v>0</v>
      </c>
      <c r="AA721" s="410">
        <f t="shared" ref="AA721" si="2172">AA720</f>
        <v>0</v>
      </c>
      <c r="AB721" s="410">
        <f t="shared" ref="AB721" si="2173">AB720</f>
        <v>0</v>
      </c>
      <c r="AC721" s="410">
        <f t="shared" ref="AC721" si="2174">AC720</f>
        <v>0</v>
      </c>
      <c r="AD721" s="410">
        <f t="shared" ref="AD721" si="2175">AD720</f>
        <v>0</v>
      </c>
      <c r="AE721" s="410">
        <f t="shared" ref="AE721" si="2176">AE720</f>
        <v>0</v>
      </c>
      <c r="AF721" s="410">
        <f t="shared" ref="AF721" si="2177">AF720</f>
        <v>0</v>
      </c>
      <c r="AG721" s="410">
        <f t="shared" ref="AG721" si="2178">AG720</f>
        <v>0</v>
      </c>
      <c r="AH721" s="410">
        <f t="shared" ref="AH721" si="2179">AH720</f>
        <v>0</v>
      </c>
      <c r="AI721" s="410">
        <f t="shared" ref="AI721" si="2180">AI720</f>
        <v>0</v>
      </c>
      <c r="AJ721" s="410">
        <f t="shared" ref="AJ721" si="2181">AJ720</f>
        <v>0</v>
      </c>
      <c r="AK721" s="410">
        <f t="shared" ref="AK721" si="2182">AK720</f>
        <v>0</v>
      </c>
      <c r="AL721" s="410">
        <f t="shared" ref="AL721" si="2183">AL720</f>
        <v>0</v>
      </c>
      <c r="AM721" s="305"/>
    </row>
    <row r="722" spans="1:39" outlineLevel="1">
      <c r="A722" s="530"/>
      <c r="B722" s="427"/>
      <c r="C722" s="290"/>
      <c r="D722" s="290"/>
      <c r="E722" s="290"/>
      <c r="F722" s="290"/>
      <c r="G722" s="290"/>
      <c r="H722" s="290"/>
      <c r="I722" s="290"/>
      <c r="J722" s="290"/>
      <c r="K722" s="290"/>
      <c r="L722" s="290"/>
      <c r="M722" s="290"/>
      <c r="N722" s="290"/>
      <c r="O722" s="290"/>
      <c r="P722" s="290"/>
      <c r="Q722" s="290"/>
      <c r="R722" s="290"/>
      <c r="S722" s="290"/>
      <c r="T722" s="290"/>
      <c r="U722" s="290"/>
      <c r="V722" s="290"/>
      <c r="W722" s="290"/>
      <c r="X722" s="290"/>
      <c r="Y722" s="411"/>
      <c r="Z722" s="424"/>
      <c r="AA722" s="424"/>
      <c r="AB722" s="424"/>
      <c r="AC722" s="424"/>
      <c r="AD722" s="424"/>
      <c r="AE722" s="424"/>
      <c r="AF722" s="424"/>
      <c r="AG722" s="424"/>
      <c r="AH722" s="424"/>
      <c r="AI722" s="424"/>
      <c r="AJ722" s="424"/>
      <c r="AK722" s="424"/>
      <c r="AL722" s="424"/>
      <c r="AM722" s="305"/>
    </row>
    <row r="723" spans="1:39" ht="30" outlineLevel="1">
      <c r="A723" s="530">
        <v>43</v>
      </c>
      <c r="B723" s="427" t="s">
        <v>135</v>
      </c>
      <c r="C723" s="290" t="s">
        <v>25</v>
      </c>
      <c r="D723" s="294"/>
      <c r="E723" s="294"/>
      <c r="F723" s="294"/>
      <c r="G723" s="294"/>
      <c r="H723" s="294"/>
      <c r="I723" s="294"/>
      <c r="J723" s="294"/>
      <c r="K723" s="294"/>
      <c r="L723" s="294"/>
      <c r="M723" s="294"/>
      <c r="N723" s="294">
        <v>12</v>
      </c>
      <c r="O723" s="294"/>
      <c r="P723" s="294"/>
      <c r="Q723" s="294"/>
      <c r="R723" s="294"/>
      <c r="S723" s="294"/>
      <c r="T723" s="294"/>
      <c r="U723" s="294"/>
      <c r="V723" s="294"/>
      <c r="W723" s="294"/>
      <c r="X723" s="294"/>
      <c r="Y723" s="425"/>
      <c r="Z723" s="409"/>
      <c r="AA723" s="409"/>
      <c r="AB723" s="409"/>
      <c r="AC723" s="409"/>
      <c r="AD723" s="409"/>
      <c r="AE723" s="409"/>
      <c r="AF723" s="414"/>
      <c r="AG723" s="414"/>
      <c r="AH723" s="414"/>
      <c r="AI723" s="414"/>
      <c r="AJ723" s="414"/>
      <c r="AK723" s="414"/>
      <c r="AL723" s="414"/>
      <c r="AM723" s="295">
        <f>SUM(Y723:AL723)</f>
        <v>0</v>
      </c>
    </row>
    <row r="724" spans="1:39" outlineLevel="1">
      <c r="A724" s="530"/>
      <c r="B724" s="293" t="s">
        <v>310</v>
      </c>
      <c r="C724" s="290" t="s">
        <v>163</v>
      </c>
      <c r="D724" s="294"/>
      <c r="E724" s="294"/>
      <c r="F724" s="294"/>
      <c r="G724" s="294"/>
      <c r="H724" s="294"/>
      <c r="I724" s="294"/>
      <c r="J724" s="294"/>
      <c r="K724" s="294"/>
      <c r="L724" s="294"/>
      <c r="M724" s="294"/>
      <c r="N724" s="294">
        <f>N723</f>
        <v>12</v>
      </c>
      <c r="O724" s="294"/>
      <c r="P724" s="294"/>
      <c r="Q724" s="294"/>
      <c r="R724" s="294"/>
      <c r="S724" s="294"/>
      <c r="T724" s="294"/>
      <c r="U724" s="294"/>
      <c r="V724" s="294"/>
      <c r="W724" s="294"/>
      <c r="X724" s="294"/>
      <c r="Y724" s="410">
        <f>Y723</f>
        <v>0</v>
      </c>
      <c r="Z724" s="410">
        <f t="shared" ref="Z724" si="2184">Z723</f>
        <v>0</v>
      </c>
      <c r="AA724" s="410">
        <f t="shared" ref="AA724" si="2185">AA723</f>
        <v>0</v>
      </c>
      <c r="AB724" s="410">
        <f t="shared" ref="AB724" si="2186">AB723</f>
        <v>0</v>
      </c>
      <c r="AC724" s="410">
        <f t="shared" ref="AC724" si="2187">AC723</f>
        <v>0</v>
      </c>
      <c r="AD724" s="410">
        <f t="shared" ref="AD724" si="2188">AD723</f>
        <v>0</v>
      </c>
      <c r="AE724" s="410">
        <f t="shared" ref="AE724" si="2189">AE723</f>
        <v>0</v>
      </c>
      <c r="AF724" s="410">
        <f t="shared" ref="AF724" si="2190">AF723</f>
        <v>0</v>
      </c>
      <c r="AG724" s="410">
        <f t="shared" ref="AG724" si="2191">AG723</f>
        <v>0</v>
      </c>
      <c r="AH724" s="410">
        <f t="shared" ref="AH724" si="2192">AH723</f>
        <v>0</v>
      </c>
      <c r="AI724" s="410">
        <f t="shared" ref="AI724" si="2193">AI723</f>
        <v>0</v>
      </c>
      <c r="AJ724" s="410">
        <f t="shared" ref="AJ724" si="2194">AJ723</f>
        <v>0</v>
      </c>
      <c r="AK724" s="410">
        <f t="shared" ref="AK724" si="2195">AK723</f>
        <v>0</v>
      </c>
      <c r="AL724" s="410">
        <f t="shared" ref="AL724" si="2196">AL723</f>
        <v>0</v>
      </c>
      <c r="AM724" s="305"/>
    </row>
    <row r="725" spans="1:39" outlineLevel="1">
      <c r="A725" s="530"/>
      <c r="B725" s="427"/>
      <c r="C725" s="290"/>
      <c r="D725" s="290"/>
      <c r="E725" s="290"/>
      <c r="F725" s="290"/>
      <c r="G725" s="290"/>
      <c r="H725" s="290"/>
      <c r="I725" s="290"/>
      <c r="J725" s="290"/>
      <c r="K725" s="290"/>
      <c r="L725" s="290"/>
      <c r="M725" s="290"/>
      <c r="N725" s="290"/>
      <c r="O725" s="290"/>
      <c r="P725" s="290"/>
      <c r="Q725" s="290"/>
      <c r="R725" s="290"/>
      <c r="S725" s="290"/>
      <c r="T725" s="290"/>
      <c r="U725" s="290"/>
      <c r="V725" s="290"/>
      <c r="W725" s="290"/>
      <c r="X725" s="290"/>
      <c r="Y725" s="411"/>
      <c r="Z725" s="424"/>
      <c r="AA725" s="424"/>
      <c r="AB725" s="424"/>
      <c r="AC725" s="424"/>
      <c r="AD725" s="424"/>
      <c r="AE725" s="424"/>
      <c r="AF725" s="424"/>
      <c r="AG725" s="424"/>
      <c r="AH725" s="424"/>
      <c r="AI725" s="424"/>
      <c r="AJ725" s="424"/>
      <c r="AK725" s="424"/>
      <c r="AL725" s="424"/>
      <c r="AM725" s="305"/>
    </row>
    <row r="726" spans="1:39" ht="45" outlineLevel="1">
      <c r="A726" s="530">
        <v>44</v>
      </c>
      <c r="B726" s="427" t="s">
        <v>136</v>
      </c>
      <c r="C726" s="290" t="s">
        <v>25</v>
      </c>
      <c r="D726" s="294"/>
      <c r="E726" s="294"/>
      <c r="F726" s="294"/>
      <c r="G726" s="294"/>
      <c r="H726" s="294"/>
      <c r="I726" s="294"/>
      <c r="J726" s="294"/>
      <c r="K726" s="294"/>
      <c r="L726" s="294"/>
      <c r="M726" s="294"/>
      <c r="N726" s="294">
        <v>12</v>
      </c>
      <c r="O726" s="294"/>
      <c r="P726" s="294"/>
      <c r="Q726" s="294"/>
      <c r="R726" s="294"/>
      <c r="S726" s="294"/>
      <c r="T726" s="294"/>
      <c r="U726" s="294"/>
      <c r="V726" s="294"/>
      <c r="W726" s="294"/>
      <c r="X726" s="294"/>
      <c r="Y726" s="425"/>
      <c r="Z726" s="409"/>
      <c r="AA726" s="409"/>
      <c r="AB726" s="409"/>
      <c r="AC726" s="409"/>
      <c r="AD726" s="409"/>
      <c r="AE726" s="409"/>
      <c r="AF726" s="414"/>
      <c r="AG726" s="414"/>
      <c r="AH726" s="414"/>
      <c r="AI726" s="414"/>
      <c r="AJ726" s="414"/>
      <c r="AK726" s="414"/>
      <c r="AL726" s="414"/>
      <c r="AM726" s="295">
        <f>SUM(Y726:AL726)</f>
        <v>0</v>
      </c>
    </row>
    <row r="727" spans="1:39" outlineLevel="1">
      <c r="A727" s="530"/>
      <c r="B727" s="293" t="s">
        <v>310</v>
      </c>
      <c r="C727" s="290" t="s">
        <v>163</v>
      </c>
      <c r="D727" s="294"/>
      <c r="E727" s="294"/>
      <c r="F727" s="294"/>
      <c r="G727" s="294"/>
      <c r="H727" s="294"/>
      <c r="I727" s="294"/>
      <c r="J727" s="294"/>
      <c r="K727" s="294"/>
      <c r="L727" s="294"/>
      <c r="M727" s="294"/>
      <c r="N727" s="294">
        <f>N726</f>
        <v>12</v>
      </c>
      <c r="O727" s="294"/>
      <c r="P727" s="294"/>
      <c r="Q727" s="294"/>
      <c r="R727" s="294"/>
      <c r="S727" s="294"/>
      <c r="T727" s="294"/>
      <c r="U727" s="294"/>
      <c r="V727" s="294"/>
      <c r="W727" s="294"/>
      <c r="X727" s="294"/>
      <c r="Y727" s="410">
        <f>Y726</f>
        <v>0</v>
      </c>
      <c r="Z727" s="410">
        <f t="shared" ref="Z727" si="2197">Z726</f>
        <v>0</v>
      </c>
      <c r="AA727" s="410">
        <f t="shared" ref="AA727" si="2198">AA726</f>
        <v>0</v>
      </c>
      <c r="AB727" s="410">
        <f t="shared" ref="AB727" si="2199">AB726</f>
        <v>0</v>
      </c>
      <c r="AC727" s="410">
        <f t="shared" ref="AC727" si="2200">AC726</f>
        <v>0</v>
      </c>
      <c r="AD727" s="410">
        <f t="shared" ref="AD727" si="2201">AD726</f>
        <v>0</v>
      </c>
      <c r="AE727" s="410">
        <f t="shared" ref="AE727" si="2202">AE726</f>
        <v>0</v>
      </c>
      <c r="AF727" s="410">
        <f t="shared" ref="AF727" si="2203">AF726</f>
        <v>0</v>
      </c>
      <c r="AG727" s="410">
        <f t="shared" ref="AG727" si="2204">AG726</f>
        <v>0</v>
      </c>
      <c r="AH727" s="410">
        <f t="shared" ref="AH727" si="2205">AH726</f>
        <v>0</v>
      </c>
      <c r="AI727" s="410">
        <f t="shared" ref="AI727" si="2206">AI726</f>
        <v>0</v>
      </c>
      <c r="AJ727" s="410">
        <f t="shared" ref="AJ727" si="2207">AJ726</f>
        <v>0</v>
      </c>
      <c r="AK727" s="410">
        <f t="shared" ref="AK727" si="2208">AK726</f>
        <v>0</v>
      </c>
      <c r="AL727" s="410">
        <f t="shared" ref="AL727" si="2209">AL726</f>
        <v>0</v>
      </c>
      <c r="AM727" s="305"/>
    </row>
    <row r="728" spans="1:39" outlineLevel="1">
      <c r="A728" s="530"/>
      <c r="B728" s="427"/>
      <c r="C728" s="290"/>
      <c r="D728" s="290"/>
      <c r="E728" s="290"/>
      <c r="F728" s="290"/>
      <c r="G728" s="290"/>
      <c r="H728" s="290"/>
      <c r="I728" s="290"/>
      <c r="J728" s="290"/>
      <c r="K728" s="290"/>
      <c r="L728" s="290"/>
      <c r="M728" s="290"/>
      <c r="N728" s="290"/>
      <c r="O728" s="290"/>
      <c r="P728" s="290"/>
      <c r="Q728" s="290"/>
      <c r="R728" s="290"/>
      <c r="S728" s="290"/>
      <c r="T728" s="290"/>
      <c r="U728" s="290"/>
      <c r="V728" s="290"/>
      <c r="W728" s="290"/>
      <c r="X728" s="290"/>
      <c r="Y728" s="411"/>
      <c r="Z728" s="424"/>
      <c r="AA728" s="424"/>
      <c r="AB728" s="424"/>
      <c r="AC728" s="424"/>
      <c r="AD728" s="424"/>
      <c r="AE728" s="424"/>
      <c r="AF728" s="424"/>
      <c r="AG728" s="424"/>
      <c r="AH728" s="424"/>
      <c r="AI728" s="424"/>
      <c r="AJ728" s="424"/>
      <c r="AK728" s="424"/>
      <c r="AL728" s="424"/>
      <c r="AM728" s="305"/>
    </row>
    <row r="729" spans="1:39" ht="30" outlineLevel="1">
      <c r="A729" s="530">
        <v>45</v>
      </c>
      <c r="B729" s="427" t="s">
        <v>137</v>
      </c>
      <c r="C729" s="290" t="s">
        <v>25</v>
      </c>
      <c r="D729" s="294"/>
      <c r="E729" s="294"/>
      <c r="F729" s="294"/>
      <c r="G729" s="294"/>
      <c r="H729" s="294"/>
      <c r="I729" s="294"/>
      <c r="J729" s="294"/>
      <c r="K729" s="294"/>
      <c r="L729" s="294"/>
      <c r="M729" s="294"/>
      <c r="N729" s="294">
        <v>12</v>
      </c>
      <c r="O729" s="294"/>
      <c r="P729" s="294"/>
      <c r="Q729" s="294"/>
      <c r="R729" s="294"/>
      <c r="S729" s="294"/>
      <c r="T729" s="294"/>
      <c r="U729" s="294"/>
      <c r="V729" s="294"/>
      <c r="W729" s="294"/>
      <c r="X729" s="294"/>
      <c r="Y729" s="425"/>
      <c r="Z729" s="409"/>
      <c r="AA729" s="409"/>
      <c r="AB729" s="409"/>
      <c r="AC729" s="409"/>
      <c r="AD729" s="409"/>
      <c r="AE729" s="409"/>
      <c r="AF729" s="414"/>
      <c r="AG729" s="414"/>
      <c r="AH729" s="414"/>
      <c r="AI729" s="414"/>
      <c r="AJ729" s="414"/>
      <c r="AK729" s="414"/>
      <c r="AL729" s="414"/>
      <c r="AM729" s="295">
        <f>SUM(Y729:AL729)</f>
        <v>0</v>
      </c>
    </row>
    <row r="730" spans="1:39" outlineLevel="1">
      <c r="A730" s="530"/>
      <c r="B730" s="293" t="s">
        <v>310</v>
      </c>
      <c r="C730" s="290" t="s">
        <v>163</v>
      </c>
      <c r="D730" s="294"/>
      <c r="E730" s="294"/>
      <c r="F730" s="294"/>
      <c r="G730" s="294"/>
      <c r="H730" s="294"/>
      <c r="I730" s="294"/>
      <c r="J730" s="294"/>
      <c r="K730" s="294"/>
      <c r="L730" s="294"/>
      <c r="M730" s="294"/>
      <c r="N730" s="294">
        <f>N729</f>
        <v>12</v>
      </c>
      <c r="O730" s="294"/>
      <c r="P730" s="294"/>
      <c r="Q730" s="294"/>
      <c r="R730" s="294"/>
      <c r="S730" s="294"/>
      <c r="T730" s="294"/>
      <c r="U730" s="294"/>
      <c r="V730" s="294"/>
      <c r="W730" s="294"/>
      <c r="X730" s="294"/>
      <c r="Y730" s="410">
        <f>Y729</f>
        <v>0</v>
      </c>
      <c r="Z730" s="410">
        <f t="shared" ref="Z730" si="2210">Z729</f>
        <v>0</v>
      </c>
      <c r="AA730" s="410">
        <f t="shared" ref="AA730" si="2211">AA729</f>
        <v>0</v>
      </c>
      <c r="AB730" s="410">
        <f t="shared" ref="AB730" si="2212">AB729</f>
        <v>0</v>
      </c>
      <c r="AC730" s="410">
        <f t="shared" ref="AC730" si="2213">AC729</f>
        <v>0</v>
      </c>
      <c r="AD730" s="410">
        <f t="shared" ref="AD730" si="2214">AD729</f>
        <v>0</v>
      </c>
      <c r="AE730" s="410">
        <f t="shared" ref="AE730" si="2215">AE729</f>
        <v>0</v>
      </c>
      <c r="AF730" s="410">
        <f t="shared" ref="AF730" si="2216">AF729</f>
        <v>0</v>
      </c>
      <c r="AG730" s="410">
        <f t="shared" ref="AG730" si="2217">AG729</f>
        <v>0</v>
      </c>
      <c r="AH730" s="410">
        <f t="shared" ref="AH730" si="2218">AH729</f>
        <v>0</v>
      </c>
      <c r="AI730" s="410">
        <f t="shared" ref="AI730" si="2219">AI729</f>
        <v>0</v>
      </c>
      <c r="AJ730" s="410">
        <f t="shared" ref="AJ730" si="2220">AJ729</f>
        <v>0</v>
      </c>
      <c r="AK730" s="410">
        <f t="shared" ref="AK730" si="2221">AK729</f>
        <v>0</v>
      </c>
      <c r="AL730" s="410">
        <f t="shared" ref="AL730" si="2222">AL729</f>
        <v>0</v>
      </c>
      <c r="AM730" s="305"/>
    </row>
    <row r="731" spans="1:39" outlineLevel="1">
      <c r="A731" s="530"/>
      <c r="B731" s="427"/>
      <c r="C731" s="290"/>
      <c r="D731" s="290"/>
      <c r="E731" s="290"/>
      <c r="F731" s="290"/>
      <c r="G731" s="290"/>
      <c r="H731" s="290"/>
      <c r="I731" s="290"/>
      <c r="J731" s="290"/>
      <c r="K731" s="290"/>
      <c r="L731" s="290"/>
      <c r="M731" s="290"/>
      <c r="N731" s="290"/>
      <c r="O731" s="290"/>
      <c r="P731" s="290"/>
      <c r="Q731" s="290"/>
      <c r="R731" s="290"/>
      <c r="S731" s="290"/>
      <c r="T731" s="290"/>
      <c r="U731" s="290"/>
      <c r="V731" s="290"/>
      <c r="W731" s="290"/>
      <c r="X731" s="290"/>
      <c r="Y731" s="411"/>
      <c r="Z731" s="424"/>
      <c r="AA731" s="424"/>
      <c r="AB731" s="424"/>
      <c r="AC731" s="424"/>
      <c r="AD731" s="424"/>
      <c r="AE731" s="424"/>
      <c r="AF731" s="424"/>
      <c r="AG731" s="424"/>
      <c r="AH731" s="424"/>
      <c r="AI731" s="424"/>
      <c r="AJ731" s="424"/>
      <c r="AK731" s="424"/>
      <c r="AL731" s="424"/>
      <c r="AM731" s="305"/>
    </row>
    <row r="732" spans="1:39" ht="30" outlineLevel="1">
      <c r="A732" s="530">
        <v>46</v>
      </c>
      <c r="B732" s="427" t="s">
        <v>138</v>
      </c>
      <c r="C732" s="290" t="s">
        <v>25</v>
      </c>
      <c r="D732" s="294"/>
      <c r="E732" s="294"/>
      <c r="F732" s="294"/>
      <c r="G732" s="294"/>
      <c r="H732" s="294"/>
      <c r="I732" s="294"/>
      <c r="J732" s="294"/>
      <c r="K732" s="294"/>
      <c r="L732" s="294"/>
      <c r="M732" s="294"/>
      <c r="N732" s="294">
        <v>12</v>
      </c>
      <c r="O732" s="294"/>
      <c r="P732" s="294"/>
      <c r="Q732" s="294"/>
      <c r="R732" s="294"/>
      <c r="S732" s="294"/>
      <c r="T732" s="294"/>
      <c r="U732" s="294"/>
      <c r="V732" s="294"/>
      <c r="W732" s="294"/>
      <c r="X732" s="294"/>
      <c r="Y732" s="425"/>
      <c r="Z732" s="409"/>
      <c r="AA732" s="409"/>
      <c r="AB732" s="409"/>
      <c r="AC732" s="409"/>
      <c r="AD732" s="409"/>
      <c r="AE732" s="409"/>
      <c r="AF732" s="414"/>
      <c r="AG732" s="414"/>
      <c r="AH732" s="414"/>
      <c r="AI732" s="414"/>
      <c r="AJ732" s="414"/>
      <c r="AK732" s="414"/>
      <c r="AL732" s="414"/>
      <c r="AM732" s="295">
        <f>SUM(Y732:AL732)</f>
        <v>0</v>
      </c>
    </row>
    <row r="733" spans="1:39" outlineLevel="1">
      <c r="A733" s="530"/>
      <c r="B733" s="293" t="s">
        <v>310</v>
      </c>
      <c r="C733" s="290" t="s">
        <v>163</v>
      </c>
      <c r="D733" s="294"/>
      <c r="E733" s="294"/>
      <c r="F733" s="294"/>
      <c r="G733" s="294"/>
      <c r="H733" s="294"/>
      <c r="I733" s="294"/>
      <c r="J733" s="294"/>
      <c r="K733" s="294"/>
      <c r="L733" s="294"/>
      <c r="M733" s="294"/>
      <c r="N733" s="294">
        <f>N732</f>
        <v>12</v>
      </c>
      <c r="O733" s="294"/>
      <c r="P733" s="294"/>
      <c r="Q733" s="294"/>
      <c r="R733" s="294"/>
      <c r="S733" s="294"/>
      <c r="T733" s="294"/>
      <c r="U733" s="294"/>
      <c r="V733" s="294"/>
      <c r="W733" s="294"/>
      <c r="X733" s="294"/>
      <c r="Y733" s="410">
        <f>Y732</f>
        <v>0</v>
      </c>
      <c r="Z733" s="410">
        <f t="shared" ref="Z733" si="2223">Z732</f>
        <v>0</v>
      </c>
      <c r="AA733" s="410">
        <f t="shared" ref="AA733" si="2224">AA732</f>
        <v>0</v>
      </c>
      <c r="AB733" s="410">
        <f t="shared" ref="AB733" si="2225">AB732</f>
        <v>0</v>
      </c>
      <c r="AC733" s="410">
        <f t="shared" ref="AC733" si="2226">AC732</f>
        <v>0</v>
      </c>
      <c r="AD733" s="410">
        <f t="shared" ref="AD733" si="2227">AD732</f>
        <v>0</v>
      </c>
      <c r="AE733" s="410">
        <f t="shared" ref="AE733" si="2228">AE732</f>
        <v>0</v>
      </c>
      <c r="AF733" s="410">
        <f t="shared" ref="AF733" si="2229">AF732</f>
        <v>0</v>
      </c>
      <c r="AG733" s="410">
        <f t="shared" ref="AG733" si="2230">AG732</f>
        <v>0</v>
      </c>
      <c r="AH733" s="410">
        <f t="shared" ref="AH733" si="2231">AH732</f>
        <v>0</v>
      </c>
      <c r="AI733" s="410">
        <f t="shared" ref="AI733" si="2232">AI732</f>
        <v>0</v>
      </c>
      <c r="AJ733" s="410">
        <f t="shared" ref="AJ733" si="2233">AJ732</f>
        <v>0</v>
      </c>
      <c r="AK733" s="410">
        <f t="shared" ref="AK733" si="2234">AK732</f>
        <v>0</v>
      </c>
      <c r="AL733" s="410">
        <f t="shared" ref="AL733" si="2235">AL732</f>
        <v>0</v>
      </c>
      <c r="AM733" s="305"/>
    </row>
    <row r="734" spans="1:39" outlineLevel="1">
      <c r="A734" s="530"/>
      <c r="B734" s="427"/>
      <c r="C734" s="290"/>
      <c r="D734" s="290"/>
      <c r="E734" s="290"/>
      <c r="F734" s="290"/>
      <c r="G734" s="290"/>
      <c r="H734" s="290"/>
      <c r="I734" s="290"/>
      <c r="J734" s="290"/>
      <c r="K734" s="290"/>
      <c r="L734" s="290"/>
      <c r="M734" s="290"/>
      <c r="N734" s="290"/>
      <c r="O734" s="290"/>
      <c r="P734" s="290"/>
      <c r="Q734" s="290"/>
      <c r="R734" s="290"/>
      <c r="S734" s="290"/>
      <c r="T734" s="290"/>
      <c r="U734" s="290"/>
      <c r="V734" s="290"/>
      <c r="W734" s="290"/>
      <c r="X734" s="290"/>
      <c r="Y734" s="411"/>
      <c r="Z734" s="424"/>
      <c r="AA734" s="424"/>
      <c r="AB734" s="424"/>
      <c r="AC734" s="424"/>
      <c r="AD734" s="424"/>
      <c r="AE734" s="424"/>
      <c r="AF734" s="424"/>
      <c r="AG734" s="424"/>
      <c r="AH734" s="424"/>
      <c r="AI734" s="424"/>
      <c r="AJ734" s="424"/>
      <c r="AK734" s="424"/>
      <c r="AL734" s="424"/>
      <c r="AM734" s="305"/>
    </row>
    <row r="735" spans="1:39" ht="30" outlineLevel="1">
      <c r="A735" s="530">
        <v>47</v>
      </c>
      <c r="B735" s="427" t="s">
        <v>139</v>
      </c>
      <c r="C735" s="290" t="s">
        <v>25</v>
      </c>
      <c r="D735" s="294"/>
      <c r="E735" s="294"/>
      <c r="F735" s="294"/>
      <c r="G735" s="294"/>
      <c r="H735" s="294"/>
      <c r="I735" s="294"/>
      <c r="J735" s="294"/>
      <c r="K735" s="294"/>
      <c r="L735" s="294"/>
      <c r="M735" s="294"/>
      <c r="N735" s="294">
        <v>12</v>
      </c>
      <c r="O735" s="294"/>
      <c r="P735" s="294"/>
      <c r="Q735" s="294"/>
      <c r="R735" s="294"/>
      <c r="S735" s="294"/>
      <c r="T735" s="294"/>
      <c r="U735" s="294"/>
      <c r="V735" s="294"/>
      <c r="W735" s="294"/>
      <c r="X735" s="294"/>
      <c r="Y735" s="425"/>
      <c r="Z735" s="409"/>
      <c r="AA735" s="409"/>
      <c r="AB735" s="409"/>
      <c r="AC735" s="409"/>
      <c r="AD735" s="409"/>
      <c r="AE735" s="409"/>
      <c r="AF735" s="414"/>
      <c r="AG735" s="414"/>
      <c r="AH735" s="414"/>
      <c r="AI735" s="414"/>
      <c r="AJ735" s="414"/>
      <c r="AK735" s="414"/>
      <c r="AL735" s="414"/>
      <c r="AM735" s="295">
        <f>SUM(Y735:AL735)</f>
        <v>0</v>
      </c>
    </row>
    <row r="736" spans="1:39" outlineLevel="1">
      <c r="A736" s="530"/>
      <c r="B736" s="293" t="s">
        <v>310</v>
      </c>
      <c r="C736" s="290" t="s">
        <v>163</v>
      </c>
      <c r="D736" s="294"/>
      <c r="E736" s="294"/>
      <c r="F736" s="294"/>
      <c r="G736" s="294"/>
      <c r="H736" s="294"/>
      <c r="I736" s="294"/>
      <c r="J736" s="294"/>
      <c r="K736" s="294"/>
      <c r="L736" s="294"/>
      <c r="M736" s="294"/>
      <c r="N736" s="294">
        <f>N735</f>
        <v>12</v>
      </c>
      <c r="O736" s="294"/>
      <c r="P736" s="294"/>
      <c r="Q736" s="294"/>
      <c r="R736" s="294"/>
      <c r="S736" s="294"/>
      <c r="T736" s="294"/>
      <c r="U736" s="294"/>
      <c r="V736" s="294"/>
      <c r="W736" s="294"/>
      <c r="X736" s="294"/>
      <c r="Y736" s="410">
        <f>Y735</f>
        <v>0</v>
      </c>
      <c r="Z736" s="410">
        <f t="shared" ref="Z736" si="2236">Z735</f>
        <v>0</v>
      </c>
      <c r="AA736" s="410">
        <f t="shared" ref="AA736" si="2237">AA735</f>
        <v>0</v>
      </c>
      <c r="AB736" s="410">
        <f t="shared" ref="AB736" si="2238">AB735</f>
        <v>0</v>
      </c>
      <c r="AC736" s="410">
        <f t="shared" ref="AC736" si="2239">AC735</f>
        <v>0</v>
      </c>
      <c r="AD736" s="410">
        <f t="shared" ref="AD736" si="2240">AD735</f>
        <v>0</v>
      </c>
      <c r="AE736" s="410">
        <f t="shared" ref="AE736" si="2241">AE735</f>
        <v>0</v>
      </c>
      <c r="AF736" s="410">
        <f t="shared" ref="AF736" si="2242">AF735</f>
        <v>0</v>
      </c>
      <c r="AG736" s="410">
        <f t="shared" ref="AG736" si="2243">AG735</f>
        <v>0</v>
      </c>
      <c r="AH736" s="410">
        <f t="shared" ref="AH736" si="2244">AH735</f>
        <v>0</v>
      </c>
      <c r="AI736" s="410">
        <f t="shared" ref="AI736" si="2245">AI735</f>
        <v>0</v>
      </c>
      <c r="AJ736" s="410">
        <f t="shared" ref="AJ736" si="2246">AJ735</f>
        <v>0</v>
      </c>
      <c r="AK736" s="410">
        <f t="shared" ref="AK736" si="2247">AK735</f>
        <v>0</v>
      </c>
      <c r="AL736" s="410">
        <f t="shared" ref="AL736" si="2248">AL735</f>
        <v>0</v>
      </c>
      <c r="AM736" s="305"/>
    </row>
    <row r="737" spans="1:40" outlineLevel="1">
      <c r="A737" s="530"/>
      <c r="B737" s="427"/>
      <c r="C737" s="290"/>
      <c r="D737" s="290"/>
      <c r="E737" s="290"/>
      <c r="F737" s="290"/>
      <c r="G737" s="290"/>
      <c r="H737" s="290"/>
      <c r="I737" s="290"/>
      <c r="J737" s="290"/>
      <c r="K737" s="290"/>
      <c r="L737" s="290"/>
      <c r="M737" s="290"/>
      <c r="N737" s="290"/>
      <c r="O737" s="290"/>
      <c r="P737" s="290"/>
      <c r="Q737" s="290"/>
      <c r="R737" s="290"/>
      <c r="S737" s="290"/>
      <c r="T737" s="290"/>
      <c r="U737" s="290"/>
      <c r="V737" s="290"/>
      <c r="W737" s="290"/>
      <c r="X737" s="290"/>
      <c r="Y737" s="411"/>
      <c r="Z737" s="424"/>
      <c r="AA737" s="424"/>
      <c r="AB737" s="424"/>
      <c r="AC737" s="424"/>
      <c r="AD737" s="424"/>
      <c r="AE737" s="424"/>
      <c r="AF737" s="424"/>
      <c r="AG737" s="424"/>
      <c r="AH737" s="424"/>
      <c r="AI737" s="424"/>
      <c r="AJ737" s="424"/>
      <c r="AK737" s="424"/>
      <c r="AL737" s="424"/>
      <c r="AM737" s="305"/>
    </row>
    <row r="738" spans="1:40" ht="45" outlineLevel="1">
      <c r="A738" s="530">
        <v>48</v>
      </c>
      <c r="B738" s="427" t="s">
        <v>140</v>
      </c>
      <c r="C738" s="290" t="s">
        <v>25</v>
      </c>
      <c r="D738" s="294"/>
      <c r="E738" s="294"/>
      <c r="F738" s="294"/>
      <c r="G738" s="294"/>
      <c r="H738" s="294"/>
      <c r="I738" s="294"/>
      <c r="J738" s="294"/>
      <c r="K738" s="294"/>
      <c r="L738" s="294"/>
      <c r="M738" s="294"/>
      <c r="N738" s="294">
        <v>12</v>
      </c>
      <c r="O738" s="294"/>
      <c r="P738" s="294"/>
      <c r="Q738" s="294"/>
      <c r="R738" s="294"/>
      <c r="S738" s="294"/>
      <c r="T738" s="294"/>
      <c r="U738" s="294"/>
      <c r="V738" s="294"/>
      <c r="W738" s="294"/>
      <c r="X738" s="294"/>
      <c r="Y738" s="425"/>
      <c r="Z738" s="409"/>
      <c r="AA738" s="409"/>
      <c r="AB738" s="409"/>
      <c r="AC738" s="409"/>
      <c r="AD738" s="409"/>
      <c r="AE738" s="409"/>
      <c r="AF738" s="414"/>
      <c r="AG738" s="414"/>
      <c r="AH738" s="414"/>
      <c r="AI738" s="414"/>
      <c r="AJ738" s="414"/>
      <c r="AK738" s="414"/>
      <c r="AL738" s="414"/>
      <c r="AM738" s="295">
        <f>SUM(Y738:AL738)</f>
        <v>0</v>
      </c>
    </row>
    <row r="739" spans="1:40" outlineLevel="1">
      <c r="A739" s="530"/>
      <c r="B739" s="293" t="s">
        <v>310</v>
      </c>
      <c r="C739" s="290" t="s">
        <v>163</v>
      </c>
      <c r="D739" s="294"/>
      <c r="E739" s="294"/>
      <c r="F739" s="294"/>
      <c r="G739" s="294"/>
      <c r="H739" s="294"/>
      <c r="I739" s="294"/>
      <c r="J739" s="294"/>
      <c r="K739" s="294"/>
      <c r="L739" s="294"/>
      <c r="M739" s="294"/>
      <c r="N739" s="294">
        <f>N738</f>
        <v>12</v>
      </c>
      <c r="O739" s="294"/>
      <c r="P739" s="294"/>
      <c r="Q739" s="294"/>
      <c r="R739" s="294"/>
      <c r="S739" s="294"/>
      <c r="T739" s="294"/>
      <c r="U739" s="294"/>
      <c r="V739" s="294"/>
      <c r="W739" s="294"/>
      <c r="X739" s="294"/>
      <c r="Y739" s="410">
        <f>Y738</f>
        <v>0</v>
      </c>
      <c r="Z739" s="410">
        <f t="shared" ref="Z739" si="2249">Z738</f>
        <v>0</v>
      </c>
      <c r="AA739" s="410">
        <f t="shared" ref="AA739" si="2250">AA738</f>
        <v>0</v>
      </c>
      <c r="AB739" s="410">
        <f t="shared" ref="AB739" si="2251">AB738</f>
        <v>0</v>
      </c>
      <c r="AC739" s="410">
        <f t="shared" ref="AC739" si="2252">AC738</f>
        <v>0</v>
      </c>
      <c r="AD739" s="410">
        <f t="shared" ref="AD739" si="2253">AD738</f>
        <v>0</v>
      </c>
      <c r="AE739" s="410">
        <f t="shared" ref="AE739" si="2254">AE738</f>
        <v>0</v>
      </c>
      <c r="AF739" s="410">
        <f t="shared" ref="AF739" si="2255">AF738</f>
        <v>0</v>
      </c>
      <c r="AG739" s="410">
        <f t="shared" ref="AG739" si="2256">AG738</f>
        <v>0</v>
      </c>
      <c r="AH739" s="410">
        <f t="shared" ref="AH739" si="2257">AH738</f>
        <v>0</v>
      </c>
      <c r="AI739" s="410">
        <f t="shared" ref="AI739" si="2258">AI738</f>
        <v>0</v>
      </c>
      <c r="AJ739" s="410">
        <f t="shared" ref="AJ739" si="2259">AJ738</f>
        <v>0</v>
      </c>
      <c r="AK739" s="410">
        <f t="shared" ref="AK739" si="2260">AK738</f>
        <v>0</v>
      </c>
      <c r="AL739" s="410">
        <f t="shared" ref="AL739" si="2261">AL738</f>
        <v>0</v>
      </c>
      <c r="AM739" s="305"/>
    </row>
    <row r="740" spans="1:40" outlineLevel="1">
      <c r="A740" s="530"/>
      <c r="B740" s="427"/>
      <c r="C740" s="290"/>
      <c r="D740" s="290"/>
      <c r="E740" s="290"/>
      <c r="F740" s="290"/>
      <c r="G740" s="290"/>
      <c r="H740" s="290"/>
      <c r="I740" s="290"/>
      <c r="J740" s="290"/>
      <c r="K740" s="290"/>
      <c r="L740" s="290"/>
      <c r="M740" s="290"/>
      <c r="N740" s="290"/>
      <c r="O740" s="290"/>
      <c r="P740" s="290"/>
      <c r="Q740" s="290"/>
      <c r="R740" s="290"/>
      <c r="S740" s="290"/>
      <c r="T740" s="290"/>
      <c r="U740" s="290"/>
      <c r="V740" s="290"/>
      <c r="W740" s="290"/>
      <c r="X740" s="290"/>
      <c r="Y740" s="411"/>
      <c r="Z740" s="424"/>
      <c r="AA740" s="424"/>
      <c r="AB740" s="424"/>
      <c r="AC740" s="424"/>
      <c r="AD740" s="424"/>
      <c r="AE740" s="424"/>
      <c r="AF740" s="424"/>
      <c r="AG740" s="424"/>
      <c r="AH740" s="424"/>
      <c r="AI740" s="424"/>
      <c r="AJ740" s="424"/>
      <c r="AK740" s="424"/>
      <c r="AL740" s="424"/>
      <c r="AM740" s="305"/>
    </row>
    <row r="741" spans="1:40" ht="30" outlineLevel="1">
      <c r="A741" s="530">
        <v>49</v>
      </c>
      <c r="B741" s="427" t="s">
        <v>141</v>
      </c>
      <c r="C741" s="290" t="s">
        <v>25</v>
      </c>
      <c r="D741" s="294"/>
      <c r="E741" s="294"/>
      <c r="F741" s="294"/>
      <c r="G741" s="294"/>
      <c r="H741" s="294"/>
      <c r="I741" s="294"/>
      <c r="J741" s="294"/>
      <c r="K741" s="294"/>
      <c r="L741" s="294"/>
      <c r="M741" s="294"/>
      <c r="N741" s="294">
        <v>12</v>
      </c>
      <c r="O741" s="294"/>
      <c r="P741" s="294"/>
      <c r="Q741" s="294"/>
      <c r="R741" s="294"/>
      <c r="S741" s="294"/>
      <c r="T741" s="294"/>
      <c r="U741" s="294"/>
      <c r="V741" s="294"/>
      <c r="W741" s="294"/>
      <c r="X741" s="294"/>
      <c r="Y741" s="425"/>
      <c r="Z741" s="409"/>
      <c r="AA741" s="409"/>
      <c r="AB741" s="409"/>
      <c r="AC741" s="409"/>
      <c r="AD741" s="409"/>
      <c r="AE741" s="409"/>
      <c r="AF741" s="414"/>
      <c r="AG741" s="414"/>
      <c r="AH741" s="414"/>
      <c r="AI741" s="414"/>
      <c r="AJ741" s="414"/>
      <c r="AK741" s="414"/>
      <c r="AL741" s="414"/>
      <c r="AM741" s="295">
        <f>SUM(Y741:AL741)</f>
        <v>0</v>
      </c>
    </row>
    <row r="742" spans="1:40" outlineLevel="1">
      <c r="A742" s="530"/>
      <c r="B742" s="293" t="s">
        <v>310</v>
      </c>
      <c r="C742" s="290" t="s">
        <v>163</v>
      </c>
      <c r="D742" s="294"/>
      <c r="E742" s="294"/>
      <c r="F742" s="294"/>
      <c r="G742" s="294"/>
      <c r="H742" s="294"/>
      <c r="I742" s="294"/>
      <c r="J742" s="294"/>
      <c r="K742" s="294"/>
      <c r="L742" s="294"/>
      <c r="M742" s="294"/>
      <c r="N742" s="294">
        <f>N741</f>
        <v>12</v>
      </c>
      <c r="O742" s="294"/>
      <c r="P742" s="294"/>
      <c r="Q742" s="294"/>
      <c r="R742" s="294"/>
      <c r="S742" s="294"/>
      <c r="T742" s="294"/>
      <c r="U742" s="294"/>
      <c r="V742" s="294"/>
      <c r="W742" s="294"/>
      <c r="X742" s="294"/>
      <c r="Y742" s="410">
        <f>Y741</f>
        <v>0</v>
      </c>
      <c r="Z742" s="410">
        <f t="shared" ref="Z742" si="2262">Z741</f>
        <v>0</v>
      </c>
      <c r="AA742" s="410">
        <f t="shared" ref="AA742" si="2263">AA741</f>
        <v>0</v>
      </c>
      <c r="AB742" s="410">
        <f t="shared" ref="AB742" si="2264">AB741</f>
        <v>0</v>
      </c>
      <c r="AC742" s="410">
        <f t="shared" ref="AC742" si="2265">AC741</f>
        <v>0</v>
      </c>
      <c r="AD742" s="410">
        <f t="shared" ref="AD742" si="2266">AD741</f>
        <v>0</v>
      </c>
      <c r="AE742" s="410">
        <f t="shared" ref="AE742" si="2267">AE741</f>
        <v>0</v>
      </c>
      <c r="AF742" s="410">
        <f t="shared" ref="AF742" si="2268">AF741</f>
        <v>0</v>
      </c>
      <c r="AG742" s="410">
        <f t="shared" ref="AG742" si="2269">AG741</f>
        <v>0</v>
      </c>
      <c r="AH742" s="410">
        <f t="shared" ref="AH742" si="2270">AH741</f>
        <v>0</v>
      </c>
      <c r="AI742" s="410">
        <f t="shared" ref="AI742" si="2271">AI741</f>
        <v>0</v>
      </c>
      <c r="AJ742" s="410">
        <f t="shared" ref="AJ742" si="2272">AJ741</f>
        <v>0</v>
      </c>
      <c r="AK742" s="410">
        <f t="shared" ref="AK742" si="2273">AK741</f>
        <v>0</v>
      </c>
      <c r="AL742" s="410">
        <f t="shared" ref="AL742" si="2274">AL741</f>
        <v>0</v>
      </c>
      <c r="AM742" s="305"/>
    </row>
    <row r="743" spans="1:40" outlineLevel="1">
      <c r="A743" s="530"/>
      <c r="B743" s="293"/>
      <c r="C743" s="304"/>
      <c r="D743" s="290"/>
      <c r="E743" s="290"/>
      <c r="F743" s="290"/>
      <c r="G743" s="290"/>
      <c r="H743" s="290"/>
      <c r="I743" s="290"/>
      <c r="J743" s="290"/>
      <c r="K743" s="290"/>
      <c r="L743" s="290"/>
      <c r="M743" s="290"/>
      <c r="N743" s="290"/>
      <c r="O743" s="290"/>
      <c r="P743" s="290"/>
      <c r="Q743" s="290"/>
      <c r="R743" s="290"/>
      <c r="S743" s="290"/>
      <c r="T743" s="290"/>
      <c r="U743" s="290"/>
      <c r="V743" s="290"/>
      <c r="W743" s="290"/>
      <c r="X743" s="290"/>
      <c r="Y743" s="411"/>
      <c r="Z743" s="411"/>
      <c r="AA743" s="411"/>
      <c r="AB743" s="411"/>
      <c r="AC743" s="411"/>
      <c r="AD743" s="411"/>
      <c r="AE743" s="411"/>
      <c r="AF743" s="411"/>
      <c r="AG743" s="411"/>
      <c r="AH743" s="411"/>
      <c r="AI743" s="411"/>
      <c r="AJ743" s="411"/>
      <c r="AK743" s="411"/>
      <c r="AL743" s="411"/>
      <c r="AM743" s="305"/>
    </row>
    <row r="744" spans="1:40" ht="15.75">
      <c r="B744" s="326" t="s">
        <v>311</v>
      </c>
      <c r="C744" s="328"/>
      <c r="D744" s="328">
        <f>SUM(D587:D742)</f>
        <v>0</v>
      </c>
      <c r="E744" s="328"/>
      <c r="F744" s="328"/>
      <c r="G744" s="328"/>
      <c r="H744" s="328"/>
      <c r="I744" s="328"/>
      <c r="J744" s="328"/>
      <c r="K744" s="328"/>
      <c r="L744" s="328"/>
      <c r="M744" s="328"/>
      <c r="N744" s="328"/>
      <c r="O744" s="328">
        <f>SUM(O587:O742)</f>
        <v>0</v>
      </c>
      <c r="P744" s="328"/>
      <c r="Q744" s="328"/>
      <c r="R744" s="328"/>
      <c r="S744" s="328"/>
      <c r="T744" s="328"/>
      <c r="U744" s="328"/>
      <c r="V744" s="328"/>
      <c r="W744" s="328"/>
      <c r="X744" s="328"/>
      <c r="Y744" s="328">
        <f>IF(Y585="kWh",SUMPRODUCT(D587:D742,Y587:Y742))</f>
        <v>0</v>
      </c>
      <c r="Z744" s="328">
        <f>IF(Z585="kWh",SUMPRODUCT(D587:D742,Z587:Z742))</f>
        <v>0</v>
      </c>
      <c r="AA744" s="328">
        <f>IF(AA585="kw",SUMPRODUCT(N587:N742,O587:O742,AA587:AA742),SUMPRODUCT(D587:D742,AA587:AA742))</f>
        <v>0</v>
      </c>
      <c r="AB744" s="328">
        <f>IF(AB585="kw",SUMPRODUCT(N587:N742,O587:O742,AB587:AB742),SUMPRODUCT(D587:D742,AB587:AB742))</f>
        <v>0</v>
      </c>
      <c r="AC744" s="328">
        <f>IF(AC585="kw",SUMPRODUCT(N587:N742,O587:O742,AC587:AC742),SUMPRODUCT(D587:D742,AC587:AC742))</f>
        <v>0</v>
      </c>
      <c r="AD744" s="328">
        <f>IF(AD585="kw",SUMPRODUCT(N587:N742,O587:O742,AD587:AD742),SUMPRODUCT(D587:D742,AD587:AD742))</f>
        <v>0</v>
      </c>
      <c r="AE744" s="328">
        <f>IF(AE585="kw",SUMPRODUCT(N587:N742,O587:O742,AE587:AE742),SUMPRODUCT(D587:D742,AE587:AE742))</f>
        <v>0</v>
      </c>
      <c r="AF744" s="328">
        <f>IF(AF585="kw",SUMPRODUCT(N587:N742,O587:O742,AF587:AF742),SUMPRODUCT(D587:D742,AF587:AF742))</f>
        <v>0</v>
      </c>
      <c r="AG744" s="328">
        <f>IF(AG585="kw",SUMPRODUCT(N587:N742,O587:O742,AG587:AG742),SUMPRODUCT(D587:D742,AG587:AG742))</f>
        <v>0</v>
      </c>
      <c r="AH744" s="328">
        <f>IF(AH585="kw",SUMPRODUCT(N587:N742,O587:O742,AH587:AH742),SUMPRODUCT(D587:D742,AH587:AH742))</f>
        <v>0</v>
      </c>
      <c r="AI744" s="328">
        <f>IF(AI585="kw",SUMPRODUCT(N587:N742,O587:O742,AI587:AI742),SUMPRODUCT(D587:D742,AI587:AI742))</f>
        <v>0</v>
      </c>
      <c r="AJ744" s="328">
        <f>IF(AJ585="kw",SUMPRODUCT(N587:N742,O587:O742,AJ587:AJ742),SUMPRODUCT(D587:D742,AJ587:AJ742))</f>
        <v>0</v>
      </c>
      <c r="AK744" s="328">
        <f>IF(AK585="kw",SUMPRODUCT(N587:N742,O587:O742,AK587:AK742),SUMPRODUCT(D587:D742,AK587:AK742))</f>
        <v>0</v>
      </c>
      <c r="AL744" s="328">
        <f>IF(AL585="kw",SUMPRODUCT(N587:N742,O587:O742,AL587:AL742),SUMPRODUCT(D587:D742,AL587:AL742))</f>
        <v>0</v>
      </c>
      <c r="AM744" s="329"/>
    </row>
    <row r="745" spans="1:40" ht="15.75">
      <c r="B745" s="390" t="s">
        <v>312</v>
      </c>
      <c r="C745" s="391"/>
      <c r="D745" s="391"/>
      <c r="E745" s="391"/>
      <c r="F745" s="391"/>
      <c r="G745" s="391"/>
      <c r="H745" s="391"/>
      <c r="I745" s="391"/>
      <c r="J745" s="391"/>
      <c r="K745" s="391"/>
      <c r="L745" s="391"/>
      <c r="M745" s="391"/>
      <c r="N745" s="391"/>
      <c r="O745" s="391"/>
      <c r="P745" s="391"/>
      <c r="Q745" s="391"/>
      <c r="R745" s="391"/>
      <c r="S745" s="391"/>
      <c r="T745" s="391"/>
      <c r="U745" s="391"/>
      <c r="V745" s="391"/>
      <c r="W745" s="391"/>
      <c r="X745" s="391"/>
      <c r="Y745" s="391">
        <f>HLOOKUP(Y401,'2. LRAMVA Threshold'!$B$42:$Q$53,10,FALSE)</f>
        <v>0</v>
      </c>
      <c r="Z745" s="391">
        <f>HLOOKUP(Z401,'2. LRAMVA Threshold'!$B$42:$Q$53,10,FALSE)</f>
        <v>0</v>
      </c>
      <c r="AA745" s="391">
        <f>HLOOKUP(AA401,'2. LRAMVA Threshold'!$B$42:$Q$53,10,FALSE)</f>
        <v>0</v>
      </c>
      <c r="AB745" s="391">
        <f>HLOOKUP(AB401,'2. LRAMVA Threshold'!$B$42:$Q$53,10,FALSE)</f>
        <v>0</v>
      </c>
      <c r="AC745" s="391">
        <f>HLOOKUP(AC401,'2. LRAMVA Threshold'!$B$42:$Q$53,10,FALSE)</f>
        <v>0</v>
      </c>
      <c r="AD745" s="391">
        <f>HLOOKUP(AD401,'2. LRAMVA Threshold'!$B$42:$Q$53,10,FALSE)</f>
        <v>0</v>
      </c>
      <c r="AE745" s="391">
        <f>HLOOKUP(AE401,'2. LRAMVA Threshold'!$B$42:$Q$53,10,FALSE)</f>
        <v>0</v>
      </c>
      <c r="AF745" s="391">
        <f>HLOOKUP(AF401,'2. LRAMVA Threshold'!$B$42:$Q$53,10,FALSE)</f>
        <v>0</v>
      </c>
      <c r="AG745" s="391">
        <f>HLOOKUP(AG401,'2. LRAMVA Threshold'!$B$42:$Q$53,10,FALSE)</f>
        <v>0</v>
      </c>
      <c r="AH745" s="391">
        <f>HLOOKUP(AH401,'2. LRAMVA Threshold'!$B$42:$Q$53,10,FALSE)</f>
        <v>0</v>
      </c>
      <c r="AI745" s="391">
        <f>HLOOKUP(AI401,'2. LRAMVA Threshold'!$B$42:$Q$53,10,FALSE)</f>
        <v>0</v>
      </c>
      <c r="AJ745" s="391">
        <f>HLOOKUP(AJ401,'2. LRAMVA Threshold'!$B$42:$Q$53,10,FALSE)</f>
        <v>0</v>
      </c>
      <c r="AK745" s="391">
        <f>HLOOKUP(AK401,'2. LRAMVA Threshold'!$B$42:$Q$53,10,FALSE)</f>
        <v>0</v>
      </c>
      <c r="AL745" s="391">
        <f>HLOOKUP(AL401,'2. LRAMVA Threshold'!$B$42:$Q$53,10,FALSE)</f>
        <v>0</v>
      </c>
      <c r="AM745" s="441"/>
    </row>
    <row r="746" spans="1:40">
      <c r="B746" s="393"/>
      <c r="C746" s="431"/>
      <c r="D746" s="432"/>
      <c r="E746" s="432"/>
      <c r="F746" s="432"/>
      <c r="G746" s="432"/>
      <c r="H746" s="432"/>
      <c r="I746" s="432"/>
      <c r="J746" s="432"/>
      <c r="K746" s="432"/>
      <c r="L746" s="432"/>
      <c r="M746" s="432"/>
      <c r="N746" s="432"/>
      <c r="O746" s="433"/>
      <c r="P746" s="432"/>
      <c r="Q746" s="432"/>
      <c r="R746" s="432"/>
      <c r="S746" s="434"/>
      <c r="T746" s="434"/>
      <c r="U746" s="434"/>
      <c r="V746" s="434"/>
      <c r="W746" s="432"/>
      <c r="X746" s="432"/>
      <c r="Y746" s="435"/>
      <c r="Z746" s="435"/>
      <c r="AA746" s="435"/>
      <c r="AB746" s="435"/>
      <c r="AC746" s="435"/>
      <c r="AD746" s="435"/>
      <c r="AE746" s="435"/>
      <c r="AF746" s="398"/>
      <c r="AG746" s="398"/>
      <c r="AH746" s="398"/>
      <c r="AI746" s="398"/>
      <c r="AJ746" s="398"/>
      <c r="AK746" s="398"/>
      <c r="AL746" s="398"/>
      <c r="AM746" s="399"/>
    </row>
    <row r="747" spans="1:40">
      <c r="B747" s="323" t="s">
        <v>313</v>
      </c>
      <c r="C747" s="337"/>
      <c r="D747" s="337"/>
      <c r="E747" s="375"/>
      <c r="F747" s="375"/>
      <c r="G747" s="375"/>
      <c r="H747" s="375"/>
      <c r="I747" s="375"/>
      <c r="J747" s="375"/>
      <c r="K747" s="375"/>
      <c r="L747" s="375"/>
      <c r="M747" s="375"/>
      <c r="N747" s="375"/>
      <c r="O747" s="290"/>
      <c r="P747" s="339"/>
      <c r="Q747" s="339"/>
      <c r="R747" s="339"/>
      <c r="S747" s="338"/>
      <c r="T747" s="338"/>
      <c r="U747" s="338"/>
      <c r="V747" s="338"/>
      <c r="W747" s="339"/>
      <c r="X747" s="339"/>
      <c r="Y747" s="340">
        <f>HLOOKUP(Y$35,'3.  Distribution Rates'!$C$122:$P$133,10,FALSE)</f>
        <v>0</v>
      </c>
      <c r="Z747" s="340">
        <f>HLOOKUP(Z$35,'3.  Distribution Rates'!$C$122:$P$133,10,FALSE)</f>
        <v>0</v>
      </c>
      <c r="AA747" s="340">
        <f>HLOOKUP(AA$35,'3.  Distribution Rates'!$C$122:$P$133,10,FALSE)</f>
        <v>0</v>
      </c>
      <c r="AB747" s="340">
        <f>HLOOKUP(AB$35,'3.  Distribution Rates'!$C$122:$P$133,10,FALSE)</f>
        <v>0</v>
      </c>
      <c r="AC747" s="340">
        <f>HLOOKUP(AC$35,'3.  Distribution Rates'!$C$122:$P$133,10,FALSE)</f>
        <v>0</v>
      </c>
      <c r="AD747" s="340">
        <f>HLOOKUP(AD$35,'3.  Distribution Rates'!$C$122:$P$133,10,FALSE)</f>
        <v>0</v>
      </c>
      <c r="AE747" s="340">
        <f>HLOOKUP(AE$35,'3.  Distribution Rates'!$C$122:$P$133,10,FALSE)</f>
        <v>0</v>
      </c>
      <c r="AF747" s="340">
        <f>HLOOKUP(AF$35,'3.  Distribution Rates'!$C$122:$P$133,10,FALSE)</f>
        <v>0</v>
      </c>
      <c r="AG747" s="340">
        <f>HLOOKUP(AG$35,'3.  Distribution Rates'!$C$122:$P$133,10,FALSE)</f>
        <v>0</v>
      </c>
      <c r="AH747" s="340">
        <f>HLOOKUP(AH$35,'3.  Distribution Rates'!$C$122:$P$133,10,FALSE)</f>
        <v>0</v>
      </c>
      <c r="AI747" s="340">
        <f>HLOOKUP(AI$35,'3.  Distribution Rates'!$C$122:$P$133,10,FALSE)</f>
        <v>0</v>
      </c>
      <c r="AJ747" s="340">
        <f>HLOOKUP(AJ$35,'3.  Distribution Rates'!$C$122:$P$133,10,FALSE)</f>
        <v>0</v>
      </c>
      <c r="AK747" s="340">
        <f>HLOOKUP(AK$35,'3.  Distribution Rates'!$C$122:$P$133,10,FALSE)</f>
        <v>0</v>
      </c>
      <c r="AL747" s="340">
        <f>HLOOKUP(AL$35,'3.  Distribution Rates'!$C$122:$P$133,10,FALSE)</f>
        <v>0</v>
      </c>
      <c r="AM747" s="347"/>
      <c r="AN747" s="442"/>
    </row>
    <row r="748" spans="1:40">
      <c r="B748" s="323" t="s">
        <v>314</v>
      </c>
      <c r="C748" s="344"/>
      <c r="D748" s="308"/>
      <c r="E748" s="278"/>
      <c r="F748" s="278"/>
      <c r="G748" s="278"/>
      <c r="H748" s="278"/>
      <c r="I748" s="278"/>
      <c r="J748" s="278"/>
      <c r="K748" s="278"/>
      <c r="L748" s="278"/>
      <c r="M748" s="278"/>
      <c r="N748" s="278"/>
      <c r="O748" s="290"/>
      <c r="P748" s="278"/>
      <c r="Q748" s="278"/>
      <c r="R748" s="278"/>
      <c r="S748" s="308"/>
      <c r="T748" s="308"/>
      <c r="U748" s="308"/>
      <c r="V748" s="308"/>
      <c r="W748" s="278"/>
      <c r="X748" s="278"/>
      <c r="Y748" s="377">
        <f>'4.  2011-2014 LRAM'!Y141*Y747</f>
        <v>0</v>
      </c>
      <c r="Z748" s="377">
        <f>'4.  2011-2014 LRAM'!Z141*Z747</f>
        <v>0</v>
      </c>
      <c r="AA748" s="377">
        <f>'4.  2011-2014 LRAM'!AA141*AA747</f>
        <v>0</v>
      </c>
      <c r="AB748" s="377">
        <f>'4.  2011-2014 LRAM'!AB141*AB747</f>
        <v>0</v>
      </c>
      <c r="AC748" s="377">
        <f>'4.  2011-2014 LRAM'!AC141*AC747</f>
        <v>0</v>
      </c>
      <c r="AD748" s="377">
        <f>'4.  2011-2014 LRAM'!AD141*AD747</f>
        <v>0</v>
      </c>
      <c r="AE748" s="377">
        <f>'4.  2011-2014 LRAM'!AE141*AE747</f>
        <v>0</v>
      </c>
      <c r="AF748" s="377">
        <f>'4.  2011-2014 LRAM'!AF141*AF747</f>
        <v>0</v>
      </c>
      <c r="AG748" s="377">
        <f>'4.  2011-2014 LRAM'!AG141*AG747</f>
        <v>0</v>
      </c>
      <c r="AH748" s="377">
        <f>'4.  2011-2014 LRAM'!AH141*AH747</f>
        <v>0</v>
      </c>
      <c r="AI748" s="377">
        <f>'4.  2011-2014 LRAM'!AI141*AI747</f>
        <v>0</v>
      </c>
      <c r="AJ748" s="377">
        <f>'4.  2011-2014 LRAM'!AJ141*AJ747</f>
        <v>0</v>
      </c>
      <c r="AK748" s="377">
        <f>'4.  2011-2014 LRAM'!AK141*AK747</f>
        <v>0</v>
      </c>
      <c r="AL748" s="377">
        <f>'4.  2011-2014 LRAM'!AL141*AL747</f>
        <v>0</v>
      </c>
      <c r="AM748" s="627">
        <f t="shared" ref="AM748:AM755" si="2275">SUM(Y748:AL748)</f>
        <v>0</v>
      </c>
      <c r="AN748" s="442"/>
    </row>
    <row r="749" spans="1:40">
      <c r="B749" s="323" t="s">
        <v>315</v>
      </c>
      <c r="C749" s="344"/>
      <c r="D749" s="308"/>
      <c r="E749" s="278"/>
      <c r="F749" s="278"/>
      <c r="G749" s="278"/>
      <c r="H749" s="278"/>
      <c r="I749" s="278"/>
      <c r="J749" s="278"/>
      <c r="K749" s="278"/>
      <c r="L749" s="278"/>
      <c r="M749" s="278"/>
      <c r="N749" s="278"/>
      <c r="O749" s="290"/>
      <c r="P749" s="278"/>
      <c r="Q749" s="278"/>
      <c r="R749" s="278"/>
      <c r="S749" s="308"/>
      <c r="T749" s="308"/>
      <c r="U749" s="308"/>
      <c r="V749" s="308"/>
      <c r="W749" s="278"/>
      <c r="X749" s="278"/>
      <c r="Y749" s="377">
        <f>'4.  2011-2014 LRAM'!Y270*Y747</f>
        <v>0</v>
      </c>
      <c r="Z749" s="377">
        <f>'4.  2011-2014 LRAM'!Z270*Z747</f>
        <v>0</v>
      </c>
      <c r="AA749" s="377">
        <f>'4.  2011-2014 LRAM'!AA270*AA747</f>
        <v>0</v>
      </c>
      <c r="AB749" s="377">
        <f>'4.  2011-2014 LRAM'!AB270*AB747</f>
        <v>0</v>
      </c>
      <c r="AC749" s="377">
        <f>'4.  2011-2014 LRAM'!AC270*AC747</f>
        <v>0</v>
      </c>
      <c r="AD749" s="377">
        <f>'4.  2011-2014 LRAM'!AD270*AD747</f>
        <v>0</v>
      </c>
      <c r="AE749" s="377">
        <f>'4.  2011-2014 LRAM'!AE270*AE747</f>
        <v>0</v>
      </c>
      <c r="AF749" s="377">
        <f>'4.  2011-2014 LRAM'!AF270*AF747</f>
        <v>0</v>
      </c>
      <c r="AG749" s="377">
        <f>'4.  2011-2014 LRAM'!AG270*AG747</f>
        <v>0</v>
      </c>
      <c r="AH749" s="377">
        <f>'4.  2011-2014 LRAM'!AH270*AH747</f>
        <v>0</v>
      </c>
      <c r="AI749" s="377">
        <f>'4.  2011-2014 LRAM'!AI270*AI747</f>
        <v>0</v>
      </c>
      <c r="AJ749" s="377">
        <f>'4.  2011-2014 LRAM'!AJ270*AJ747</f>
        <v>0</v>
      </c>
      <c r="AK749" s="377">
        <f>'4.  2011-2014 LRAM'!AK270*AK747</f>
        <v>0</v>
      </c>
      <c r="AL749" s="377">
        <f>'4.  2011-2014 LRAM'!AL270*AL747</f>
        <v>0</v>
      </c>
      <c r="AM749" s="627">
        <f t="shared" si="2275"/>
        <v>0</v>
      </c>
      <c r="AN749" s="442"/>
    </row>
    <row r="750" spans="1:40">
      <c r="B750" s="323" t="s">
        <v>316</v>
      </c>
      <c r="C750" s="344"/>
      <c r="D750" s="308"/>
      <c r="E750" s="278"/>
      <c r="F750" s="278"/>
      <c r="G750" s="278"/>
      <c r="H750" s="278"/>
      <c r="I750" s="278"/>
      <c r="J750" s="278"/>
      <c r="K750" s="278"/>
      <c r="L750" s="278"/>
      <c r="M750" s="278"/>
      <c r="N750" s="278"/>
      <c r="O750" s="290"/>
      <c r="P750" s="278"/>
      <c r="Q750" s="278"/>
      <c r="R750" s="278"/>
      <c r="S750" s="308"/>
      <c r="T750" s="308"/>
      <c r="U750" s="308"/>
      <c r="V750" s="308"/>
      <c r="W750" s="278"/>
      <c r="X750" s="278"/>
      <c r="Y750" s="377">
        <f>'4.  2011-2014 LRAM'!Y399*Y747</f>
        <v>0</v>
      </c>
      <c r="Z750" s="377">
        <f>'4.  2011-2014 LRAM'!Z399*Z747</f>
        <v>0</v>
      </c>
      <c r="AA750" s="377">
        <f>'4.  2011-2014 LRAM'!AA399*AA747</f>
        <v>0</v>
      </c>
      <c r="AB750" s="377">
        <f>'4.  2011-2014 LRAM'!AB399*AB747</f>
        <v>0</v>
      </c>
      <c r="AC750" s="377">
        <f>'4.  2011-2014 LRAM'!AC399*AC747</f>
        <v>0</v>
      </c>
      <c r="AD750" s="377">
        <f>'4.  2011-2014 LRAM'!AD399*AD747</f>
        <v>0</v>
      </c>
      <c r="AE750" s="377">
        <f>'4.  2011-2014 LRAM'!AE399*AE747</f>
        <v>0</v>
      </c>
      <c r="AF750" s="377">
        <f>'4.  2011-2014 LRAM'!AF399*AF747</f>
        <v>0</v>
      </c>
      <c r="AG750" s="377">
        <f>'4.  2011-2014 LRAM'!AG399*AG747</f>
        <v>0</v>
      </c>
      <c r="AH750" s="377">
        <f>'4.  2011-2014 LRAM'!AH399*AH747</f>
        <v>0</v>
      </c>
      <c r="AI750" s="377">
        <f>'4.  2011-2014 LRAM'!AI399*AI747</f>
        <v>0</v>
      </c>
      <c r="AJ750" s="377">
        <f>'4.  2011-2014 LRAM'!AJ399*AJ747</f>
        <v>0</v>
      </c>
      <c r="AK750" s="377">
        <f>'4.  2011-2014 LRAM'!AK399*AK747</f>
        <v>0</v>
      </c>
      <c r="AL750" s="377">
        <f>'4.  2011-2014 LRAM'!AL399*AL747</f>
        <v>0</v>
      </c>
      <c r="AM750" s="627">
        <f t="shared" si="2275"/>
        <v>0</v>
      </c>
      <c r="AN750" s="442"/>
    </row>
    <row r="751" spans="1:40">
      <c r="B751" s="323" t="s">
        <v>317</v>
      </c>
      <c r="C751" s="344"/>
      <c r="D751" s="308"/>
      <c r="E751" s="278"/>
      <c r="F751" s="278"/>
      <c r="G751" s="278"/>
      <c r="H751" s="278"/>
      <c r="I751" s="278"/>
      <c r="J751" s="278"/>
      <c r="K751" s="278"/>
      <c r="L751" s="278"/>
      <c r="M751" s="278"/>
      <c r="N751" s="278"/>
      <c r="O751" s="290"/>
      <c r="P751" s="278"/>
      <c r="Q751" s="278"/>
      <c r="R751" s="278"/>
      <c r="S751" s="308"/>
      <c r="T751" s="308"/>
      <c r="U751" s="308"/>
      <c r="V751" s="308"/>
      <c r="W751" s="278"/>
      <c r="X751" s="278"/>
      <c r="Y751" s="377">
        <f>'4.  2011-2014 LRAM'!Y529*Y747</f>
        <v>0</v>
      </c>
      <c r="Z751" s="377">
        <f>'4.  2011-2014 LRAM'!Z529*Z747</f>
        <v>0</v>
      </c>
      <c r="AA751" s="377">
        <f>'4.  2011-2014 LRAM'!AA529*AA747</f>
        <v>0</v>
      </c>
      <c r="AB751" s="377">
        <f>'4.  2011-2014 LRAM'!AB529*AB747</f>
        <v>0</v>
      </c>
      <c r="AC751" s="377">
        <f>'4.  2011-2014 LRAM'!AC529*AC747</f>
        <v>0</v>
      </c>
      <c r="AD751" s="377">
        <f>'4.  2011-2014 LRAM'!AD529*AD747</f>
        <v>0</v>
      </c>
      <c r="AE751" s="377">
        <f>'4.  2011-2014 LRAM'!AE529*AE747</f>
        <v>0</v>
      </c>
      <c r="AF751" s="377">
        <f>'4.  2011-2014 LRAM'!AF529*AF747</f>
        <v>0</v>
      </c>
      <c r="AG751" s="377">
        <f>'4.  2011-2014 LRAM'!AG529*AG747</f>
        <v>0</v>
      </c>
      <c r="AH751" s="377">
        <f>'4.  2011-2014 LRAM'!AH529*AH747</f>
        <v>0</v>
      </c>
      <c r="AI751" s="377">
        <f>'4.  2011-2014 LRAM'!AI529*AI747</f>
        <v>0</v>
      </c>
      <c r="AJ751" s="377">
        <f>'4.  2011-2014 LRAM'!AJ529*AJ747</f>
        <v>0</v>
      </c>
      <c r="AK751" s="377">
        <f>'4.  2011-2014 LRAM'!AK529*AK747</f>
        <v>0</v>
      </c>
      <c r="AL751" s="377">
        <f>'4.  2011-2014 LRAM'!AL529*AL747</f>
        <v>0</v>
      </c>
      <c r="AM751" s="627">
        <f t="shared" si="2275"/>
        <v>0</v>
      </c>
      <c r="AN751" s="442"/>
    </row>
    <row r="752" spans="1:40">
      <c r="B752" s="323" t="s">
        <v>318</v>
      </c>
      <c r="C752" s="344"/>
      <c r="D752" s="308"/>
      <c r="E752" s="278"/>
      <c r="F752" s="278"/>
      <c r="G752" s="278"/>
      <c r="H752" s="278"/>
      <c r="I752" s="278"/>
      <c r="J752" s="278"/>
      <c r="K752" s="278"/>
      <c r="L752" s="278"/>
      <c r="M752" s="278"/>
      <c r="N752" s="278"/>
      <c r="O752" s="290"/>
      <c r="P752" s="278"/>
      <c r="Q752" s="278"/>
      <c r="R752" s="278"/>
      <c r="S752" s="308"/>
      <c r="T752" s="308"/>
      <c r="U752" s="308"/>
      <c r="V752" s="308"/>
      <c r="W752" s="278"/>
      <c r="X752" s="278"/>
      <c r="Y752" s="377">
        <f t="shared" ref="Y752:AL752" si="2276">Y210*Y747</f>
        <v>0</v>
      </c>
      <c r="Z752" s="377">
        <f t="shared" si="2276"/>
        <v>0</v>
      </c>
      <c r="AA752" s="377">
        <f t="shared" si="2276"/>
        <v>0</v>
      </c>
      <c r="AB752" s="377">
        <f t="shared" si="2276"/>
        <v>0</v>
      </c>
      <c r="AC752" s="377">
        <f t="shared" si="2276"/>
        <v>0</v>
      </c>
      <c r="AD752" s="377">
        <f t="shared" si="2276"/>
        <v>0</v>
      </c>
      <c r="AE752" s="377">
        <f t="shared" si="2276"/>
        <v>0</v>
      </c>
      <c r="AF752" s="377">
        <f t="shared" si="2276"/>
        <v>0</v>
      </c>
      <c r="AG752" s="377">
        <f t="shared" si="2276"/>
        <v>0</v>
      </c>
      <c r="AH752" s="377">
        <f t="shared" si="2276"/>
        <v>0</v>
      </c>
      <c r="AI752" s="377">
        <f t="shared" si="2276"/>
        <v>0</v>
      </c>
      <c r="AJ752" s="377">
        <f t="shared" si="2276"/>
        <v>0</v>
      </c>
      <c r="AK752" s="377">
        <f t="shared" si="2276"/>
        <v>0</v>
      </c>
      <c r="AL752" s="377">
        <f t="shared" si="2276"/>
        <v>0</v>
      </c>
      <c r="AM752" s="627">
        <f t="shared" si="2275"/>
        <v>0</v>
      </c>
      <c r="AN752" s="442"/>
    </row>
    <row r="753" spans="1:40">
      <c r="B753" s="323" t="s">
        <v>319</v>
      </c>
      <c r="C753" s="344"/>
      <c r="D753" s="308"/>
      <c r="E753" s="278"/>
      <c r="F753" s="278"/>
      <c r="G753" s="278"/>
      <c r="H753" s="278"/>
      <c r="I753" s="278"/>
      <c r="J753" s="278"/>
      <c r="K753" s="278"/>
      <c r="L753" s="278"/>
      <c r="M753" s="278"/>
      <c r="N753" s="278"/>
      <c r="O753" s="290"/>
      <c r="P753" s="278"/>
      <c r="Q753" s="278"/>
      <c r="R753" s="278"/>
      <c r="S753" s="308"/>
      <c r="T753" s="308"/>
      <c r="U753" s="308"/>
      <c r="V753" s="308"/>
      <c r="W753" s="278"/>
      <c r="X753" s="278"/>
      <c r="Y753" s="377">
        <f t="shared" ref="Y753:AL753" si="2277">Y393*Y747</f>
        <v>0</v>
      </c>
      <c r="Z753" s="377">
        <f t="shared" si="2277"/>
        <v>0</v>
      </c>
      <c r="AA753" s="377">
        <f t="shared" si="2277"/>
        <v>0</v>
      </c>
      <c r="AB753" s="377">
        <f t="shared" si="2277"/>
        <v>0</v>
      </c>
      <c r="AC753" s="377">
        <f t="shared" si="2277"/>
        <v>0</v>
      </c>
      <c r="AD753" s="377">
        <f t="shared" si="2277"/>
        <v>0</v>
      </c>
      <c r="AE753" s="377">
        <f t="shared" si="2277"/>
        <v>0</v>
      </c>
      <c r="AF753" s="377">
        <f t="shared" si="2277"/>
        <v>0</v>
      </c>
      <c r="AG753" s="377">
        <f t="shared" si="2277"/>
        <v>0</v>
      </c>
      <c r="AH753" s="377">
        <f t="shared" si="2277"/>
        <v>0</v>
      </c>
      <c r="AI753" s="377">
        <f t="shared" si="2277"/>
        <v>0</v>
      </c>
      <c r="AJ753" s="377">
        <f t="shared" si="2277"/>
        <v>0</v>
      </c>
      <c r="AK753" s="377">
        <f t="shared" si="2277"/>
        <v>0</v>
      </c>
      <c r="AL753" s="377">
        <f t="shared" si="2277"/>
        <v>0</v>
      </c>
      <c r="AM753" s="627">
        <f t="shared" si="2275"/>
        <v>0</v>
      </c>
      <c r="AN753" s="442"/>
    </row>
    <row r="754" spans="1:40">
      <c r="B754" s="323" t="s">
        <v>320</v>
      </c>
      <c r="C754" s="344"/>
      <c r="D754" s="308"/>
      <c r="E754" s="278"/>
      <c r="F754" s="278"/>
      <c r="G754" s="278"/>
      <c r="H754" s="278"/>
      <c r="I754" s="278"/>
      <c r="J754" s="278"/>
      <c r="K754" s="278"/>
      <c r="L754" s="278"/>
      <c r="M754" s="278"/>
      <c r="N754" s="278"/>
      <c r="O754" s="290"/>
      <c r="P754" s="278"/>
      <c r="Q754" s="278"/>
      <c r="R754" s="278"/>
      <c r="S754" s="308"/>
      <c r="T754" s="308"/>
      <c r="U754" s="308"/>
      <c r="V754" s="308"/>
      <c r="W754" s="278"/>
      <c r="X754" s="278"/>
      <c r="Y754" s="377">
        <f t="shared" ref="Y754:AL754" si="2278">Y576*Y747</f>
        <v>0</v>
      </c>
      <c r="Z754" s="377">
        <f t="shared" si="2278"/>
        <v>0</v>
      </c>
      <c r="AA754" s="377">
        <f t="shared" si="2278"/>
        <v>0</v>
      </c>
      <c r="AB754" s="377">
        <f t="shared" si="2278"/>
        <v>0</v>
      </c>
      <c r="AC754" s="377">
        <f t="shared" si="2278"/>
        <v>0</v>
      </c>
      <c r="AD754" s="377">
        <f t="shared" si="2278"/>
        <v>0</v>
      </c>
      <c r="AE754" s="377">
        <f t="shared" si="2278"/>
        <v>0</v>
      </c>
      <c r="AF754" s="377">
        <f t="shared" si="2278"/>
        <v>0</v>
      </c>
      <c r="AG754" s="377">
        <f t="shared" si="2278"/>
        <v>0</v>
      </c>
      <c r="AH754" s="377">
        <f t="shared" si="2278"/>
        <v>0</v>
      </c>
      <c r="AI754" s="377">
        <f t="shared" si="2278"/>
        <v>0</v>
      </c>
      <c r="AJ754" s="377">
        <f t="shared" si="2278"/>
        <v>0</v>
      </c>
      <c r="AK754" s="377">
        <f t="shared" si="2278"/>
        <v>0</v>
      </c>
      <c r="AL754" s="377">
        <f t="shared" si="2278"/>
        <v>0</v>
      </c>
      <c r="AM754" s="627">
        <f t="shared" si="2275"/>
        <v>0</v>
      </c>
      <c r="AN754" s="442"/>
    </row>
    <row r="755" spans="1:40">
      <c r="B755" s="323" t="s">
        <v>321</v>
      </c>
      <c r="C755" s="344"/>
      <c r="D755" s="308"/>
      <c r="E755" s="278"/>
      <c r="F755" s="278"/>
      <c r="G755" s="278"/>
      <c r="H755" s="278"/>
      <c r="I755" s="278"/>
      <c r="J755" s="278"/>
      <c r="K755" s="278"/>
      <c r="L755" s="278"/>
      <c r="M755" s="278"/>
      <c r="N755" s="278"/>
      <c r="O755" s="290"/>
      <c r="P755" s="278"/>
      <c r="Q755" s="278"/>
      <c r="R755" s="278"/>
      <c r="S755" s="308"/>
      <c r="T755" s="308"/>
      <c r="U755" s="308"/>
      <c r="V755" s="308"/>
      <c r="W755" s="278"/>
      <c r="X755" s="278"/>
      <c r="Y755" s="377">
        <f>Y744*Y747</f>
        <v>0</v>
      </c>
      <c r="Z755" s="377">
        <f t="shared" ref="Z755:AL755" si="2279">Z744*Z747</f>
        <v>0</v>
      </c>
      <c r="AA755" s="377">
        <f t="shared" si="2279"/>
        <v>0</v>
      </c>
      <c r="AB755" s="377">
        <f t="shared" si="2279"/>
        <v>0</v>
      </c>
      <c r="AC755" s="377">
        <f t="shared" si="2279"/>
        <v>0</v>
      </c>
      <c r="AD755" s="377">
        <f t="shared" si="2279"/>
        <v>0</v>
      </c>
      <c r="AE755" s="377">
        <f t="shared" si="2279"/>
        <v>0</v>
      </c>
      <c r="AF755" s="377">
        <f t="shared" si="2279"/>
        <v>0</v>
      </c>
      <c r="AG755" s="377">
        <f t="shared" si="2279"/>
        <v>0</v>
      </c>
      <c r="AH755" s="377">
        <f t="shared" si="2279"/>
        <v>0</v>
      </c>
      <c r="AI755" s="377">
        <f t="shared" si="2279"/>
        <v>0</v>
      </c>
      <c r="AJ755" s="377">
        <f t="shared" si="2279"/>
        <v>0</v>
      </c>
      <c r="AK755" s="377">
        <f t="shared" si="2279"/>
        <v>0</v>
      </c>
      <c r="AL755" s="377">
        <f t="shared" si="2279"/>
        <v>0</v>
      </c>
      <c r="AM755" s="627">
        <f t="shared" si="2275"/>
        <v>0</v>
      </c>
      <c r="AN755" s="442"/>
    </row>
    <row r="756" spans="1:40" ht="15.75">
      <c r="B756" s="348" t="s">
        <v>322</v>
      </c>
      <c r="C756" s="344"/>
      <c r="D756" s="335"/>
      <c r="E756" s="333"/>
      <c r="F756" s="333"/>
      <c r="G756" s="333"/>
      <c r="H756" s="333"/>
      <c r="I756" s="333"/>
      <c r="J756" s="333"/>
      <c r="K756" s="333"/>
      <c r="L756" s="333"/>
      <c r="M756" s="333"/>
      <c r="N756" s="333"/>
      <c r="O756" s="299"/>
      <c r="P756" s="333"/>
      <c r="Q756" s="333"/>
      <c r="R756" s="333"/>
      <c r="S756" s="335"/>
      <c r="T756" s="335"/>
      <c r="U756" s="335"/>
      <c r="V756" s="335"/>
      <c r="W756" s="333"/>
      <c r="X756" s="333"/>
      <c r="Y756" s="345">
        <f>SUM(Y748:Y755)</f>
        <v>0</v>
      </c>
      <c r="Z756" s="345">
        <f>SUM(Z748:Z755)</f>
        <v>0</v>
      </c>
      <c r="AA756" s="345">
        <f t="shared" ref="AA756:AE756" si="2280">SUM(AA748:AA755)</f>
        <v>0</v>
      </c>
      <c r="AB756" s="345">
        <f t="shared" si="2280"/>
        <v>0</v>
      </c>
      <c r="AC756" s="345">
        <f t="shared" si="2280"/>
        <v>0</v>
      </c>
      <c r="AD756" s="345">
        <f t="shared" si="2280"/>
        <v>0</v>
      </c>
      <c r="AE756" s="345">
        <f t="shared" si="2280"/>
        <v>0</v>
      </c>
      <c r="AF756" s="345">
        <f t="shared" ref="AF756:AL756" si="2281">SUM(AF748:AF755)</f>
        <v>0</v>
      </c>
      <c r="AG756" s="345">
        <f t="shared" si="2281"/>
        <v>0</v>
      </c>
      <c r="AH756" s="345">
        <f t="shared" si="2281"/>
        <v>0</v>
      </c>
      <c r="AI756" s="345">
        <f t="shared" si="2281"/>
        <v>0</v>
      </c>
      <c r="AJ756" s="345">
        <f t="shared" si="2281"/>
        <v>0</v>
      </c>
      <c r="AK756" s="345">
        <f t="shared" si="2281"/>
        <v>0</v>
      </c>
      <c r="AL756" s="345">
        <f t="shared" si="2281"/>
        <v>0</v>
      </c>
      <c r="AM756" s="406">
        <f>SUM(AM748:AM755)</f>
        <v>0</v>
      </c>
      <c r="AN756" s="442"/>
    </row>
    <row r="757" spans="1:40" ht="15.75">
      <c r="B757" s="348" t="s">
        <v>323</v>
      </c>
      <c r="C757" s="344"/>
      <c r="D757" s="349"/>
      <c r="E757" s="333"/>
      <c r="F757" s="333"/>
      <c r="G757" s="333"/>
      <c r="H757" s="333"/>
      <c r="I757" s="333"/>
      <c r="J757" s="333"/>
      <c r="K757" s="333"/>
      <c r="L757" s="333"/>
      <c r="M757" s="333"/>
      <c r="N757" s="333"/>
      <c r="O757" s="299"/>
      <c r="P757" s="333"/>
      <c r="Q757" s="333"/>
      <c r="R757" s="333"/>
      <c r="S757" s="335"/>
      <c r="T757" s="335"/>
      <c r="U757" s="335"/>
      <c r="V757" s="335"/>
      <c r="W757" s="333"/>
      <c r="X757" s="333"/>
      <c r="Y757" s="346">
        <f>Y745*Y747</f>
        <v>0</v>
      </c>
      <c r="Z757" s="346">
        <f t="shared" ref="Z757:AE757" si="2282">Z745*Z747</f>
        <v>0</v>
      </c>
      <c r="AA757" s="346">
        <f t="shared" si="2282"/>
        <v>0</v>
      </c>
      <c r="AB757" s="346">
        <f t="shared" si="2282"/>
        <v>0</v>
      </c>
      <c r="AC757" s="346">
        <f t="shared" si="2282"/>
        <v>0</v>
      </c>
      <c r="AD757" s="346">
        <f t="shared" si="2282"/>
        <v>0</v>
      </c>
      <c r="AE757" s="346">
        <f t="shared" si="2282"/>
        <v>0</v>
      </c>
      <c r="AF757" s="346">
        <f t="shared" ref="AF757:AL757" si="2283">AF745*AF747</f>
        <v>0</v>
      </c>
      <c r="AG757" s="346">
        <f t="shared" si="2283"/>
        <v>0</v>
      </c>
      <c r="AH757" s="346">
        <f t="shared" si="2283"/>
        <v>0</v>
      </c>
      <c r="AI757" s="346">
        <f t="shared" si="2283"/>
        <v>0</v>
      </c>
      <c r="AJ757" s="346">
        <f t="shared" si="2283"/>
        <v>0</v>
      </c>
      <c r="AK757" s="346">
        <f t="shared" si="2283"/>
        <v>0</v>
      </c>
      <c r="AL757" s="346">
        <f t="shared" si="2283"/>
        <v>0</v>
      </c>
      <c r="AM757" s="406">
        <f>SUM(Y757:AL757)</f>
        <v>0</v>
      </c>
      <c r="AN757" s="442"/>
    </row>
    <row r="758" spans="1:40" ht="15.75">
      <c r="B758" s="348" t="s">
        <v>324</v>
      </c>
      <c r="C758" s="344"/>
      <c r="D758" s="349"/>
      <c r="E758" s="333"/>
      <c r="F758" s="333"/>
      <c r="G758" s="333"/>
      <c r="H758" s="333"/>
      <c r="I758" s="333"/>
      <c r="J758" s="333"/>
      <c r="K758" s="333"/>
      <c r="L758" s="333"/>
      <c r="M758" s="333"/>
      <c r="N758" s="333"/>
      <c r="O758" s="299"/>
      <c r="P758" s="333"/>
      <c r="Q758" s="333"/>
      <c r="R758" s="333"/>
      <c r="S758" s="349"/>
      <c r="T758" s="349"/>
      <c r="U758" s="349"/>
      <c r="V758" s="349"/>
      <c r="W758" s="333"/>
      <c r="X758" s="333"/>
      <c r="Y758" s="350"/>
      <c r="Z758" s="350"/>
      <c r="AA758" s="350"/>
      <c r="AB758" s="350"/>
      <c r="AC758" s="350"/>
      <c r="AD758" s="350"/>
      <c r="AE758" s="350"/>
      <c r="AF758" s="350"/>
      <c r="AG758" s="350"/>
      <c r="AH758" s="350"/>
      <c r="AI758" s="350"/>
      <c r="AJ758" s="350"/>
      <c r="AK758" s="350"/>
      <c r="AL758" s="350"/>
      <c r="AM758" s="406">
        <f>AM756-AM757</f>
        <v>0</v>
      </c>
      <c r="AN758" s="442"/>
    </row>
    <row r="759" spans="1:40">
      <c r="B759" s="323"/>
      <c r="C759" s="349"/>
      <c r="D759" s="349"/>
      <c r="E759" s="333"/>
      <c r="F759" s="333"/>
      <c r="G759" s="333"/>
      <c r="H759" s="333"/>
      <c r="I759" s="333"/>
      <c r="J759" s="333"/>
      <c r="K759" s="333"/>
      <c r="L759" s="333"/>
      <c r="M759" s="333"/>
      <c r="N759" s="333"/>
      <c r="O759" s="299"/>
      <c r="P759" s="333"/>
      <c r="Q759" s="333"/>
      <c r="R759" s="333"/>
      <c r="S759" s="349"/>
      <c r="T759" s="344"/>
      <c r="U759" s="349"/>
      <c r="V759" s="349"/>
      <c r="W759" s="333"/>
      <c r="X759" s="333"/>
      <c r="Y759" s="351"/>
      <c r="Z759" s="351"/>
      <c r="AA759" s="351"/>
      <c r="AB759" s="351"/>
      <c r="AC759" s="351"/>
      <c r="AD759" s="351"/>
      <c r="AE759" s="351"/>
      <c r="AF759" s="351"/>
      <c r="AG759" s="351"/>
      <c r="AH759" s="351"/>
      <c r="AI759" s="351"/>
      <c r="AJ759" s="351"/>
      <c r="AK759" s="351"/>
      <c r="AL759" s="351"/>
      <c r="AM759" s="347"/>
      <c r="AN759" s="442"/>
    </row>
    <row r="760" spans="1:40">
      <c r="B760" s="438" t="s">
        <v>325</v>
      </c>
      <c r="C760" s="303"/>
      <c r="D760" s="278"/>
      <c r="E760" s="278"/>
      <c r="F760" s="278"/>
      <c r="G760" s="278"/>
      <c r="H760" s="278"/>
      <c r="I760" s="278"/>
      <c r="J760" s="278"/>
      <c r="K760" s="278"/>
      <c r="L760" s="278"/>
      <c r="M760" s="278"/>
      <c r="N760" s="278"/>
      <c r="O760" s="356"/>
      <c r="P760" s="278"/>
      <c r="Q760" s="278"/>
      <c r="R760" s="278"/>
      <c r="S760" s="303"/>
      <c r="T760" s="308"/>
      <c r="U760" s="308"/>
      <c r="V760" s="278"/>
      <c r="W760" s="278"/>
      <c r="X760" s="308"/>
      <c r="Y760" s="290">
        <f>SUMPRODUCT(E587:E742,Y587:Y742)</f>
        <v>0</v>
      </c>
      <c r="Z760" s="290">
        <f>SUMPRODUCT(E587:E742,Z587:Z742)</f>
        <v>0</v>
      </c>
      <c r="AA760" s="290">
        <f t="shared" ref="AA760:AL760" si="2284">IF(AA585="kw",SUMPRODUCT($N$587:$N$742,$P$587:$P$742,AA587:AA742),SUMPRODUCT($E$587:$E$742,AA587:AA742))</f>
        <v>0</v>
      </c>
      <c r="AB760" s="290">
        <f t="shared" si="2284"/>
        <v>0</v>
      </c>
      <c r="AC760" s="290">
        <f t="shared" si="2284"/>
        <v>0</v>
      </c>
      <c r="AD760" s="290">
        <f t="shared" si="2284"/>
        <v>0</v>
      </c>
      <c r="AE760" s="290">
        <f t="shared" si="2284"/>
        <v>0</v>
      </c>
      <c r="AF760" s="290">
        <f t="shared" si="2284"/>
        <v>0</v>
      </c>
      <c r="AG760" s="290">
        <f t="shared" si="2284"/>
        <v>0</v>
      </c>
      <c r="AH760" s="290">
        <f t="shared" si="2284"/>
        <v>0</v>
      </c>
      <c r="AI760" s="290">
        <f t="shared" si="2284"/>
        <v>0</v>
      </c>
      <c r="AJ760" s="290">
        <f t="shared" si="2284"/>
        <v>0</v>
      </c>
      <c r="AK760" s="290">
        <f t="shared" si="2284"/>
        <v>0</v>
      </c>
      <c r="AL760" s="290">
        <f t="shared" si="2284"/>
        <v>0</v>
      </c>
      <c r="AM760" s="336"/>
    </row>
    <row r="761" spans="1:40">
      <c r="B761" s="439" t="s">
        <v>326</v>
      </c>
      <c r="C761" s="363"/>
      <c r="D761" s="383"/>
      <c r="E761" s="383"/>
      <c r="F761" s="383"/>
      <c r="G761" s="383"/>
      <c r="H761" s="383"/>
      <c r="I761" s="383"/>
      <c r="J761" s="383"/>
      <c r="K761" s="383"/>
      <c r="L761" s="383"/>
      <c r="M761" s="383"/>
      <c r="N761" s="383"/>
      <c r="O761" s="382"/>
      <c r="P761" s="383"/>
      <c r="Q761" s="383"/>
      <c r="R761" s="383"/>
      <c r="S761" s="363"/>
      <c r="T761" s="384"/>
      <c r="U761" s="384"/>
      <c r="V761" s="383"/>
      <c r="W761" s="383"/>
      <c r="X761" s="384"/>
      <c r="Y761" s="325">
        <f>SUMPRODUCT(F587:F742,Y587:Y742)</f>
        <v>0</v>
      </c>
      <c r="Z761" s="325">
        <f>SUMPRODUCT(F587:F742,Z587:Z742)</f>
        <v>0</v>
      </c>
      <c r="AA761" s="325">
        <f t="shared" ref="AA761:AL761" si="2285">IF(AA585="kw",SUMPRODUCT($N$587:$N$742,$Q$587:$Q$742,AA587:AA742),SUMPRODUCT($F$587:$F$742,AA587:AA742))</f>
        <v>0</v>
      </c>
      <c r="AB761" s="325">
        <f t="shared" si="2285"/>
        <v>0</v>
      </c>
      <c r="AC761" s="325">
        <f t="shared" si="2285"/>
        <v>0</v>
      </c>
      <c r="AD761" s="325">
        <f t="shared" si="2285"/>
        <v>0</v>
      </c>
      <c r="AE761" s="325">
        <f t="shared" si="2285"/>
        <v>0</v>
      </c>
      <c r="AF761" s="325">
        <f t="shared" si="2285"/>
        <v>0</v>
      </c>
      <c r="AG761" s="325">
        <f t="shared" si="2285"/>
        <v>0</v>
      </c>
      <c r="AH761" s="325">
        <f t="shared" si="2285"/>
        <v>0</v>
      </c>
      <c r="AI761" s="325">
        <f t="shared" si="2285"/>
        <v>0</v>
      </c>
      <c r="AJ761" s="325">
        <f t="shared" si="2285"/>
        <v>0</v>
      </c>
      <c r="AK761" s="325">
        <f t="shared" si="2285"/>
        <v>0</v>
      </c>
      <c r="AL761" s="325">
        <f t="shared" si="2285"/>
        <v>0</v>
      </c>
      <c r="AM761" s="385"/>
    </row>
    <row r="762" spans="1:40" ht="20.25" customHeight="1">
      <c r="B762" s="367" t="s">
        <v>594</v>
      </c>
      <c r="C762" s="386"/>
      <c r="D762" s="387"/>
      <c r="E762" s="387"/>
      <c r="F762" s="387"/>
      <c r="G762" s="387"/>
      <c r="H762" s="387"/>
      <c r="I762" s="387"/>
      <c r="J762" s="387"/>
      <c r="K762" s="387"/>
      <c r="L762" s="387"/>
      <c r="M762" s="387"/>
      <c r="N762" s="387"/>
      <c r="O762" s="387"/>
      <c r="P762" s="387"/>
      <c r="Q762" s="387"/>
      <c r="R762" s="387"/>
      <c r="S762" s="370"/>
      <c r="T762" s="371"/>
      <c r="U762" s="387"/>
      <c r="V762" s="387"/>
      <c r="W762" s="387"/>
      <c r="X762" s="387"/>
      <c r="Y762" s="408"/>
      <c r="Z762" s="408"/>
      <c r="AA762" s="408"/>
      <c r="AB762" s="408"/>
      <c r="AC762" s="408"/>
      <c r="AD762" s="408"/>
      <c r="AE762" s="408"/>
      <c r="AF762" s="408"/>
      <c r="AG762" s="408"/>
      <c r="AH762" s="408"/>
      <c r="AI762" s="408"/>
      <c r="AJ762" s="408"/>
      <c r="AK762" s="408"/>
      <c r="AL762" s="408"/>
      <c r="AM762" s="388"/>
    </row>
    <row r="765" spans="1:40" ht="15.75">
      <c r="B765" s="279" t="s">
        <v>327</v>
      </c>
      <c r="C765" s="280"/>
      <c r="D765" s="588" t="s">
        <v>526</v>
      </c>
      <c r="E765" s="252"/>
      <c r="F765" s="588"/>
      <c r="G765" s="252"/>
      <c r="H765" s="252"/>
      <c r="I765" s="252"/>
      <c r="J765" s="252"/>
      <c r="K765" s="252"/>
      <c r="L765" s="252"/>
      <c r="M765" s="252"/>
      <c r="N765" s="252"/>
      <c r="O765" s="280"/>
      <c r="P765" s="252"/>
      <c r="Q765" s="252"/>
      <c r="R765" s="252"/>
      <c r="S765" s="252"/>
      <c r="T765" s="252"/>
      <c r="U765" s="252"/>
      <c r="V765" s="252"/>
      <c r="W765" s="252"/>
      <c r="X765" s="252"/>
      <c r="Y765" s="269"/>
      <c r="Z765" s="266"/>
      <c r="AA765" s="266"/>
      <c r="AB765" s="266"/>
      <c r="AC765" s="266"/>
      <c r="AD765" s="266"/>
      <c r="AE765" s="266"/>
      <c r="AF765" s="266"/>
      <c r="AG765" s="266"/>
      <c r="AH765" s="266"/>
      <c r="AI765" s="266"/>
      <c r="AJ765" s="266"/>
      <c r="AK765" s="266"/>
      <c r="AL765" s="266"/>
    </row>
    <row r="766" spans="1:40" ht="33" customHeight="1">
      <c r="B766" s="814" t="s">
        <v>211</v>
      </c>
      <c r="C766" s="816" t="s">
        <v>33</v>
      </c>
      <c r="D766" s="283" t="s">
        <v>422</v>
      </c>
      <c r="E766" s="818" t="s">
        <v>209</v>
      </c>
      <c r="F766" s="819"/>
      <c r="G766" s="819"/>
      <c r="H766" s="819"/>
      <c r="I766" s="819"/>
      <c r="J766" s="819"/>
      <c r="K766" s="819"/>
      <c r="L766" s="819"/>
      <c r="M766" s="820"/>
      <c r="N766" s="821" t="s">
        <v>213</v>
      </c>
      <c r="O766" s="283" t="s">
        <v>423</v>
      </c>
      <c r="P766" s="818" t="s">
        <v>212</v>
      </c>
      <c r="Q766" s="819"/>
      <c r="R766" s="819"/>
      <c r="S766" s="819"/>
      <c r="T766" s="819"/>
      <c r="U766" s="819"/>
      <c r="V766" s="819"/>
      <c r="W766" s="819"/>
      <c r="X766" s="820"/>
      <c r="Y766" s="811" t="s">
        <v>243</v>
      </c>
      <c r="Z766" s="812"/>
      <c r="AA766" s="812"/>
      <c r="AB766" s="812"/>
      <c r="AC766" s="812"/>
      <c r="AD766" s="812"/>
      <c r="AE766" s="812"/>
      <c r="AF766" s="812"/>
      <c r="AG766" s="812"/>
      <c r="AH766" s="812"/>
      <c r="AI766" s="812"/>
      <c r="AJ766" s="812"/>
      <c r="AK766" s="812"/>
      <c r="AL766" s="812"/>
      <c r="AM766" s="813"/>
    </row>
    <row r="767" spans="1:40" ht="65.25" customHeight="1">
      <c r="B767" s="815"/>
      <c r="C767" s="817"/>
      <c r="D767" s="284">
        <v>2019</v>
      </c>
      <c r="E767" s="284">
        <v>2020</v>
      </c>
      <c r="F767" s="284">
        <v>2021</v>
      </c>
      <c r="G767" s="284">
        <v>2022</v>
      </c>
      <c r="H767" s="284">
        <v>2023</v>
      </c>
      <c r="I767" s="284">
        <v>2024</v>
      </c>
      <c r="J767" s="284">
        <v>2025</v>
      </c>
      <c r="K767" s="284">
        <v>2026</v>
      </c>
      <c r="L767" s="284">
        <v>2027</v>
      </c>
      <c r="M767" s="284">
        <v>2028</v>
      </c>
      <c r="N767" s="822"/>
      <c r="O767" s="284">
        <v>2019</v>
      </c>
      <c r="P767" s="284">
        <v>2020</v>
      </c>
      <c r="Q767" s="284">
        <v>2021</v>
      </c>
      <c r="R767" s="284">
        <v>2022</v>
      </c>
      <c r="S767" s="284">
        <v>2023</v>
      </c>
      <c r="T767" s="284">
        <v>2024</v>
      </c>
      <c r="U767" s="284">
        <v>2025</v>
      </c>
      <c r="V767" s="284">
        <v>2026</v>
      </c>
      <c r="W767" s="284">
        <v>2027</v>
      </c>
      <c r="X767" s="284">
        <v>2028</v>
      </c>
      <c r="Y767" s="284" t="str">
        <f>'1.  LRAMVA Summary'!D52</f>
        <v>Residential</v>
      </c>
      <c r="Z767" s="284" t="str">
        <f>'1.  LRAMVA Summary'!E52</f>
        <v>GS&lt;50 kW</v>
      </c>
      <c r="AA767" s="284" t="str">
        <f>'1.  LRAMVA Summary'!F52</f>
        <v>Commercial 50 kW to Large Use</v>
      </c>
      <c r="AB767" s="284" t="str">
        <f>'1.  LRAMVA Summary'!G52</f>
        <v>Unmetered Scattered Load</v>
      </c>
      <c r="AC767" s="284" t="str">
        <f>'1.  LRAMVA Summary'!H52</f>
        <v>Street Lighting</v>
      </c>
      <c r="AD767" s="284" t="str">
        <f>'1.  LRAMVA Summary'!I52</f>
        <v/>
      </c>
      <c r="AE767" s="284" t="str">
        <f>'1.  LRAMVA Summary'!J52</f>
        <v/>
      </c>
      <c r="AF767" s="284" t="str">
        <f>'1.  LRAMVA Summary'!K52</f>
        <v/>
      </c>
      <c r="AG767" s="284" t="str">
        <f>'1.  LRAMVA Summary'!L52</f>
        <v/>
      </c>
      <c r="AH767" s="284" t="str">
        <f>'1.  LRAMVA Summary'!M52</f>
        <v/>
      </c>
      <c r="AI767" s="284" t="str">
        <f>'1.  LRAMVA Summary'!N52</f>
        <v/>
      </c>
      <c r="AJ767" s="284" t="str">
        <f>'1.  LRAMVA Summary'!O52</f>
        <v/>
      </c>
      <c r="AK767" s="284" t="str">
        <f>'1.  LRAMVA Summary'!P52</f>
        <v/>
      </c>
      <c r="AL767" s="284" t="str">
        <f>'1.  LRAMVA Summary'!Q52</f>
        <v/>
      </c>
      <c r="AM767" s="286" t="str">
        <f>'1.  LRAMVA Summary'!R52</f>
        <v>Total</v>
      </c>
    </row>
    <row r="768" spans="1:40" ht="15.75" customHeight="1">
      <c r="A768" s="530"/>
      <c r="B768" s="516" t="s">
        <v>504</v>
      </c>
      <c r="C768" s="288"/>
      <c r="D768" s="288"/>
      <c r="E768" s="288"/>
      <c r="F768" s="288"/>
      <c r="G768" s="288"/>
      <c r="H768" s="288"/>
      <c r="I768" s="288"/>
      <c r="J768" s="288"/>
      <c r="K768" s="288"/>
      <c r="L768" s="288"/>
      <c r="M768" s="288"/>
      <c r="N768" s="289"/>
      <c r="O768" s="288"/>
      <c r="P768" s="288"/>
      <c r="Q768" s="288"/>
      <c r="R768" s="288"/>
      <c r="S768" s="288"/>
      <c r="T768" s="288"/>
      <c r="U768" s="288"/>
      <c r="V768" s="288"/>
      <c r="W768" s="288"/>
      <c r="X768" s="288"/>
      <c r="Y768" s="290" t="str">
        <f>'1.  LRAMVA Summary'!D53</f>
        <v>kWh</v>
      </c>
      <c r="Z768" s="290" t="str">
        <f>'1.  LRAMVA Summary'!E53</f>
        <v>kWh</v>
      </c>
      <c r="AA768" s="290" t="str">
        <f>'1.  LRAMVA Summary'!F53</f>
        <v>kW</v>
      </c>
      <c r="AB768" s="290" t="str">
        <f>'1.  LRAMVA Summary'!G53</f>
        <v>kWh</v>
      </c>
      <c r="AC768" s="290" t="str">
        <f>'1.  LRAMVA Summary'!H53</f>
        <v>kW</v>
      </c>
      <c r="AD768" s="290">
        <f>'1.  LRAMVA Summary'!I53</f>
        <v>0</v>
      </c>
      <c r="AE768" s="290">
        <f>'1.  LRAMVA Summary'!J53</f>
        <v>0</v>
      </c>
      <c r="AF768" s="290">
        <f>'1.  LRAMVA Summary'!K53</f>
        <v>0</v>
      </c>
      <c r="AG768" s="290">
        <f>'1.  LRAMVA Summary'!L53</f>
        <v>0</v>
      </c>
      <c r="AH768" s="290">
        <f>'1.  LRAMVA Summary'!M53</f>
        <v>0</v>
      </c>
      <c r="AI768" s="290">
        <f>'1.  LRAMVA Summary'!N53</f>
        <v>0</v>
      </c>
      <c r="AJ768" s="290">
        <f>'1.  LRAMVA Summary'!O53</f>
        <v>0</v>
      </c>
      <c r="AK768" s="290">
        <f>'1.  LRAMVA Summary'!P53</f>
        <v>0</v>
      </c>
      <c r="AL768" s="290">
        <f>'1.  LRAMVA Summary'!Q53</f>
        <v>0</v>
      </c>
      <c r="AM768" s="291"/>
    </row>
    <row r="769" spans="1:39" ht="15.75" hidden="1" outlineLevel="1">
      <c r="A769" s="530"/>
      <c r="B769" s="502" t="s">
        <v>497</v>
      </c>
      <c r="C769" s="288"/>
      <c r="D769" s="288"/>
      <c r="E769" s="288"/>
      <c r="F769" s="288"/>
      <c r="G769" s="288"/>
      <c r="H769" s="288"/>
      <c r="I769" s="288"/>
      <c r="J769" s="288"/>
      <c r="K769" s="288"/>
      <c r="L769" s="288"/>
      <c r="M769" s="288"/>
      <c r="N769" s="289"/>
      <c r="O769" s="288"/>
      <c r="P769" s="288"/>
      <c r="Q769" s="288"/>
      <c r="R769" s="288"/>
      <c r="S769" s="288"/>
      <c r="T769" s="288"/>
      <c r="U769" s="288"/>
      <c r="V769" s="288"/>
      <c r="W769" s="288"/>
      <c r="X769" s="288"/>
      <c r="Y769" s="290"/>
      <c r="Z769" s="290"/>
      <c r="AA769" s="290"/>
      <c r="AB769" s="290"/>
      <c r="AC769" s="290"/>
      <c r="AD769" s="290"/>
      <c r="AE769" s="290"/>
      <c r="AF769" s="290"/>
      <c r="AG769" s="290"/>
      <c r="AH769" s="290"/>
      <c r="AI769" s="290"/>
      <c r="AJ769" s="290"/>
      <c r="AK769" s="290"/>
      <c r="AL769" s="290"/>
      <c r="AM769" s="291"/>
    </row>
    <row r="770" spans="1:39" hidden="1" outlineLevel="1">
      <c r="A770" s="530">
        <v>1</v>
      </c>
      <c r="B770" s="427" t="s">
        <v>95</v>
      </c>
      <c r="C770" s="290" t="s">
        <v>25</v>
      </c>
      <c r="D770" s="294"/>
      <c r="E770" s="294"/>
      <c r="F770" s="294"/>
      <c r="G770" s="294"/>
      <c r="H770" s="294"/>
      <c r="I770" s="294"/>
      <c r="J770" s="294"/>
      <c r="K770" s="294"/>
      <c r="L770" s="294"/>
      <c r="M770" s="294"/>
      <c r="N770" s="290"/>
      <c r="O770" s="294"/>
      <c r="P770" s="294"/>
      <c r="Q770" s="294"/>
      <c r="R770" s="294"/>
      <c r="S770" s="294"/>
      <c r="T770" s="294"/>
      <c r="U770" s="294"/>
      <c r="V770" s="294"/>
      <c r="W770" s="294"/>
      <c r="X770" s="294"/>
      <c r="Y770" s="409"/>
      <c r="Z770" s="409"/>
      <c r="AA770" s="409"/>
      <c r="AB770" s="409"/>
      <c r="AC770" s="409"/>
      <c r="AD770" s="409"/>
      <c r="AE770" s="409"/>
      <c r="AF770" s="409"/>
      <c r="AG770" s="409"/>
      <c r="AH770" s="409"/>
      <c r="AI770" s="409"/>
      <c r="AJ770" s="409"/>
      <c r="AK770" s="409"/>
      <c r="AL770" s="409"/>
      <c r="AM770" s="295">
        <f>SUM(Y770:AL770)</f>
        <v>0</v>
      </c>
    </row>
    <row r="771" spans="1:39" hidden="1" outlineLevel="1">
      <c r="A771" s="530"/>
      <c r="B771" s="293" t="s">
        <v>342</v>
      </c>
      <c r="C771" s="290" t="s">
        <v>163</v>
      </c>
      <c r="D771" s="294"/>
      <c r="E771" s="294"/>
      <c r="F771" s="294"/>
      <c r="G771" s="294"/>
      <c r="H771" s="294"/>
      <c r="I771" s="294"/>
      <c r="J771" s="294"/>
      <c r="K771" s="294"/>
      <c r="L771" s="294"/>
      <c r="M771" s="294"/>
      <c r="N771" s="466"/>
      <c r="O771" s="294"/>
      <c r="P771" s="294"/>
      <c r="Q771" s="294"/>
      <c r="R771" s="294"/>
      <c r="S771" s="294"/>
      <c r="T771" s="294"/>
      <c r="U771" s="294"/>
      <c r="V771" s="294"/>
      <c r="W771" s="294"/>
      <c r="X771" s="294"/>
      <c r="Y771" s="410">
        <f>Y770</f>
        <v>0</v>
      </c>
      <c r="Z771" s="410">
        <f t="shared" ref="Z771" si="2286">Z770</f>
        <v>0</v>
      </c>
      <c r="AA771" s="410">
        <f t="shared" ref="AA771" si="2287">AA770</f>
        <v>0</v>
      </c>
      <c r="AB771" s="410">
        <f t="shared" ref="AB771" si="2288">AB770</f>
        <v>0</v>
      </c>
      <c r="AC771" s="410">
        <f t="shared" ref="AC771" si="2289">AC770</f>
        <v>0</v>
      </c>
      <c r="AD771" s="410">
        <f t="shared" ref="AD771" si="2290">AD770</f>
        <v>0</v>
      </c>
      <c r="AE771" s="410">
        <f t="shared" ref="AE771" si="2291">AE770</f>
        <v>0</v>
      </c>
      <c r="AF771" s="410">
        <f t="shared" ref="AF771" si="2292">AF770</f>
        <v>0</v>
      </c>
      <c r="AG771" s="410">
        <f t="shared" ref="AG771" si="2293">AG770</f>
        <v>0</v>
      </c>
      <c r="AH771" s="410">
        <f t="shared" ref="AH771" si="2294">AH770</f>
        <v>0</v>
      </c>
      <c r="AI771" s="410">
        <f t="shared" ref="AI771" si="2295">AI770</f>
        <v>0</v>
      </c>
      <c r="AJ771" s="410">
        <f t="shared" ref="AJ771" si="2296">AJ770</f>
        <v>0</v>
      </c>
      <c r="AK771" s="410">
        <f t="shared" ref="AK771" si="2297">AK770</f>
        <v>0</v>
      </c>
      <c r="AL771" s="410">
        <f t="shared" ref="AL771" si="2298">AL770</f>
        <v>0</v>
      </c>
      <c r="AM771" s="296"/>
    </row>
    <row r="772" spans="1:39" ht="15.75" hidden="1" outlineLevel="1">
      <c r="A772" s="530"/>
      <c r="B772" s="297"/>
      <c r="C772" s="298"/>
      <c r="D772" s="298"/>
      <c r="E772" s="298"/>
      <c r="F772" s="298"/>
      <c r="G772" s="298"/>
      <c r="H772" s="298"/>
      <c r="I772" s="298"/>
      <c r="J772" s="298"/>
      <c r="K772" s="298"/>
      <c r="L772" s="298"/>
      <c r="M772" s="298"/>
      <c r="N772" s="299"/>
      <c r="O772" s="298"/>
      <c r="P772" s="298"/>
      <c r="Q772" s="298"/>
      <c r="R772" s="298"/>
      <c r="S772" s="298"/>
      <c r="T772" s="298"/>
      <c r="U772" s="298"/>
      <c r="V772" s="298"/>
      <c r="W772" s="298"/>
      <c r="X772" s="298"/>
      <c r="Y772" s="411"/>
      <c r="Z772" s="412"/>
      <c r="AA772" s="412"/>
      <c r="AB772" s="412"/>
      <c r="AC772" s="412"/>
      <c r="AD772" s="412"/>
      <c r="AE772" s="412"/>
      <c r="AF772" s="412"/>
      <c r="AG772" s="412"/>
      <c r="AH772" s="412"/>
      <c r="AI772" s="412"/>
      <c r="AJ772" s="412"/>
      <c r="AK772" s="412"/>
      <c r="AL772" s="412"/>
      <c r="AM772" s="301"/>
    </row>
    <row r="773" spans="1:39" hidden="1" outlineLevel="1">
      <c r="A773" s="530">
        <v>2</v>
      </c>
      <c r="B773" s="427" t="s">
        <v>96</v>
      </c>
      <c r="C773" s="290" t="s">
        <v>25</v>
      </c>
      <c r="D773" s="294"/>
      <c r="E773" s="294"/>
      <c r="F773" s="294"/>
      <c r="G773" s="294"/>
      <c r="H773" s="294"/>
      <c r="I773" s="294"/>
      <c r="J773" s="294"/>
      <c r="K773" s="294"/>
      <c r="L773" s="294"/>
      <c r="M773" s="294"/>
      <c r="N773" s="290"/>
      <c r="O773" s="294"/>
      <c r="P773" s="294"/>
      <c r="Q773" s="294"/>
      <c r="R773" s="294"/>
      <c r="S773" s="294"/>
      <c r="T773" s="294"/>
      <c r="U773" s="294"/>
      <c r="V773" s="294"/>
      <c r="W773" s="294"/>
      <c r="X773" s="294"/>
      <c r="Y773" s="409"/>
      <c r="Z773" s="409"/>
      <c r="AA773" s="409"/>
      <c r="AB773" s="409"/>
      <c r="AC773" s="409"/>
      <c r="AD773" s="409"/>
      <c r="AE773" s="409"/>
      <c r="AF773" s="409"/>
      <c r="AG773" s="409"/>
      <c r="AH773" s="409"/>
      <c r="AI773" s="409"/>
      <c r="AJ773" s="409"/>
      <c r="AK773" s="409"/>
      <c r="AL773" s="409"/>
      <c r="AM773" s="295">
        <f>SUM(Y773:AL773)</f>
        <v>0</v>
      </c>
    </row>
    <row r="774" spans="1:39" hidden="1" outlineLevel="1">
      <c r="A774" s="530"/>
      <c r="B774" s="293" t="s">
        <v>342</v>
      </c>
      <c r="C774" s="290" t="s">
        <v>163</v>
      </c>
      <c r="D774" s="294"/>
      <c r="E774" s="294"/>
      <c r="F774" s="294"/>
      <c r="G774" s="294"/>
      <c r="H774" s="294"/>
      <c r="I774" s="294"/>
      <c r="J774" s="294"/>
      <c r="K774" s="294"/>
      <c r="L774" s="294"/>
      <c r="M774" s="294"/>
      <c r="N774" s="466"/>
      <c r="O774" s="294"/>
      <c r="P774" s="294"/>
      <c r="Q774" s="294"/>
      <c r="R774" s="294"/>
      <c r="S774" s="294"/>
      <c r="T774" s="294"/>
      <c r="U774" s="294"/>
      <c r="V774" s="294"/>
      <c r="W774" s="294"/>
      <c r="X774" s="294"/>
      <c r="Y774" s="410">
        <f>Y773</f>
        <v>0</v>
      </c>
      <c r="Z774" s="410">
        <f t="shared" ref="Z774" si="2299">Z773</f>
        <v>0</v>
      </c>
      <c r="AA774" s="410">
        <f t="shared" ref="AA774" si="2300">AA773</f>
        <v>0</v>
      </c>
      <c r="AB774" s="410">
        <f t="shared" ref="AB774" si="2301">AB773</f>
        <v>0</v>
      </c>
      <c r="AC774" s="410">
        <f t="shared" ref="AC774" si="2302">AC773</f>
        <v>0</v>
      </c>
      <c r="AD774" s="410">
        <f t="shared" ref="AD774" si="2303">AD773</f>
        <v>0</v>
      </c>
      <c r="AE774" s="410">
        <f t="shared" ref="AE774" si="2304">AE773</f>
        <v>0</v>
      </c>
      <c r="AF774" s="410">
        <f t="shared" ref="AF774" si="2305">AF773</f>
        <v>0</v>
      </c>
      <c r="AG774" s="410">
        <f t="shared" ref="AG774" si="2306">AG773</f>
        <v>0</v>
      </c>
      <c r="AH774" s="410">
        <f t="shared" ref="AH774" si="2307">AH773</f>
        <v>0</v>
      </c>
      <c r="AI774" s="410">
        <f t="shared" ref="AI774" si="2308">AI773</f>
        <v>0</v>
      </c>
      <c r="AJ774" s="410">
        <f t="shared" ref="AJ774" si="2309">AJ773</f>
        <v>0</v>
      </c>
      <c r="AK774" s="410">
        <f t="shared" ref="AK774" si="2310">AK773</f>
        <v>0</v>
      </c>
      <c r="AL774" s="410">
        <f t="shared" ref="AL774" si="2311">AL773</f>
        <v>0</v>
      </c>
      <c r="AM774" s="296"/>
    </row>
    <row r="775" spans="1:39" ht="15.75" hidden="1" outlineLevel="1">
      <c r="A775" s="530"/>
      <c r="B775" s="297"/>
      <c r="C775" s="298"/>
      <c r="D775" s="303"/>
      <c r="E775" s="303"/>
      <c r="F775" s="303"/>
      <c r="G775" s="303"/>
      <c r="H775" s="303"/>
      <c r="I775" s="303"/>
      <c r="J775" s="303"/>
      <c r="K775" s="303"/>
      <c r="L775" s="303"/>
      <c r="M775" s="303"/>
      <c r="N775" s="299"/>
      <c r="O775" s="303"/>
      <c r="P775" s="303"/>
      <c r="Q775" s="303"/>
      <c r="R775" s="303"/>
      <c r="S775" s="303"/>
      <c r="T775" s="303"/>
      <c r="U775" s="303"/>
      <c r="V775" s="303"/>
      <c r="W775" s="303"/>
      <c r="X775" s="303"/>
      <c r="Y775" s="411"/>
      <c r="Z775" s="412"/>
      <c r="AA775" s="412"/>
      <c r="AB775" s="412"/>
      <c r="AC775" s="412"/>
      <c r="AD775" s="412"/>
      <c r="AE775" s="412"/>
      <c r="AF775" s="412"/>
      <c r="AG775" s="412"/>
      <c r="AH775" s="412"/>
      <c r="AI775" s="412"/>
      <c r="AJ775" s="412"/>
      <c r="AK775" s="412"/>
      <c r="AL775" s="412"/>
      <c r="AM775" s="301"/>
    </row>
    <row r="776" spans="1:39" hidden="1" outlineLevel="1">
      <c r="A776" s="530">
        <v>3</v>
      </c>
      <c r="B776" s="427" t="s">
        <v>97</v>
      </c>
      <c r="C776" s="290" t="s">
        <v>25</v>
      </c>
      <c r="D776" s="294"/>
      <c r="E776" s="294"/>
      <c r="F776" s="294"/>
      <c r="G776" s="294"/>
      <c r="H776" s="294"/>
      <c r="I776" s="294"/>
      <c r="J776" s="294"/>
      <c r="K776" s="294"/>
      <c r="L776" s="294"/>
      <c r="M776" s="294"/>
      <c r="N776" s="290"/>
      <c r="O776" s="294"/>
      <c r="P776" s="294"/>
      <c r="Q776" s="294"/>
      <c r="R776" s="294"/>
      <c r="S776" s="294"/>
      <c r="T776" s="294"/>
      <c r="U776" s="294"/>
      <c r="V776" s="294"/>
      <c r="W776" s="294"/>
      <c r="X776" s="294"/>
      <c r="Y776" s="409"/>
      <c r="Z776" s="409"/>
      <c r="AA776" s="409"/>
      <c r="AB776" s="409"/>
      <c r="AC776" s="409"/>
      <c r="AD776" s="409"/>
      <c r="AE776" s="409"/>
      <c r="AF776" s="409"/>
      <c r="AG776" s="409"/>
      <c r="AH776" s="409"/>
      <c r="AI776" s="409"/>
      <c r="AJ776" s="409"/>
      <c r="AK776" s="409"/>
      <c r="AL776" s="409"/>
      <c r="AM776" s="295">
        <f>SUM(Y776:AL776)</f>
        <v>0</v>
      </c>
    </row>
    <row r="777" spans="1:39" hidden="1" outlineLevel="1">
      <c r="A777" s="530"/>
      <c r="B777" s="293" t="s">
        <v>342</v>
      </c>
      <c r="C777" s="290" t="s">
        <v>163</v>
      </c>
      <c r="D777" s="294"/>
      <c r="E777" s="294"/>
      <c r="F777" s="294"/>
      <c r="G777" s="294"/>
      <c r="H777" s="294"/>
      <c r="I777" s="294"/>
      <c r="J777" s="294"/>
      <c r="K777" s="294"/>
      <c r="L777" s="294"/>
      <c r="M777" s="294"/>
      <c r="N777" s="466"/>
      <c r="O777" s="294"/>
      <c r="P777" s="294"/>
      <c r="Q777" s="294"/>
      <c r="R777" s="294"/>
      <c r="S777" s="294"/>
      <c r="T777" s="294"/>
      <c r="U777" s="294"/>
      <c r="V777" s="294"/>
      <c r="W777" s="294"/>
      <c r="X777" s="294"/>
      <c r="Y777" s="410">
        <f>Y776</f>
        <v>0</v>
      </c>
      <c r="Z777" s="410">
        <f t="shared" ref="Z777" si="2312">Z776</f>
        <v>0</v>
      </c>
      <c r="AA777" s="410">
        <f t="shared" ref="AA777" si="2313">AA776</f>
        <v>0</v>
      </c>
      <c r="AB777" s="410">
        <f t="shared" ref="AB777" si="2314">AB776</f>
        <v>0</v>
      </c>
      <c r="AC777" s="410">
        <f t="shared" ref="AC777" si="2315">AC776</f>
        <v>0</v>
      </c>
      <c r="AD777" s="410">
        <f t="shared" ref="AD777" si="2316">AD776</f>
        <v>0</v>
      </c>
      <c r="AE777" s="410">
        <f t="shared" ref="AE777" si="2317">AE776</f>
        <v>0</v>
      </c>
      <c r="AF777" s="410">
        <f t="shared" ref="AF777" si="2318">AF776</f>
        <v>0</v>
      </c>
      <c r="AG777" s="410">
        <f t="shared" ref="AG777" si="2319">AG776</f>
        <v>0</v>
      </c>
      <c r="AH777" s="410">
        <f t="shared" ref="AH777" si="2320">AH776</f>
        <v>0</v>
      </c>
      <c r="AI777" s="410">
        <f t="shared" ref="AI777" si="2321">AI776</f>
        <v>0</v>
      </c>
      <c r="AJ777" s="410">
        <f t="shared" ref="AJ777" si="2322">AJ776</f>
        <v>0</v>
      </c>
      <c r="AK777" s="410">
        <f t="shared" ref="AK777" si="2323">AK776</f>
        <v>0</v>
      </c>
      <c r="AL777" s="410">
        <f t="shared" ref="AL777" si="2324">AL776</f>
        <v>0</v>
      </c>
      <c r="AM777" s="296"/>
    </row>
    <row r="778" spans="1:39" hidden="1" outlineLevel="1">
      <c r="A778" s="530"/>
      <c r="B778" s="293"/>
      <c r="C778" s="304"/>
      <c r="D778" s="290"/>
      <c r="E778" s="290"/>
      <c r="F778" s="290"/>
      <c r="G778" s="290"/>
      <c r="H778" s="290"/>
      <c r="I778" s="290"/>
      <c r="J778" s="290"/>
      <c r="K778" s="290"/>
      <c r="L778" s="290"/>
      <c r="M778" s="290"/>
      <c r="N778" s="290"/>
      <c r="O778" s="290"/>
      <c r="P778" s="290"/>
      <c r="Q778" s="290"/>
      <c r="R778" s="290"/>
      <c r="S778" s="290"/>
      <c r="T778" s="290"/>
      <c r="U778" s="290"/>
      <c r="V778" s="290"/>
      <c r="W778" s="290"/>
      <c r="X778" s="290"/>
      <c r="Y778" s="411"/>
      <c r="Z778" s="411"/>
      <c r="AA778" s="411"/>
      <c r="AB778" s="411"/>
      <c r="AC778" s="411"/>
      <c r="AD778" s="411"/>
      <c r="AE778" s="411"/>
      <c r="AF778" s="411"/>
      <c r="AG778" s="411"/>
      <c r="AH778" s="411"/>
      <c r="AI778" s="411"/>
      <c r="AJ778" s="411"/>
      <c r="AK778" s="411"/>
      <c r="AL778" s="411"/>
      <c r="AM778" s="305"/>
    </row>
    <row r="779" spans="1:39" hidden="1" outlineLevel="1">
      <c r="A779" s="530">
        <v>4</v>
      </c>
      <c r="B779" s="518" t="s">
        <v>684</v>
      </c>
      <c r="C779" s="290" t="s">
        <v>25</v>
      </c>
      <c r="D779" s="294"/>
      <c r="E779" s="294"/>
      <c r="F779" s="294"/>
      <c r="G779" s="294"/>
      <c r="H779" s="294"/>
      <c r="I779" s="294"/>
      <c r="J779" s="294"/>
      <c r="K779" s="294"/>
      <c r="L779" s="294"/>
      <c r="M779" s="294"/>
      <c r="N779" s="290"/>
      <c r="O779" s="294"/>
      <c r="P779" s="294"/>
      <c r="Q779" s="294"/>
      <c r="R779" s="294"/>
      <c r="S779" s="294"/>
      <c r="T779" s="294"/>
      <c r="U779" s="294"/>
      <c r="V779" s="294"/>
      <c r="W779" s="294"/>
      <c r="X779" s="294"/>
      <c r="Y779" s="414"/>
      <c r="Z779" s="414"/>
      <c r="AA779" s="414"/>
      <c r="AB779" s="414"/>
      <c r="AC779" s="414"/>
      <c r="AD779" s="414"/>
      <c r="AE779" s="414"/>
      <c r="AF779" s="409"/>
      <c r="AG779" s="409"/>
      <c r="AH779" s="409"/>
      <c r="AI779" s="409"/>
      <c r="AJ779" s="409"/>
      <c r="AK779" s="409"/>
      <c r="AL779" s="409"/>
      <c r="AM779" s="295">
        <f>SUM(Y779:AL779)</f>
        <v>0</v>
      </c>
    </row>
    <row r="780" spans="1:39" hidden="1" outlineLevel="1">
      <c r="A780" s="530"/>
      <c r="B780" s="293" t="s">
        <v>342</v>
      </c>
      <c r="C780" s="290" t="s">
        <v>163</v>
      </c>
      <c r="D780" s="294"/>
      <c r="E780" s="294"/>
      <c r="F780" s="294"/>
      <c r="G780" s="294"/>
      <c r="H780" s="294"/>
      <c r="I780" s="294"/>
      <c r="J780" s="294"/>
      <c r="K780" s="294"/>
      <c r="L780" s="294"/>
      <c r="M780" s="294"/>
      <c r="N780" s="466"/>
      <c r="O780" s="294"/>
      <c r="P780" s="294"/>
      <c r="Q780" s="294"/>
      <c r="R780" s="294"/>
      <c r="S780" s="294"/>
      <c r="T780" s="294"/>
      <c r="U780" s="294"/>
      <c r="V780" s="294"/>
      <c r="W780" s="294"/>
      <c r="X780" s="294"/>
      <c r="Y780" s="410">
        <f>Y779</f>
        <v>0</v>
      </c>
      <c r="Z780" s="410">
        <f t="shared" ref="Z780" si="2325">Z779</f>
        <v>0</v>
      </c>
      <c r="AA780" s="410">
        <f t="shared" ref="AA780" si="2326">AA779</f>
        <v>0</v>
      </c>
      <c r="AB780" s="410">
        <f t="shared" ref="AB780" si="2327">AB779</f>
        <v>0</v>
      </c>
      <c r="AC780" s="410">
        <f t="shared" ref="AC780" si="2328">AC779</f>
        <v>0</v>
      </c>
      <c r="AD780" s="410">
        <f t="shared" ref="AD780" si="2329">AD779</f>
        <v>0</v>
      </c>
      <c r="AE780" s="410">
        <f t="shared" ref="AE780" si="2330">AE779</f>
        <v>0</v>
      </c>
      <c r="AF780" s="410">
        <f t="shared" ref="AF780" si="2331">AF779</f>
        <v>0</v>
      </c>
      <c r="AG780" s="410">
        <f t="shared" ref="AG780" si="2332">AG779</f>
        <v>0</v>
      </c>
      <c r="AH780" s="410">
        <f t="shared" ref="AH780" si="2333">AH779</f>
        <v>0</v>
      </c>
      <c r="AI780" s="410">
        <f t="shared" ref="AI780" si="2334">AI779</f>
        <v>0</v>
      </c>
      <c r="AJ780" s="410">
        <f t="shared" ref="AJ780" si="2335">AJ779</f>
        <v>0</v>
      </c>
      <c r="AK780" s="410">
        <f t="shared" ref="AK780" si="2336">AK779</f>
        <v>0</v>
      </c>
      <c r="AL780" s="410">
        <f t="shared" ref="AL780" si="2337">AL779</f>
        <v>0</v>
      </c>
      <c r="AM780" s="296"/>
    </row>
    <row r="781" spans="1:39" hidden="1" outlineLevel="1">
      <c r="A781" s="530"/>
      <c r="B781" s="293"/>
      <c r="C781" s="304"/>
      <c r="D781" s="303"/>
      <c r="E781" s="303"/>
      <c r="F781" s="303"/>
      <c r="G781" s="303"/>
      <c r="H781" s="303"/>
      <c r="I781" s="303"/>
      <c r="J781" s="303"/>
      <c r="K781" s="303"/>
      <c r="L781" s="303"/>
      <c r="M781" s="303"/>
      <c r="N781" s="290"/>
      <c r="O781" s="303"/>
      <c r="P781" s="303"/>
      <c r="Q781" s="303"/>
      <c r="R781" s="303"/>
      <c r="S781" s="303"/>
      <c r="T781" s="303"/>
      <c r="U781" s="303"/>
      <c r="V781" s="303"/>
      <c r="W781" s="303"/>
      <c r="X781" s="303"/>
      <c r="Y781" s="411"/>
      <c r="Z781" s="411"/>
      <c r="AA781" s="411"/>
      <c r="AB781" s="411"/>
      <c r="AC781" s="411"/>
      <c r="AD781" s="411"/>
      <c r="AE781" s="411"/>
      <c r="AF781" s="411"/>
      <c r="AG781" s="411"/>
      <c r="AH781" s="411"/>
      <c r="AI781" s="411"/>
      <c r="AJ781" s="411"/>
      <c r="AK781" s="411"/>
      <c r="AL781" s="411"/>
      <c r="AM781" s="305"/>
    </row>
    <row r="782" spans="1:39" ht="15.75" hidden="1" customHeight="1" outlineLevel="1">
      <c r="A782" s="530">
        <v>5</v>
      </c>
      <c r="B782" s="427" t="s">
        <v>98</v>
      </c>
      <c r="C782" s="290" t="s">
        <v>25</v>
      </c>
      <c r="D782" s="294"/>
      <c r="E782" s="294"/>
      <c r="F782" s="294"/>
      <c r="G782" s="294"/>
      <c r="H782" s="294"/>
      <c r="I782" s="294"/>
      <c r="J782" s="294"/>
      <c r="K782" s="294"/>
      <c r="L782" s="294"/>
      <c r="M782" s="294"/>
      <c r="N782" s="290"/>
      <c r="O782" s="294"/>
      <c r="P782" s="294"/>
      <c r="Q782" s="294"/>
      <c r="R782" s="294"/>
      <c r="S782" s="294"/>
      <c r="T782" s="294"/>
      <c r="U782" s="294"/>
      <c r="V782" s="294"/>
      <c r="W782" s="294"/>
      <c r="X782" s="294"/>
      <c r="Y782" s="414"/>
      <c r="Z782" s="414"/>
      <c r="AA782" s="414"/>
      <c r="AB782" s="414"/>
      <c r="AC782" s="414"/>
      <c r="AD782" s="414"/>
      <c r="AE782" s="414"/>
      <c r="AF782" s="409"/>
      <c r="AG782" s="409"/>
      <c r="AH782" s="409"/>
      <c r="AI782" s="409"/>
      <c r="AJ782" s="409"/>
      <c r="AK782" s="409"/>
      <c r="AL782" s="409"/>
      <c r="AM782" s="295">
        <f>SUM(Y782:AL782)</f>
        <v>0</v>
      </c>
    </row>
    <row r="783" spans="1:39" ht="20.25" hidden="1" customHeight="1" outlineLevel="1">
      <c r="A783" s="530"/>
      <c r="B783" s="293" t="s">
        <v>342</v>
      </c>
      <c r="C783" s="290" t="s">
        <v>163</v>
      </c>
      <c r="D783" s="294"/>
      <c r="E783" s="294"/>
      <c r="F783" s="294"/>
      <c r="G783" s="294"/>
      <c r="H783" s="294"/>
      <c r="I783" s="294"/>
      <c r="J783" s="294"/>
      <c r="K783" s="294"/>
      <c r="L783" s="294"/>
      <c r="M783" s="294"/>
      <c r="N783" s="466"/>
      <c r="O783" s="294"/>
      <c r="P783" s="294"/>
      <c r="Q783" s="294"/>
      <c r="R783" s="294"/>
      <c r="S783" s="294"/>
      <c r="T783" s="294"/>
      <c r="U783" s="294"/>
      <c r="V783" s="294"/>
      <c r="W783" s="294"/>
      <c r="X783" s="294"/>
      <c r="Y783" s="410">
        <f>Y782</f>
        <v>0</v>
      </c>
      <c r="Z783" s="410">
        <f t="shared" ref="Z783" si="2338">Z782</f>
        <v>0</v>
      </c>
      <c r="AA783" s="410">
        <f t="shared" ref="AA783" si="2339">AA782</f>
        <v>0</v>
      </c>
      <c r="AB783" s="410">
        <f t="shared" ref="AB783" si="2340">AB782</f>
        <v>0</v>
      </c>
      <c r="AC783" s="410">
        <f t="shared" ref="AC783" si="2341">AC782</f>
        <v>0</v>
      </c>
      <c r="AD783" s="410">
        <f t="shared" ref="AD783" si="2342">AD782</f>
        <v>0</v>
      </c>
      <c r="AE783" s="410">
        <f t="shared" ref="AE783" si="2343">AE782</f>
        <v>0</v>
      </c>
      <c r="AF783" s="410">
        <f t="shared" ref="AF783" si="2344">AF782</f>
        <v>0</v>
      </c>
      <c r="AG783" s="410">
        <f t="shared" ref="AG783" si="2345">AG782</f>
        <v>0</v>
      </c>
      <c r="AH783" s="410">
        <f t="shared" ref="AH783" si="2346">AH782</f>
        <v>0</v>
      </c>
      <c r="AI783" s="410">
        <f t="shared" ref="AI783" si="2347">AI782</f>
        <v>0</v>
      </c>
      <c r="AJ783" s="410">
        <f t="shared" ref="AJ783" si="2348">AJ782</f>
        <v>0</v>
      </c>
      <c r="AK783" s="410">
        <f t="shared" ref="AK783" si="2349">AK782</f>
        <v>0</v>
      </c>
      <c r="AL783" s="410">
        <f t="shared" ref="AL783" si="2350">AL782</f>
        <v>0</v>
      </c>
      <c r="AM783" s="296"/>
    </row>
    <row r="784" spans="1:39" hidden="1" outlineLevel="1">
      <c r="A784" s="530"/>
      <c r="B784" s="293"/>
      <c r="C784" s="290"/>
      <c r="D784" s="290"/>
      <c r="E784" s="290"/>
      <c r="F784" s="290"/>
      <c r="G784" s="290"/>
      <c r="H784" s="290"/>
      <c r="I784" s="290"/>
      <c r="J784" s="290"/>
      <c r="K784" s="290"/>
      <c r="L784" s="290"/>
      <c r="M784" s="290"/>
      <c r="N784" s="290"/>
      <c r="O784" s="290"/>
      <c r="P784" s="290"/>
      <c r="Q784" s="290"/>
      <c r="R784" s="290"/>
      <c r="S784" s="290"/>
      <c r="T784" s="290"/>
      <c r="U784" s="290"/>
      <c r="V784" s="290"/>
      <c r="W784" s="290"/>
      <c r="X784" s="290"/>
      <c r="Y784" s="421"/>
      <c r="Z784" s="422"/>
      <c r="AA784" s="422"/>
      <c r="AB784" s="422"/>
      <c r="AC784" s="422"/>
      <c r="AD784" s="422"/>
      <c r="AE784" s="422"/>
      <c r="AF784" s="422"/>
      <c r="AG784" s="422"/>
      <c r="AH784" s="422"/>
      <c r="AI784" s="422"/>
      <c r="AJ784" s="422"/>
      <c r="AK784" s="422"/>
      <c r="AL784" s="422"/>
      <c r="AM784" s="296"/>
    </row>
    <row r="785" spans="1:39" ht="15.75" hidden="1" outlineLevel="1">
      <c r="A785" s="530"/>
      <c r="B785" s="318" t="s">
        <v>498</v>
      </c>
      <c r="C785" s="288"/>
      <c r="D785" s="288"/>
      <c r="E785" s="288"/>
      <c r="F785" s="288"/>
      <c r="G785" s="288"/>
      <c r="H785" s="288"/>
      <c r="I785" s="288"/>
      <c r="J785" s="288"/>
      <c r="K785" s="288"/>
      <c r="L785" s="288"/>
      <c r="M785" s="288"/>
      <c r="N785" s="289"/>
      <c r="O785" s="288"/>
      <c r="P785" s="288"/>
      <c r="Q785" s="288"/>
      <c r="R785" s="288"/>
      <c r="S785" s="288"/>
      <c r="T785" s="288"/>
      <c r="U785" s="288"/>
      <c r="V785" s="288"/>
      <c r="W785" s="288"/>
      <c r="X785" s="288"/>
      <c r="Y785" s="413"/>
      <c r="Z785" s="413"/>
      <c r="AA785" s="413"/>
      <c r="AB785" s="413"/>
      <c r="AC785" s="413"/>
      <c r="AD785" s="413"/>
      <c r="AE785" s="413"/>
      <c r="AF785" s="413"/>
      <c r="AG785" s="413"/>
      <c r="AH785" s="413"/>
      <c r="AI785" s="413"/>
      <c r="AJ785" s="413"/>
      <c r="AK785" s="413"/>
      <c r="AL785" s="413"/>
      <c r="AM785" s="291"/>
    </row>
    <row r="786" spans="1:39" hidden="1" outlineLevel="1">
      <c r="A786" s="530">
        <v>6</v>
      </c>
      <c r="B786" s="427" t="s">
        <v>99</v>
      </c>
      <c r="C786" s="290" t="s">
        <v>25</v>
      </c>
      <c r="D786" s="294"/>
      <c r="E786" s="294"/>
      <c r="F786" s="294"/>
      <c r="G786" s="294"/>
      <c r="H786" s="294"/>
      <c r="I786" s="294"/>
      <c r="J786" s="294"/>
      <c r="K786" s="294"/>
      <c r="L786" s="294"/>
      <c r="M786" s="294"/>
      <c r="N786" s="294">
        <v>12</v>
      </c>
      <c r="O786" s="294"/>
      <c r="P786" s="294"/>
      <c r="Q786" s="294"/>
      <c r="R786" s="294"/>
      <c r="S786" s="294"/>
      <c r="T786" s="294"/>
      <c r="U786" s="294"/>
      <c r="V786" s="294"/>
      <c r="W786" s="294"/>
      <c r="X786" s="294"/>
      <c r="Y786" s="414"/>
      <c r="Z786" s="414"/>
      <c r="AA786" s="414"/>
      <c r="AB786" s="414"/>
      <c r="AC786" s="414"/>
      <c r="AD786" s="414"/>
      <c r="AE786" s="414"/>
      <c r="AF786" s="414"/>
      <c r="AG786" s="414"/>
      <c r="AH786" s="414"/>
      <c r="AI786" s="414"/>
      <c r="AJ786" s="414"/>
      <c r="AK786" s="414"/>
      <c r="AL786" s="414"/>
      <c r="AM786" s="295">
        <f>SUM(Y786:AL786)</f>
        <v>0</v>
      </c>
    </row>
    <row r="787" spans="1:39" hidden="1" outlineLevel="1">
      <c r="A787" s="530"/>
      <c r="B787" s="293" t="s">
        <v>342</v>
      </c>
      <c r="C787" s="290" t="s">
        <v>163</v>
      </c>
      <c r="D787" s="294"/>
      <c r="E787" s="294"/>
      <c r="F787" s="294"/>
      <c r="G787" s="294"/>
      <c r="H787" s="294"/>
      <c r="I787" s="294"/>
      <c r="J787" s="294"/>
      <c r="K787" s="294"/>
      <c r="L787" s="294"/>
      <c r="M787" s="294"/>
      <c r="N787" s="294">
        <f>N786</f>
        <v>12</v>
      </c>
      <c r="O787" s="294"/>
      <c r="P787" s="294"/>
      <c r="Q787" s="294"/>
      <c r="R787" s="294"/>
      <c r="S787" s="294"/>
      <c r="T787" s="294"/>
      <c r="U787" s="294"/>
      <c r="V787" s="294"/>
      <c r="W787" s="294"/>
      <c r="X787" s="294"/>
      <c r="Y787" s="410">
        <f>Y786</f>
        <v>0</v>
      </c>
      <c r="Z787" s="410">
        <f t="shared" ref="Z787" si="2351">Z786</f>
        <v>0</v>
      </c>
      <c r="AA787" s="410">
        <f t="shared" ref="AA787" si="2352">AA786</f>
        <v>0</v>
      </c>
      <c r="AB787" s="410">
        <f t="shared" ref="AB787" si="2353">AB786</f>
        <v>0</v>
      </c>
      <c r="AC787" s="410">
        <f t="shared" ref="AC787" si="2354">AC786</f>
        <v>0</v>
      </c>
      <c r="AD787" s="410">
        <f t="shared" ref="AD787" si="2355">AD786</f>
        <v>0</v>
      </c>
      <c r="AE787" s="410">
        <f t="shared" ref="AE787" si="2356">AE786</f>
        <v>0</v>
      </c>
      <c r="AF787" s="410">
        <f t="shared" ref="AF787" si="2357">AF786</f>
        <v>0</v>
      </c>
      <c r="AG787" s="410">
        <f t="shared" ref="AG787" si="2358">AG786</f>
        <v>0</v>
      </c>
      <c r="AH787" s="410">
        <f t="shared" ref="AH787" si="2359">AH786</f>
        <v>0</v>
      </c>
      <c r="AI787" s="410">
        <f t="shared" ref="AI787" si="2360">AI786</f>
        <v>0</v>
      </c>
      <c r="AJ787" s="410">
        <f t="shared" ref="AJ787" si="2361">AJ786</f>
        <v>0</v>
      </c>
      <c r="AK787" s="410">
        <f t="shared" ref="AK787" si="2362">AK786</f>
        <v>0</v>
      </c>
      <c r="AL787" s="410">
        <f t="shared" ref="AL787" si="2363">AL786</f>
        <v>0</v>
      </c>
      <c r="AM787" s="310"/>
    </row>
    <row r="788" spans="1:39" hidden="1" outlineLevel="1">
      <c r="A788" s="530"/>
      <c r="B788" s="309"/>
      <c r="C788" s="311"/>
      <c r="D788" s="290"/>
      <c r="E788" s="290"/>
      <c r="F788" s="290"/>
      <c r="G788" s="290"/>
      <c r="H788" s="290"/>
      <c r="I788" s="290"/>
      <c r="J788" s="290"/>
      <c r="K788" s="290"/>
      <c r="L788" s="290"/>
      <c r="M788" s="290"/>
      <c r="N788" s="290"/>
      <c r="O788" s="290"/>
      <c r="P788" s="290"/>
      <c r="Q788" s="290"/>
      <c r="R788" s="290"/>
      <c r="S788" s="290"/>
      <c r="T788" s="290"/>
      <c r="U788" s="290"/>
      <c r="V788" s="290"/>
      <c r="W788" s="290"/>
      <c r="X788" s="290"/>
      <c r="Y788" s="415"/>
      <c r="Z788" s="415"/>
      <c r="AA788" s="415"/>
      <c r="AB788" s="415"/>
      <c r="AC788" s="415"/>
      <c r="AD788" s="415"/>
      <c r="AE788" s="415"/>
      <c r="AF788" s="415"/>
      <c r="AG788" s="415"/>
      <c r="AH788" s="415"/>
      <c r="AI788" s="415"/>
      <c r="AJ788" s="415"/>
      <c r="AK788" s="415"/>
      <c r="AL788" s="415"/>
      <c r="AM788" s="312"/>
    </row>
    <row r="789" spans="1:39" ht="30" hidden="1" outlineLevel="1">
      <c r="A789" s="530">
        <v>7</v>
      </c>
      <c r="B789" s="427" t="s">
        <v>100</v>
      </c>
      <c r="C789" s="290" t="s">
        <v>25</v>
      </c>
      <c r="D789" s="294"/>
      <c r="E789" s="294"/>
      <c r="F789" s="294"/>
      <c r="G789" s="294"/>
      <c r="H789" s="294"/>
      <c r="I789" s="294"/>
      <c r="J789" s="294"/>
      <c r="K789" s="294"/>
      <c r="L789" s="294"/>
      <c r="M789" s="294"/>
      <c r="N789" s="294">
        <v>12</v>
      </c>
      <c r="O789" s="294"/>
      <c r="P789" s="294"/>
      <c r="Q789" s="294"/>
      <c r="R789" s="294"/>
      <c r="S789" s="294"/>
      <c r="T789" s="294"/>
      <c r="U789" s="294"/>
      <c r="V789" s="294"/>
      <c r="W789" s="294"/>
      <c r="X789" s="294"/>
      <c r="Y789" s="414"/>
      <c r="Z789" s="414"/>
      <c r="AA789" s="414"/>
      <c r="AB789" s="414"/>
      <c r="AC789" s="414"/>
      <c r="AD789" s="414"/>
      <c r="AE789" s="414"/>
      <c r="AF789" s="414"/>
      <c r="AG789" s="414"/>
      <c r="AH789" s="414"/>
      <c r="AI789" s="414"/>
      <c r="AJ789" s="414"/>
      <c r="AK789" s="414"/>
      <c r="AL789" s="414"/>
      <c r="AM789" s="295">
        <f>SUM(Y789:AL789)</f>
        <v>0</v>
      </c>
    </row>
    <row r="790" spans="1:39" hidden="1" outlineLevel="1">
      <c r="A790" s="530"/>
      <c r="B790" s="293" t="s">
        <v>342</v>
      </c>
      <c r="C790" s="290" t="s">
        <v>163</v>
      </c>
      <c r="D790" s="294"/>
      <c r="E790" s="294"/>
      <c r="F790" s="294"/>
      <c r="G790" s="294"/>
      <c r="H790" s="294"/>
      <c r="I790" s="294"/>
      <c r="J790" s="294"/>
      <c r="K790" s="294"/>
      <c r="L790" s="294"/>
      <c r="M790" s="294"/>
      <c r="N790" s="294">
        <f>N789</f>
        <v>12</v>
      </c>
      <c r="O790" s="294"/>
      <c r="P790" s="294"/>
      <c r="Q790" s="294"/>
      <c r="R790" s="294"/>
      <c r="S790" s="294"/>
      <c r="T790" s="294"/>
      <c r="U790" s="294"/>
      <c r="V790" s="294"/>
      <c r="W790" s="294"/>
      <c r="X790" s="294"/>
      <c r="Y790" s="410">
        <f>Y789</f>
        <v>0</v>
      </c>
      <c r="Z790" s="410">
        <f t="shared" ref="Z790" si="2364">Z789</f>
        <v>0</v>
      </c>
      <c r="AA790" s="410">
        <f t="shared" ref="AA790" si="2365">AA789</f>
        <v>0</v>
      </c>
      <c r="AB790" s="410">
        <f t="shared" ref="AB790" si="2366">AB789</f>
        <v>0</v>
      </c>
      <c r="AC790" s="410">
        <f t="shared" ref="AC790" si="2367">AC789</f>
        <v>0</v>
      </c>
      <c r="AD790" s="410">
        <f t="shared" ref="AD790" si="2368">AD789</f>
        <v>0</v>
      </c>
      <c r="AE790" s="410">
        <f t="shared" ref="AE790" si="2369">AE789</f>
        <v>0</v>
      </c>
      <c r="AF790" s="410">
        <f t="shared" ref="AF790" si="2370">AF789</f>
        <v>0</v>
      </c>
      <c r="AG790" s="410">
        <f t="shared" ref="AG790" si="2371">AG789</f>
        <v>0</v>
      </c>
      <c r="AH790" s="410">
        <f t="shared" ref="AH790" si="2372">AH789</f>
        <v>0</v>
      </c>
      <c r="AI790" s="410">
        <f t="shared" ref="AI790" si="2373">AI789</f>
        <v>0</v>
      </c>
      <c r="AJ790" s="410">
        <f t="shared" ref="AJ790" si="2374">AJ789</f>
        <v>0</v>
      </c>
      <c r="AK790" s="410">
        <f t="shared" ref="AK790" si="2375">AK789</f>
        <v>0</v>
      </c>
      <c r="AL790" s="410">
        <f t="shared" ref="AL790" si="2376">AL789</f>
        <v>0</v>
      </c>
      <c r="AM790" s="310"/>
    </row>
    <row r="791" spans="1:39" hidden="1" outlineLevel="1">
      <c r="A791" s="530"/>
      <c r="B791" s="313"/>
      <c r="C791" s="311"/>
      <c r="D791" s="290"/>
      <c r="E791" s="290"/>
      <c r="F791" s="290"/>
      <c r="G791" s="290"/>
      <c r="H791" s="290"/>
      <c r="I791" s="290"/>
      <c r="J791" s="290"/>
      <c r="K791" s="290"/>
      <c r="L791" s="290"/>
      <c r="M791" s="290"/>
      <c r="N791" s="290"/>
      <c r="O791" s="290"/>
      <c r="P791" s="290"/>
      <c r="Q791" s="290"/>
      <c r="R791" s="290"/>
      <c r="S791" s="290"/>
      <c r="T791" s="290"/>
      <c r="U791" s="290"/>
      <c r="V791" s="290"/>
      <c r="W791" s="290"/>
      <c r="X791" s="290"/>
      <c r="Y791" s="415"/>
      <c r="Z791" s="416"/>
      <c r="AA791" s="415"/>
      <c r="AB791" s="415"/>
      <c r="AC791" s="415"/>
      <c r="AD791" s="415"/>
      <c r="AE791" s="415"/>
      <c r="AF791" s="415"/>
      <c r="AG791" s="415"/>
      <c r="AH791" s="415"/>
      <c r="AI791" s="415"/>
      <c r="AJ791" s="415"/>
      <c r="AK791" s="415"/>
      <c r="AL791" s="415"/>
      <c r="AM791" s="312"/>
    </row>
    <row r="792" spans="1:39" ht="30" hidden="1" outlineLevel="1">
      <c r="A792" s="530">
        <v>8</v>
      </c>
      <c r="B792" s="427" t="s">
        <v>101</v>
      </c>
      <c r="C792" s="290" t="s">
        <v>25</v>
      </c>
      <c r="D792" s="294"/>
      <c r="E792" s="294"/>
      <c r="F792" s="294"/>
      <c r="G792" s="294"/>
      <c r="H792" s="294"/>
      <c r="I792" s="294"/>
      <c r="J792" s="294"/>
      <c r="K792" s="294"/>
      <c r="L792" s="294"/>
      <c r="M792" s="294"/>
      <c r="N792" s="294">
        <v>12</v>
      </c>
      <c r="O792" s="294"/>
      <c r="P792" s="294"/>
      <c r="Q792" s="294"/>
      <c r="R792" s="294"/>
      <c r="S792" s="294"/>
      <c r="T792" s="294"/>
      <c r="U792" s="294"/>
      <c r="V792" s="294"/>
      <c r="W792" s="294"/>
      <c r="X792" s="294"/>
      <c r="Y792" s="414"/>
      <c r="Z792" s="414"/>
      <c r="AA792" s="414"/>
      <c r="AB792" s="414"/>
      <c r="AC792" s="414"/>
      <c r="AD792" s="414"/>
      <c r="AE792" s="414"/>
      <c r="AF792" s="414"/>
      <c r="AG792" s="414"/>
      <c r="AH792" s="414"/>
      <c r="AI792" s="414"/>
      <c r="AJ792" s="414"/>
      <c r="AK792" s="414"/>
      <c r="AL792" s="414"/>
      <c r="AM792" s="295">
        <f>SUM(Y792:AL792)</f>
        <v>0</v>
      </c>
    </row>
    <row r="793" spans="1:39" hidden="1" outlineLevel="1">
      <c r="A793" s="530"/>
      <c r="B793" s="293" t="s">
        <v>342</v>
      </c>
      <c r="C793" s="290" t="s">
        <v>163</v>
      </c>
      <c r="D793" s="294"/>
      <c r="E793" s="294"/>
      <c r="F793" s="294"/>
      <c r="G793" s="294"/>
      <c r="H793" s="294"/>
      <c r="I793" s="294"/>
      <c r="J793" s="294"/>
      <c r="K793" s="294"/>
      <c r="L793" s="294"/>
      <c r="M793" s="294"/>
      <c r="N793" s="294">
        <f>N792</f>
        <v>12</v>
      </c>
      <c r="O793" s="294"/>
      <c r="P793" s="294"/>
      <c r="Q793" s="294"/>
      <c r="R793" s="294"/>
      <c r="S793" s="294"/>
      <c r="T793" s="294"/>
      <c r="U793" s="294"/>
      <c r="V793" s="294"/>
      <c r="W793" s="294"/>
      <c r="X793" s="294"/>
      <c r="Y793" s="410">
        <f>Y792</f>
        <v>0</v>
      </c>
      <c r="Z793" s="410">
        <f t="shared" ref="Z793" si="2377">Z792</f>
        <v>0</v>
      </c>
      <c r="AA793" s="410">
        <f t="shared" ref="AA793" si="2378">AA792</f>
        <v>0</v>
      </c>
      <c r="AB793" s="410">
        <f t="shared" ref="AB793" si="2379">AB792</f>
        <v>0</v>
      </c>
      <c r="AC793" s="410">
        <f t="shared" ref="AC793" si="2380">AC792</f>
        <v>0</v>
      </c>
      <c r="AD793" s="410">
        <f t="shared" ref="AD793" si="2381">AD792</f>
        <v>0</v>
      </c>
      <c r="AE793" s="410">
        <f t="shared" ref="AE793" si="2382">AE792</f>
        <v>0</v>
      </c>
      <c r="AF793" s="410">
        <f t="shared" ref="AF793" si="2383">AF792</f>
        <v>0</v>
      </c>
      <c r="AG793" s="410">
        <f t="shared" ref="AG793" si="2384">AG792</f>
        <v>0</v>
      </c>
      <c r="AH793" s="410">
        <f t="shared" ref="AH793" si="2385">AH792</f>
        <v>0</v>
      </c>
      <c r="AI793" s="410">
        <f t="shared" ref="AI793" si="2386">AI792</f>
        <v>0</v>
      </c>
      <c r="AJ793" s="410">
        <f t="shared" ref="AJ793" si="2387">AJ792</f>
        <v>0</v>
      </c>
      <c r="AK793" s="410">
        <f t="shared" ref="AK793" si="2388">AK792</f>
        <v>0</v>
      </c>
      <c r="AL793" s="410">
        <f t="shared" ref="AL793" si="2389">AL792</f>
        <v>0</v>
      </c>
      <c r="AM793" s="310"/>
    </row>
    <row r="794" spans="1:39" hidden="1" outlineLevel="1">
      <c r="A794" s="530"/>
      <c r="B794" s="313"/>
      <c r="C794" s="311"/>
      <c r="D794" s="315"/>
      <c r="E794" s="315"/>
      <c r="F794" s="315"/>
      <c r="G794" s="315"/>
      <c r="H794" s="315"/>
      <c r="I794" s="315"/>
      <c r="J794" s="315"/>
      <c r="K794" s="315"/>
      <c r="L794" s="315"/>
      <c r="M794" s="315"/>
      <c r="N794" s="290"/>
      <c r="O794" s="315"/>
      <c r="P794" s="315"/>
      <c r="Q794" s="315"/>
      <c r="R794" s="315"/>
      <c r="S794" s="315"/>
      <c r="T794" s="315"/>
      <c r="U794" s="315"/>
      <c r="V794" s="315"/>
      <c r="W794" s="315"/>
      <c r="X794" s="315"/>
      <c r="Y794" s="415"/>
      <c r="Z794" s="416"/>
      <c r="AA794" s="415"/>
      <c r="AB794" s="415"/>
      <c r="AC794" s="415"/>
      <c r="AD794" s="415"/>
      <c r="AE794" s="415"/>
      <c r="AF794" s="415"/>
      <c r="AG794" s="415"/>
      <c r="AH794" s="415"/>
      <c r="AI794" s="415"/>
      <c r="AJ794" s="415"/>
      <c r="AK794" s="415"/>
      <c r="AL794" s="415"/>
      <c r="AM794" s="312"/>
    </row>
    <row r="795" spans="1:39" ht="30" hidden="1" outlineLevel="1">
      <c r="A795" s="530">
        <v>9</v>
      </c>
      <c r="B795" s="427" t="s">
        <v>102</v>
      </c>
      <c r="C795" s="290" t="s">
        <v>25</v>
      </c>
      <c r="D795" s="294"/>
      <c r="E795" s="294"/>
      <c r="F795" s="294"/>
      <c r="G795" s="294"/>
      <c r="H795" s="294"/>
      <c r="I795" s="294"/>
      <c r="J795" s="294"/>
      <c r="K795" s="294"/>
      <c r="L795" s="294"/>
      <c r="M795" s="294"/>
      <c r="N795" s="294">
        <v>12</v>
      </c>
      <c r="O795" s="294"/>
      <c r="P795" s="294"/>
      <c r="Q795" s="294"/>
      <c r="R795" s="294"/>
      <c r="S795" s="294"/>
      <c r="T795" s="294"/>
      <c r="U795" s="294"/>
      <c r="V795" s="294"/>
      <c r="W795" s="294"/>
      <c r="X795" s="294"/>
      <c r="Y795" s="414"/>
      <c r="Z795" s="414"/>
      <c r="AA795" s="414"/>
      <c r="AB795" s="414"/>
      <c r="AC795" s="414"/>
      <c r="AD795" s="414"/>
      <c r="AE795" s="414"/>
      <c r="AF795" s="414"/>
      <c r="AG795" s="414"/>
      <c r="AH795" s="414"/>
      <c r="AI795" s="414"/>
      <c r="AJ795" s="414"/>
      <c r="AK795" s="414"/>
      <c r="AL795" s="414"/>
      <c r="AM795" s="295">
        <f>SUM(Y795:AL795)</f>
        <v>0</v>
      </c>
    </row>
    <row r="796" spans="1:39" hidden="1" outlineLevel="1">
      <c r="A796" s="530"/>
      <c r="B796" s="293" t="s">
        <v>342</v>
      </c>
      <c r="C796" s="290" t="s">
        <v>163</v>
      </c>
      <c r="D796" s="294"/>
      <c r="E796" s="294"/>
      <c r="F796" s="294"/>
      <c r="G796" s="294"/>
      <c r="H796" s="294"/>
      <c r="I796" s="294"/>
      <c r="J796" s="294"/>
      <c r="K796" s="294"/>
      <c r="L796" s="294"/>
      <c r="M796" s="294"/>
      <c r="N796" s="294">
        <f>N795</f>
        <v>12</v>
      </c>
      <c r="O796" s="294"/>
      <c r="P796" s="294"/>
      <c r="Q796" s="294"/>
      <c r="R796" s="294"/>
      <c r="S796" s="294"/>
      <c r="T796" s="294"/>
      <c r="U796" s="294"/>
      <c r="V796" s="294"/>
      <c r="W796" s="294"/>
      <c r="X796" s="294"/>
      <c r="Y796" s="410">
        <f>Y795</f>
        <v>0</v>
      </c>
      <c r="Z796" s="410">
        <f t="shared" ref="Z796" si="2390">Z795</f>
        <v>0</v>
      </c>
      <c r="AA796" s="410">
        <f t="shared" ref="AA796" si="2391">AA795</f>
        <v>0</v>
      </c>
      <c r="AB796" s="410">
        <f t="shared" ref="AB796" si="2392">AB795</f>
        <v>0</v>
      </c>
      <c r="AC796" s="410">
        <f t="shared" ref="AC796" si="2393">AC795</f>
        <v>0</v>
      </c>
      <c r="AD796" s="410">
        <f t="shared" ref="AD796" si="2394">AD795</f>
        <v>0</v>
      </c>
      <c r="AE796" s="410">
        <f t="shared" ref="AE796" si="2395">AE795</f>
        <v>0</v>
      </c>
      <c r="AF796" s="410">
        <f t="shared" ref="AF796" si="2396">AF795</f>
        <v>0</v>
      </c>
      <c r="AG796" s="410">
        <f t="shared" ref="AG796" si="2397">AG795</f>
        <v>0</v>
      </c>
      <c r="AH796" s="410">
        <f t="shared" ref="AH796" si="2398">AH795</f>
        <v>0</v>
      </c>
      <c r="AI796" s="410">
        <f t="shared" ref="AI796" si="2399">AI795</f>
        <v>0</v>
      </c>
      <c r="AJ796" s="410">
        <f t="shared" ref="AJ796" si="2400">AJ795</f>
        <v>0</v>
      </c>
      <c r="AK796" s="410">
        <f t="shared" ref="AK796" si="2401">AK795</f>
        <v>0</v>
      </c>
      <c r="AL796" s="410">
        <f t="shared" ref="AL796" si="2402">AL795</f>
        <v>0</v>
      </c>
      <c r="AM796" s="310"/>
    </row>
    <row r="797" spans="1:39" hidden="1" outlineLevel="1">
      <c r="A797" s="530"/>
      <c r="B797" s="313"/>
      <c r="C797" s="311"/>
      <c r="D797" s="315"/>
      <c r="E797" s="315"/>
      <c r="F797" s="315"/>
      <c r="G797" s="315"/>
      <c r="H797" s="315"/>
      <c r="I797" s="315"/>
      <c r="J797" s="315"/>
      <c r="K797" s="315"/>
      <c r="L797" s="315"/>
      <c r="M797" s="315"/>
      <c r="N797" s="290"/>
      <c r="O797" s="315"/>
      <c r="P797" s="315"/>
      <c r="Q797" s="315"/>
      <c r="R797" s="315"/>
      <c r="S797" s="315"/>
      <c r="T797" s="315"/>
      <c r="U797" s="315"/>
      <c r="V797" s="315"/>
      <c r="W797" s="315"/>
      <c r="X797" s="315"/>
      <c r="Y797" s="415"/>
      <c r="Z797" s="415"/>
      <c r="AA797" s="415"/>
      <c r="AB797" s="415"/>
      <c r="AC797" s="415"/>
      <c r="AD797" s="415"/>
      <c r="AE797" s="415"/>
      <c r="AF797" s="415"/>
      <c r="AG797" s="415"/>
      <c r="AH797" s="415"/>
      <c r="AI797" s="415"/>
      <c r="AJ797" s="415"/>
      <c r="AK797" s="415"/>
      <c r="AL797" s="415"/>
      <c r="AM797" s="312"/>
    </row>
    <row r="798" spans="1:39" ht="30" hidden="1" outlineLevel="1">
      <c r="A798" s="530">
        <v>10</v>
      </c>
      <c r="B798" s="427" t="s">
        <v>103</v>
      </c>
      <c r="C798" s="290" t="s">
        <v>25</v>
      </c>
      <c r="D798" s="294"/>
      <c r="E798" s="294"/>
      <c r="F798" s="294"/>
      <c r="G798" s="294"/>
      <c r="H798" s="294"/>
      <c r="I798" s="294"/>
      <c r="J798" s="294"/>
      <c r="K798" s="294"/>
      <c r="L798" s="294"/>
      <c r="M798" s="294"/>
      <c r="N798" s="294">
        <v>3</v>
      </c>
      <c r="O798" s="294"/>
      <c r="P798" s="294"/>
      <c r="Q798" s="294"/>
      <c r="R798" s="294"/>
      <c r="S798" s="294"/>
      <c r="T798" s="294"/>
      <c r="U798" s="294"/>
      <c r="V798" s="294"/>
      <c r="W798" s="294"/>
      <c r="X798" s="294"/>
      <c r="Y798" s="414"/>
      <c r="Z798" s="414"/>
      <c r="AA798" s="414"/>
      <c r="AB798" s="414"/>
      <c r="AC798" s="414"/>
      <c r="AD798" s="414"/>
      <c r="AE798" s="414"/>
      <c r="AF798" s="414"/>
      <c r="AG798" s="414"/>
      <c r="AH798" s="414"/>
      <c r="AI798" s="414"/>
      <c r="AJ798" s="414"/>
      <c r="AK798" s="414"/>
      <c r="AL798" s="414"/>
      <c r="AM798" s="295">
        <f>SUM(Y798:AL798)</f>
        <v>0</v>
      </c>
    </row>
    <row r="799" spans="1:39" hidden="1" outlineLevel="1">
      <c r="A799" s="530"/>
      <c r="B799" s="293" t="s">
        <v>342</v>
      </c>
      <c r="C799" s="290" t="s">
        <v>163</v>
      </c>
      <c r="D799" s="294"/>
      <c r="E799" s="294"/>
      <c r="F799" s="294"/>
      <c r="G799" s="294"/>
      <c r="H799" s="294"/>
      <c r="I799" s="294"/>
      <c r="J799" s="294"/>
      <c r="K799" s="294"/>
      <c r="L799" s="294"/>
      <c r="M799" s="294"/>
      <c r="N799" s="294">
        <f>N798</f>
        <v>3</v>
      </c>
      <c r="O799" s="294"/>
      <c r="P799" s="294"/>
      <c r="Q799" s="294"/>
      <c r="R799" s="294"/>
      <c r="S799" s="294"/>
      <c r="T799" s="294"/>
      <c r="U799" s="294"/>
      <c r="V799" s="294"/>
      <c r="W799" s="294"/>
      <c r="X799" s="294"/>
      <c r="Y799" s="410">
        <f>Y798</f>
        <v>0</v>
      </c>
      <c r="Z799" s="410">
        <f t="shared" ref="Z799" si="2403">Z798</f>
        <v>0</v>
      </c>
      <c r="AA799" s="410">
        <f t="shared" ref="AA799" si="2404">AA798</f>
        <v>0</v>
      </c>
      <c r="AB799" s="410">
        <f t="shared" ref="AB799" si="2405">AB798</f>
        <v>0</v>
      </c>
      <c r="AC799" s="410">
        <f t="shared" ref="AC799" si="2406">AC798</f>
        <v>0</v>
      </c>
      <c r="AD799" s="410">
        <f t="shared" ref="AD799" si="2407">AD798</f>
        <v>0</v>
      </c>
      <c r="AE799" s="410">
        <f t="shared" ref="AE799" si="2408">AE798</f>
        <v>0</v>
      </c>
      <c r="AF799" s="410">
        <f t="shared" ref="AF799" si="2409">AF798</f>
        <v>0</v>
      </c>
      <c r="AG799" s="410">
        <f t="shared" ref="AG799" si="2410">AG798</f>
        <v>0</v>
      </c>
      <c r="AH799" s="410">
        <f t="shared" ref="AH799" si="2411">AH798</f>
        <v>0</v>
      </c>
      <c r="AI799" s="410">
        <f t="shared" ref="AI799" si="2412">AI798</f>
        <v>0</v>
      </c>
      <c r="AJ799" s="410">
        <f t="shared" ref="AJ799" si="2413">AJ798</f>
        <v>0</v>
      </c>
      <c r="AK799" s="410">
        <f t="shared" ref="AK799" si="2414">AK798</f>
        <v>0</v>
      </c>
      <c r="AL799" s="410">
        <f t="shared" ref="AL799" si="2415">AL798</f>
        <v>0</v>
      </c>
      <c r="AM799" s="310"/>
    </row>
    <row r="800" spans="1:39" hidden="1" outlineLevel="1">
      <c r="A800" s="530"/>
      <c r="B800" s="313"/>
      <c r="C800" s="311"/>
      <c r="D800" s="315"/>
      <c r="E800" s="315"/>
      <c r="F800" s="315"/>
      <c r="G800" s="315"/>
      <c r="H800" s="315"/>
      <c r="I800" s="315"/>
      <c r="J800" s="315"/>
      <c r="K800" s="315"/>
      <c r="L800" s="315"/>
      <c r="M800" s="315"/>
      <c r="N800" s="290"/>
      <c r="O800" s="315"/>
      <c r="P800" s="315"/>
      <c r="Q800" s="315"/>
      <c r="R800" s="315"/>
      <c r="S800" s="315"/>
      <c r="T800" s="315"/>
      <c r="U800" s="315"/>
      <c r="V800" s="315"/>
      <c r="W800" s="315"/>
      <c r="X800" s="315"/>
      <c r="Y800" s="415"/>
      <c r="Z800" s="416"/>
      <c r="AA800" s="415"/>
      <c r="AB800" s="415"/>
      <c r="AC800" s="415"/>
      <c r="AD800" s="415"/>
      <c r="AE800" s="415"/>
      <c r="AF800" s="415"/>
      <c r="AG800" s="415"/>
      <c r="AH800" s="415"/>
      <c r="AI800" s="415"/>
      <c r="AJ800" s="415"/>
      <c r="AK800" s="415"/>
      <c r="AL800" s="415"/>
      <c r="AM800" s="312"/>
    </row>
    <row r="801" spans="1:39" ht="15.75" hidden="1" outlineLevel="1">
      <c r="A801" s="530"/>
      <c r="B801" s="287" t="s">
        <v>10</v>
      </c>
      <c r="C801" s="288"/>
      <c r="D801" s="288"/>
      <c r="E801" s="288"/>
      <c r="F801" s="288"/>
      <c r="G801" s="288"/>
      <c r="H801" s="288"/>
      <c r="I801" s="288"/>
      <c r="J801" s="288"/>
      <c r="K801" s="288"/>
      <c r="L801" s="288"/>
      <c r="M801" s="288"/>
      <c r="N801" s="289"/>
      <c r="O801" s="288"/>
      <c r="P801" s="288"/>
      <c r="Q801" s="288"/>
      <c r="R801" s="288"/>
      <c r="S801" s="288"/>
      <c r="T801" s="288"/>
      <c r="U801" s="288"/>
      <c r="V801" s="288"/>
      <c r="W801" s="288"/>
      <c r="X801" s="288"/>
      <c r="Y801" s="413"/>
      <c r="Z801" s="413"/>
      <c r="AA801" s="413"/>
      <c r="AB801" s="413"/>
      <c r="AC801" s="413"/>
      <c r="AD801" s="413"/>
      <c r="AE801" s="413"/>
      <c r="AF801" s="413"/>
      <c r="AG801" s="413"/>
      <c r="AH801" s="413"/>
      <c r="AI801" s="413"/>
      <c r="AJ801" s="413"/>
      <c r="AK801" s="413"/>
      <c r="AL801" s="413"/>
      <c r="AM801" s="291"/>
    </row>
    <row r="802" spans="1:39" ht="30" hidden="1" outlineLevel="1">
      <c r="A802" s="530">
        <v>11</v>
      </c>
      <c r="B802" s="427" t="s">
        <v>104</v>
      </c>
      <c r="C802" s="290" t="s">
        <v>25</v>
      </c>
      <c r="D802" s="294"/>
      <c r="E802" s="294"/>
      <c r="F802" s="294"/>
      <c r="G802" s="294"/>
      <c r="H802" s="294"/>
      <c r="I802" s="294"/>
      <c r="J802" s="294"/>
      <c r="K802" s="294"/>
      <c r="L802" s="294"/>
      <c r="M802" s="294"/>
      <c r="N802" s="294">
        <v>12</v>
      </c>
      <c r="O802" s="294"/>
      <c r="P802" s="294"/>
      <c r="Q802" s="294"/>
      <c r="R802" s="294"/>
      <c r="S802" s="294"/>
      <c r="T802" s="294"/>
      <c r="U802" s="294"/>
      <c r="V802" s="294"/>
      <c r="W802" s="294"/>
      <c r="X802" s="294"/>
      <c r="Y802" s="425"/>
      <c r="Z802" s="414"/>
      <c r="AA802" s="414"/>
      <c r="AB802" s="414"/>
      <c r="AC802" s="414"/>
      <c r="AD802" s="414"/>
      <c r="AE802" s="414"/>
      <c r="AF802" s="414"/>
      <c r="AG802" s="414"/>
      <c r="AH802" s="414"/>
      <c r="AI802" s="414"/>
      <c r="AJ802" s="414"/>
      <c r="AK802" s="414"/>
      <c r="AL802" s="414"/>
      <c r="AM802" s="295">
        <f>SUM(Y802:AL802)</f>
        <v>0</v>
      </c>
    </row>
    <row r="803" spans="1:39" hidden="1" outlineLevel="1">
      <c r="A803" s="530"/>
      <c r="B803" s="293" t="s">
        <v>342</v>
      </c>
      <c r="C803" s="290" t="s">
        <v>163</v>
      </c>
      <c r="D803" s="294"/>
      <c r="E803" s="294"/>
      <c r="F803" s="294"/>
      <c r="G803" s="294"/>
      <c r="H803" s="294"/>
      <c r="I803" s="294"/>
      <c r="J803" s="294"/>
      <c r="K803" s="294"/>
      <c r="L803" s="294"/>
      <c r="M803" s="294"/>
      <c r="N803" s="294">
        <f>N802</f>
        <v>12</v>
      </c>
      <c r="O803" s="294"/>
      <c r="P803" s="294"/>
      <c r="Q803" s="294"/>
      <c r="R803" s="294"/>
      <c r="S803" s="294"/>
      <c r="T803" s="294"/>
      <c r="U803" s="294"/>
      <c r="V803" s="294"/>
      <c r="W803" s="294"/>
      <c r="X803" s="294"/>
      <c r="Y803" s="410">
        <f>Y802</f>
        <v>0</v>
      </c>
      <c r="Z803" s="410">
        <f t="shared" ref="Z803" si="2416">Z802</f>
        <v>0</v>
      </c>
      <c r="AA803" s="410">
        <f t="shared" ref="AA803" si="2417">AA802</f>
        <v>0</v>
      </c>
      <c r="AB803" s="410">
        <f t="shared" ref="AB803" si="2418">AB802</f>
        <v>0</v>
      </c>
      <c r="AC803" s="410">
        <f t="shared" ref="AC803" si="2419">AC802</f>
        <v>0</v>
      </c>
      <c r="AD803" s="410">
        <f t="shared" ref="AD803" si="2420">AD802</f>
        <v>0</v>
      </c>
      <c r="AE803" s="410">
        <f t="shared" ref="AE803" si="2421">AE802</f>
        <v>0</v>
      </c>
      <c r="AF803" s="410">
        <f t="shared" ref="AF803" si="2422">AF802</f>
        <v>0</v>
      </c>
      <c r="AG803" s="410">
        <f t="shared" ref="AG803" si="2423">AG802</f>
        <v>0</v>
      </c>
      <c r="AH803" s="410">
        <f t="shared" ref="AH803" si="2424">AH802</f>
        <v>0</v>
      </c>
      <c r="AI803" s="410">
        <f t="shared" ref="AI803" si="2425">AI802</f>
        <v>0</v>
      </c>
      <c r="AJ803" s="410">
        <f t="shared" ref="AJ803" si="2426">AJ802</f>
        <v>0</v>
      </c>
      <c r="AK803" s="410">
        <f t="shared" ref="AK803" si="2427">AK802</f>
        <v>0</v>
      </c>
      <c r="AL803" s="410">
        <f t="shared" ref="AL803" si="2428">AL802</f>
        <v>0</v>
      </c>
      <c r="AM803" s="296"/>
    </row>
    <row r="804" spans="1:39" hidden="1" outlineLevel="1">
      <c r="A804" s="530"/>
      <c r="B804" s="314"/>
      <c r="C804" s="304"/>
      <c r="D804" s="290"/>
      <c r="E804" s="290"/>
      <c r="F804" s="290"/>
      <c r="G804" s="290"/>
      <c r="H804" s="290"/>
      <c r="I804" s="290"/>
      <c r="J804" s="290"/>
      <c r="K804" s="290"/>
      <c r="L804" s="290"/>
      <c r="M804" s="290"/>
      <c r="N804" s="290"/>
      <c r="O804" s="290"/>
      <c r="P804" s="290"/>
      <c r="Q804" s="290"/>
      <c r="R804" s="290"/>
      <c r="S804" s="290"/>
      <c r="T804" s="290"/>
      <c r="U804" s="290"/>
      <c r="V804" s="290"/>
      <c r="W804" s="290"/>
      <c r="X804" s="290"/>
      <c r="Y804" s="411"/>
      <c r="Z804" s="420"/>
      <c r="AA804" s="420"/>
      <c r="AB804" s="420"/>
      <c r="AC804" s="420"/>
      <c r="AD804" s="420"/>
      <c r="AE804" s="420"/>
      <c r="AF804" s="420"/>
      <c r="AG804" s="420"/>
      <c r="AH804" s="420"/>
      <c r="AI804" s="420"/>
      <c r="AJ804" s="420"/>
      <c r="AK804" s="420"/>
      <c r="AL804" s="420"/>
      <c r="AM804" s="305"/>
    </row>
    <row r="805" spans="1:39" ht="45" hidden="1" outlineLevel="1">
      <c r="A805" s="530">
        <v>12</v>
      </c>
      <c r="B805" s="427" t="s">
        <v>105</v>
      </c>
      <c r="C805" s="290" t="s">
        <v>25</v>
      </c>
      <c r="D805" s="294"/>
      <c r="E805" s="294"/>
      <c r="F805" s="294"/>
      <c r="G805" s="294"/>
      <c r="H805" s="294"/>
      <c r="I805" s="294"/>
      <c r="J805" s="294"/>
      <c r="K805" s="294"/>
      <c r="L805" s="294"/>
      <c r="M805" s="294"/>
      <c r="N805" s="294">
        <v>12</v>
      </c>
      <c r="O805" s="294"/>
      <c r="P805" s="294"/>
      <c r="Q805" s="294"/>
      <c r="R805" s="294"/>
      <c r="S805" s="294"/>
      <c r="T805" s="294"/>
      <c r="U805" s="294"/>
      <c r="V805" s="294"/>
      <c r="W805" s="294"/>
      <c r="X805" s="294"/>
      <c r="Y805" s="409"/>
      <c r="Z805" s="414"/>
      <c r="AA805" s="414"/>
      <c r="AB805" s="414"/>
      <c r="AC805" s="414"/>
      <c r="AD805" s="414"/>
      <c r="AE805" s="414"/>
      <c r="AF805" s="414"/>
      <c r="AG805" s="414"/>
      <c r="AH805" s="414"/>
      <c r="AI805" s="414"/>
      <c r="AJ805" s="414"/>
      <c r="AK805" s="414"/>
      <c r="AL805" s="414"/>
      <c r="AM805" s="295">
        <f>SUM(Y805:AL805)</f>
        <v>0</v>
      </c>
    </row>
    <row r="806" spans="1:39" hidden="1" outlineLevel="1">
      <c r="A806" s="530"/>
      <c r="B806" s="293" t="s">
        <v>342</v>
      </c>
      <c r="C806" s="290" t="s">
        <v>163</v>
      </c>
      <c r="D806" s="294"/>
      <c r="E806" s="294"/>
      <c r="F806" s="294"/>
      <c r="G806" s="294"/>
      <c r="H806" s="294"/>
      <c r="I806" s="294"/>
      <c r="J806" s="294"/>
      <c r="K806" s="294"/>
      <c r="L806" s="294"/>
      <c r="M806" s="294"/>
      <c r="N806" s="294">
        <f>N805</f>
        <v>12</v>
      </c>
      <c r="O806" s="294"/>
      <c r="P806" s="294"/>
      <c r="Q806" s="294"/>
      <c r="R806" s="294"/>
      <c r="S806" s="294"/>
      <c r="T806" s="294"/>
      <c r="U806" s="294"/>
      <c r="V806" s="294"/>
      <c r="W806" s="294"/>
      <c r="X806" s="294"/>
      <c r="Y806" s="410">
        <f>Y805</f>
        <v>0</v>
      </c>
      <c r="Z806" s="410">
        <f t="shared" ref="Z806" si="2429">Z805</f>
        <v>0</v>
      </c>
      <c r="AA806" s="410">
        <f t="shared" ref="AA806" si="2430">AA805</f>
        <v>0</v>
      </c>
      <c r="AB806" s="410">
        <f t="shared" ref="AB806" si="2431">AB805</f>
        <v>0</v>
      </c>
      <c r="AC806" s="410">
        <f t="shared" ref="AC806" si="2432">AC805</f>
        <v>0</v>
      </c>
      <c r="AD806" s="410">
        <f t="shared" ref="AD806" si="2433">AD805</f>
        <v>0</v>
      </c>
      <c r="AE806" s="410">
        <f t="shared" ref="AE806" si="2434">AE805</f>
        <v>0</v>
      </c>
      <c r="AF806" s="410">
        <f t="shared" ref="AF806" si="2435">AF805</f>
        <v>0</v>
      </c>
      <c r="AG806" s="410">
        <f t="shared" ref="AG806" si="2436">AG805</f>
        <v>0</v>
      </c>
      <c r="AH806" s="410">
        <f t="shared" ref="AH806" si="2437">AH805</f>
        <v>0</v>
      </c>
      <c r="AI806" s="410">
        <f t="shared" ref="AI806" si="2438">AI805</f>
        <v>0</v>
      </c>
      <c r="AJ806" s="410">
        <f t="shared" ref="AJ806" si="2439">AJ805</f>
        <v>0</v>
      </c>
      <c r="AK806" s="410">
        <f t="shared" ref="AK806" si="2440">AK805</f>
        <v>0</v>
      </c>
      <c r="AL806" s="410">
        <f t="shared" ref="AL806" si="2441">AL805</f>
        <v>0</v>
      </c>
      <c r="AM806" s="296"/>
    </row>
    <row r="807" spans="1:39" hidden="1" outlineLevel="1">
      <c r="A807" s="530"/>
      <c r="B807" s="314"/>
      <c r="C807" s="304"/>
      <c r="D807" s="290"/>
      <c r="E807" s="290"/>
      <c r="F807" s="290"/>
      <c r="G807" s="290"/>
      <c r="H807" s="290"/>
      <c r="I807" s="290"/>
      <c r="J807" s="290"/>
      <c r="K807" s="290"/>
      <c r="L807" s="290"/>
      <c r="M807" s="290"/>
      <c r="N807" s="290"/>
      <c r="O807" s="290"/>
      <c r="P807" s="290"/>
      <c r="Q807" s="290"/>
      <c r="R807" s="290"/>
      <c r="S807" s="290"/>
      <c r="T807" s="290"/>
      <c r="U807" s="290"/>
      <c r="V807" s="290"/>
      <c r="W807" s="290"/>
      <c r="X807" s="290"/>
      <c r="Y807" s="421"/>
      <c r="Z807" s="421"/>
      <c r="AA807" s="411"/>
      <c r="AB807" s="411"/>
      <c r="AC807" s="411"/>
      <c r="AD807" s="411"/>
      <c r="AE807" s="411"/>
      <c r="AF807" s="411"/>
      <c r="AG807" s="411"/>
      <c r="AH807" s="411"/>
      <c r="AI807" s="411"/>
      <c r="AJ807" s="411"/>
      <c r="AK807" s="411"/>
      <c r="AL807" s="411"/>
      <c r="AM807" s="305"/>
    </row>
    <row r="808" spans="1:39" ht="30" hidden="1" outlineLevel="1">
      <c r="A808" s="530">
        <v>13</v>
      </c>
      <c r="B808" s="427" t="s">
        <v>106</v>
      </c>
      <c r="C808" s="290" t="s">
        <v>25</v>
      </c>
      <c r="D808" s="294"/>
      <c r="E808" s="294"/>
      <c r="F808" s="294"/>
      <c r="G808" s="294"/>
      <c r="H808" s="294"/>
      <c r="I808" s="294"/>
      <c r="J808" s="294"/>
      <c r="K808" s="294"/>
      <c r="L808" s="294"/>
      <c r="M808" s="294"/>
      <c r="N808" s="294">
        <v>12</v>
      </c>
      <c r="O808" s="294"/>
      <c r="P808" s="294"/>
      <c r="Q808" s="294"/>
      <c r="R808" s="294"/>
      <c r="S808" s="294"/>
      <c r="T808" s="294"/>
      <c r="U808" s="294"/>
      <c r="V808" s="294"/>
      <c r="W808" s="294"/>
      <c r="X808" s="294"/>
      <c r="Y808" s="409"/>
      <c r="Z808" s="414"/>
      <c r="AA808" s="414"/>
      <c r="AB808" s="414"/>
      <c r="AC808" s="414"/>
      <c r="AD808" s="414"/>
      <c r="AE808" s="414"/>
      <c r="AF808" s="414"/>
      <c r="AG808" s="414"/>
      <c r="AH808" s="414"/>
      <c r="AI808" s="414"/>
      <c r="AJ808" s="414"/>
      <c r="AK808" s="414"/>
      <c r="AL808" s="414"/>
      <c r="AM808" s="295">
        <f>SUM(Y808:AL808)</f>
        <v>0</v>
      </c>
    </row>
    <row r="809" spans="1:39" hidden="1" outlineLevel="1">
      <c r="A809" s="530"/>
      <c r="B809" s="293" t="s">
        <v>342</v>
      </c>
      <c r="C809" s="290" t="s">
        <v>163</v>
      </c>
      <c r="D809" s="294"/>
      <c r="E809" s="294"/>
      <c r="F809" s="294"/>
      <c r="G809" s="294"/>
      <c r="H809" s="294"/>
      <c r="I809" s="294"/>
      <c r="J809" s="294"/>
      <c r="K809" s="294"/>
      <c r="L809" s="294"/>
      <c r="M809" s="294"/>
      <c r="N809" s="294">
        <f>N808</f>
        <v>12</v>
      </c>
      <c r="O809" s="294"/>
      <c r="P809" s="294"/>
      <c r="Q809" s="294"/>
      <c r="R809" s="294"/>
      <c r="S809" s="294"/>
      <c r="T809" s="294"/>
      <c r="U809" s="294"/>
      <c r="V809" s="294"/>
      <c r="W809" s="294"/>
      <c r="X809" s="294"/>
      <c r="Y809" s="410">
        <f>Y808</f>
        <v>0</v>
      </c>
      <c r="Z809" s="410">
        <f t="shared" ref="Z809" si="2442">Z808</f>
        <v>0</v>
      </c>
      <c r="AA809" s="410">
        <f t="shared" ref="AA809" si="2443">AA808</f>
        <v>0</v>
      </c>
      <c r="AB809" s="410">
        <f t="shared" ref="AB809" si="2444">AB808</f>
        <v>0</v>
      </c>
      <c r="AC809" s="410">
        <f t="shared" ref="AC809" si="2445">AC808</f>
        <v>0</v>
      </c>
      <c r="AD809" s="410">
        <f t="shared" ref="AD809" si="2446">AD808</f>
        <v>0</v>
      </c>
      <c r="AE809" s="410">
        <f t="shared" ref="AE809" si="2447">AE808</f>
        <v>0</v>
      </c>
      <c r="AF809" s="410">
        <f t="shared" ref="AF809" si="2448">AF808</f>
        <v>0</v>
      </c>
      <c r="AG809" s="410">
        <f t="shared" ref="AG809" si="2449">AG808</f>
        <v>0</v>
      </c>
      <c r="AH809" s="410">
        <f t="shared" ref="AH809" si="2450">AH808</f>
        <v>0</v>
      </c>
      <c r="AI809" s="410">
        <f t="shared" ref="AI809" si="2451">AI808</f>
        <v>0</v>
      </c>
      <c r="AJ809" s="410">
        <f t="shared" ref="AJ809" si="2452">AJ808</f>
        <v>0</v>
      </c>
      <c r="AK809" s="410">
        <f t="shared" ref="AK809" si="2453">AK808</f>
        <v>0</v>
      </c>
      <c r="AL809" s="410">
        <f t="shared" ref="AL809" si="2454">AL808</f>
        <v>0</v>
      </c>
      <c r="AM809" s="305"/>
    </row>
    <row r="810" spans="1:39" hidden="1" outlineLevel="1">
      <c r="A810" s="530"/>
      <c r="B810" s="314"/>
      <c r="C810" s="304"/>
      <c r="D810" s="290"/>
      <c r="E810" s="290"/>
      <c r="F810" s="290"/>
      <c r="G810" s="290"/>
      <c r="H810" s="290"/>
      <c r="I810" s="290"/>
      <c r="J810" s="290"/>
      <c r="K810" s="290"/>
      <c r="L810" s="290"/>
      <c r="M810" s="290"/>
      <c r="N810" s="290"/>
      <c r="O810" s="290"/>
      <c r="P810" s="290"/>
      <c r="Q810" s="290"/>
      <c r="R810" s="290"/>
      <c r="S810" s="290"/>
      <c r="T810" s="290"/>
      <c r="U810" s="290"/>
      <c r="V810" s="290"/>
      <c r="W810" s="290"/>
      <c r="X810" s="290"/>
      <c r="Y810" s="411"/>
      <c r="Z810" s="411"/>
      <c r="AA810" s="411"/>
      <c r="AB810" s="411"/>
      <c r="AC810" s="411"/>
      <c r="AD810" s="411"/>
      <c r="AE810" s="411"/>
      <c r="AF810" s="411"/>
      <c r="AG810" s="411"/>
      <c r="AH810" s="411"/>
      <c r="AI810" s="411"/>
      <c r="AJ810" s="411"/>
      <c r="AK810" s="411"/>
      <c r="AL810" s="411"/>
      <c r="AM810" s="305"/>
    </row>
    <row r="811" spans="1:39" ht="15.75" hidden="1" outlineLevel="1">
      <c r="A811" s="530"/>
      <c r="B811" s="287" t="s">
        <v>107</v>
      </c>
      <c r="C811" s="288"/>
      <c r="D811" s="289"/>
      <c r="E811" s="289"/>
      <c r="F811" s="289"/>
      <c r="G811" s="289"/>
      <c r="H811" s="289"/>
      <c r="I811" s="289"/>
      <c r="J811" s="289"/>
      <c r="K811" s="289"/>
      <c r="L811" s="289"/>
      <c r="M811" s="289"/>
      <c r="N811" s="289"/>
      <c r="O811" s="289"/>
      <c r="P811" s="288"/>
      <c r="Q811" s="288"/>
      <c r="R811" s="288"/>
      <c r="S811" s="288"/>
      <c r="T811" s="288"/>
      <c r="U811" s="288"/>
      <c r="V811" s="288"/>
      <c r="W811" s="288"/>
      <c r="X811" s="288"/>
      <c r="Y811" s="413"/>
      <c r="Z811" s="413"/>
      <c r="AA811" s="413"/>
      <c r="AB811" s="413"/>
      <c r="AC811" s="413"/>
      <c r="AD811" s="413"/>
      <c r="AE811" s="413"/>
      <c r="AF811" s="413"/>
      <c r="AG811" s="413"/>
      <c r="AH811" s="413"/>
      <c r="AI811" s="413"/>
      <c r="AJ811" s="413"/>
      <c r="AK811" s="413"/>
      <c r="AL811" s="413"/>
      <c r="AM811" s="291"/>
    </row>
    <row r="812" spans="1:39" hidden="1" outlineLevel="1">
      <c r="A812" s="530">
        <v>14</v>
      </c>
      <c r="B812" s="314" t="s">
        <v>108</v>
      </c>
      <c r="C812" s="290" t="s">
        <v>25</v>
      </c>
      <c r="D812" s="294"/>
      <c r="E812" s="294"/>
      <c r="F812" s="294"/>
      <c r="G812" s="294"/>
      <c r="H812" s="294"/>
      <c r="I812" s="294"/>
      <c r="J812" s="294"/>
      <c r="K812" s="294"/>
      <c r="L812" s="294"/>
      <c r="M812" s="294"/>
      <c r="N812" s="294">
        <v>12</v>
      </c>
      <c r="O812" s="294"/>
      <c r="P812" s="294"/>
      <c r="Q812" s="294"/>
      <c r="R812" s="294"/>
      <c r="S812" s="294"/>
      <c r="T812" s="294"/>
      <c r="U812" s="294"/>
      <c r="V812" s="294"/>
      <c r="W812" s="294"/>
      <c r="X812" s="294"/>
      <c r="Y812" s="414"/>
      <c r="Z812" s="414"/>
      <c r="AA812" s="414"/>
      <c r="AB812" s="414"/>
      <c r="AC812" s="414"/>
      <c r="AD812" s="414"/>
      <c r="AE812" s="414"/>
      <c r="AF812" s="409"/>
      <c r="AG812" s="409"/>
      <c r="AH812" s="409"/>
      <c r="AI812" s="409"/>
      <c r="AJ812" s="409"/>
      <c r="AK812" s="409"/>
      <c r="AL812" s="409"/>
      <c r="AM812" s="295">
        <f>SUM(Y812:AL812)</f>
        <v>0</v>
      </c>
    </row>
    <row r="813" spans="1:39" hidden="1" outlineLevel="1">
      <c r="A813" s="530"/>
      <c r="B813" s="293" t="s">
        <v>342</v>
      </c>
      <c r="C813" s="290" t="s">
        <v>163</v>
      </c>
      <c r="D813" s="294"/>
      <c r="E813" s="294"/>
      <c r="F813" s="294"/>
      <c r="G813" s="294"/>
      <c r="H813" s="294"/>
      <c r="I813" s="294"/>
      <c r="J813" s="294"/>
      <c r="K813" s="294"/>
      <c r="L813" s="294"/>
      <c r="M813" s="294"/>
      <c r="N813" s="294">
        <f>N812</f>
        <v>12</v>
      </c>
      <c r="O813" s="294"/>
      <c r="P813" s="294"/>
      <c r="Q813" s="294"/>
      <c r="R813" s="294"/>
      <c r="S813" s="294"/>
      <c r="T813" s="294"/>
      <c r="U813" s="294"/>
      <c r="V813" s="294"/>
      <c r="W813" s="294"/>
      <c r="X813" s="294"/>
      <c r="Y813" s="410">
        <f>Y812</f>
        <v>0</v>
      </c>
      <c r="Z813" s="410">
        <f t="shared" ref="Z813" si="2455">Z812</f>
        <v>0</v>
      </c>
      <c r="AA813" s="410">
        <f t="shared" ref="AA813" si="2456">AA812</f>
        <v>0</v>
      </c>
      <c r="AB813" s="410">
        <f t="shared" ref="AB813" si="2457">AB812</f>
        <v>0</v>
      </c>
      <c r="AC813" s="410">
        <f t="shared" ref="AC813" si="2458">AC812</f>
        <v>0</v>
      </c>
      <c r="AD813" s="410">
        <f t="shared" ref="AD813" si="2459">AD812</f>
        <v>0</v>
      </c>
      <c r="AE813" s="410">
        <f t="shared" ref="AE813" si="2460">AE812</f>
        <v>0</v>
      </c>
      <c r="AF813" s="410">
        <f t="shared" ref="AF813" si="2461">AF812</f>
        <v>0</v>
      </c>
      <c r="AG813" s="410">
        <f t="shared" ref="AG813" si="2462">AG812</f>
        <v>0</v>
      </c>
      <c r="AH813" s="410">
        <f t="shared" ref="AH813" si="2463">AH812</f>
        <v>0</v>
      </c>
      <c r="AI813" s="410">
        <f t="shared" ref="AI813" si="2464">AI812</f>
        <v>0</v>
      </c>
      <c r="AJ813" s="410">
        <f t="shared" ref="AJ813" si="2465">AJ812</f>
        <v>0</v>
      </c>
      <c r="AK813" s="410">
        <f t="shared" ref="AK813" si="2466">AK812</f>
        <v>0</v>
      </c>
      <c r="AL813" s="410">
        <f t="shared" ref="AL813" si="2467">AL812</f>
        <v>0</v>
      </c>
      <c r="AM813" s="296"/>
    </row>
    <row r="814" spans="1:39" hidden="1" outlineLevel="1">
      <c r="A814" s="530"/>
      <c r="B814" s="314"/>
      <c r="C814" s="304"/>
      <c r="D814" s="290"/>
      <c r="E814" s="290"/>
      <c r="F814" s="290"/>
      <c r="G814" s="290"/>
      <c r="H814" s="290"/>
      <c r="I814" s="290"/>
      <c r="J814" s="290"/>
      <c r="K814" s="290"/>
      <c r="L814" s="290"/>
      <c r="M814" s="290"/>
      <c r="N814" s="466"/>
      <c r="O814" s="290"/>
      <c r="P814" s="290"/>
      <c r="Q814" s="290"/>
      <c r="R814" s="290"/>
      <c r="S814" s="290"/>
      <c r="T814" s="290"/>
      <c r="U814" s="290"/>
      <c r="V814" s="290"/>
      <c r="W814" s="290"/>
      <c r="X814" s="290"/>
      <c r="Y814" s="411"/>
      <c r="Z814" s="411"/>
      <c r="AA814" s="411"/>
      <c r="AB814" s="411"/>
      <c r="AC814" s="411"/>
      <c r="AD814" s="411"/>
      <c r="AE814" s="411"/>
      <c r="AF814" s="411"/>
      <c r="AG814" s="411"/>
      <c r="AH814" s="411"/>
      <c r="AI814" s="411"/>
      <c r="AJ814" s="411"/>
      <c r="AK814" s="411"/>
      <c r="AL814" s="411"/>
      <c r="AM814" s="305"/>
    </row>
    <row r="815" spans="1:39" s="308" customFormat="1" ht="15.75" hidden="1" outlineLevel="1">
      <c r="A815" s="530"/>
      <c r="B815" s="287" t="s">
        <v>490</v>
      </c>
      <c r="C815" s="290"/>
      <c r="D815" s="290"/>
      <c r="E815" s="290"/>
      <c r="F815" s="290"/>
      <c r="G815" s="290"/>
      <c r="H815" s="290"/>
      <c r="I815" s="290"/>
      <c r="J815" s="290"/>
      <c r="K815" s="290"/>
      <c r="L815" s="290"/>
      <c r="M815" s="290"/>
      <c r="N815" s="290"/>
      <c r="O815" s="290"/>
      <c r="P815" s="290"/>
      <c r="Q815" s="290"/>
      <c r="R815" s="290"/>
      <c r="S815" s="290"/>
      <c r="T815" s="290"/>
      <c r="U815" s="290"/>
      <c r="V815" s="290"/>
      <c r="W815" s="290"/>
      <c r="X815" s="290"/>
      <c r="Y815" s="411"/>
      <c r="Z815" s="411"/>
      <c r="AA815" s="411"/>
      <c r="AB815" s="411"/>
      <c r="AC815" s="411"/>
      <c r="AD815" s="411"/>
      <c r="AE815" s="415"/>
      <c r="AF815" s="415"/>
      <c r="AG815" s="415"/>
      <c r="AH815" s="415"/>
      <c r="AI815" s="415"/>
      <c r="AJ815" s="415"/>
      <c r="AK815" s="415"/>
      <c r="AL815" s="415"/>
      <c r="AM815" s="515"/>
    </row>
    <row r="816" spans="1:39" hidden="1" outlineLevel="1">
      <c r="A816" s="530">
        <v>15</v>
      </c>
      <c r="B816" s="293" t="s">
        <v>495</v>
      </c>
      <c r="C816" s="290" t="s">
        <v>25</v>
      </c>
      <c r="D816" s="294"/>
      <c r="E816" s="294"/>
      <c r="F816" s="294"/>
      <c r="G816" s="294"/>
      <c r="H816" s="294"/>
      <c r="I816" s="294"/>
      <c r="J816" s="294"/>
      <c r="K816" s="294"/>
      <c r="L816" s="294"/>
      <c r="M816" s="294"/>
      <c r="N816" s="294">
        <v>0</v>
      </c>
      <c r="O816" s="294"/>
      <c r="P816" s="294"/>
      <c r="Q816" s="294"/>
      <c r="R816" s="294"/>
      <c r="S816" s="294"/>
      <c r="T816" s="294"/>
      <c r="U816" s="294"/>
      <c r="V816" s="294"/>
      <c r="W816" s="294"/>
      <c r="X816" s="294"/>
      <c r="Y816" s="414"/>
      <c r="Z816" s="414"/>
      <c r="AA816" s="414"/>
      <c r="AB816" s="414"/>
      <c r="AC816" s="414"/>
      <c r="AD816" s="414"/>
      <c r="AE816" s="414"/>
      <c r="AF816" s="409"/>
      <c r="AG816" s="409"/>
      <c r="AH816" s="409"/>
      <c r="AI816" s="409"/>
      <c r="AJ816" s="409"/>
      <c r="AK816" s="409"/>
      <c r="AL816" s="409"/>
      <c r="AM816" s="295">
        <f>SUM(Y816:AL816)</f>
        <v>0</v>
      </c>
    </row>
    <row r="817" spans="1:39" hidden="1" outlineLevel="1">
      <c r="A817" s="530"/>
      <c r="B817" s="293" t="s">
        <v>342</v>
      </c>
      <c r="C817" s="290" t="s">
        <v>163</v>
      </c>
      <c r="D817" s="294"/>
      <c r="E817" s="294"/>
      <c r="F817" s="294"/>
      <c r="G817" s="294"/>
      <c r="H817" s="294"/>
      <c r="I817" s="294"/>
      <c r="J817" s="294"/>
      <c r="K817" s="294"/>
      <c r="L817" s="294"/>
      <c r="M817" s="294"/>
      <c r="N817" s="294">
        <f>N816</f>
        <v>0</v>
      </c>
      <c r="O817" s="294"/>
      <c r="P817" s="294"/>
      <c r="Q817" s="294"/>
      <c r="R817" s="294"/>
      <c r="S817" s="294"/>
      <c r="T817" s="294"/>
      <c r="U817" s="294"/>
      <c r="V817" s="294"/>
      <c r="W817" s="294"/>
      <c r="X817" s="294"/>
      <c r="Y817" s="410">
        <f>Y816</f>
        <v>0</v>
      </c>
      <c r="Z817" s="410">
        <f t="shared" ref="Z817:AL817" si="2468">Z816</f>
        <v>0</v>
      </c>
      <c r="AA817" s="410">
        <f t="shared" si="2468"/>
        <v>0</v>
      </c>
      <c r="AB817" s="410">
        <f t="shared" si="2468"/>
        <v>0</v>
      </c>
      <c r="AC817" s="410">
        <f t="shared" si="2468"/>
        <v>0</v>
      </c>
      <c r="AD817" s="410">
        <f t="shared" si="2468"/>
        <v>0</v>
      </c>
      <c r="AE817" s="410">
        <f t="shared" si="2468"/>
        <v>0</v>
      </c>
      <c r="AF817" s="410">
        <f t="shared" si="2468"/>
        <v>0</v>
      </c>
      <c r="AG817" s="410">
        <f t="shared" si="2468"/>
        <v>0</v>
      </c>
      <c r="AH817" s="410">
        <f t="shared" si="2468"/>
        <v>0</v>
      </c>
      <c r="AI817" s="410">
        <f t="shared" si="2468"/>
        <v>0</v>
      </c>
      <c r="AJ817" s="410">
        <f t="shared" si="2468"/>
        <v>0</v>
      </c>
      <c r="AK817" s="410">
        <f t="shared" si="2468"/>
        <v>0</v>
      </c>
      <c r="AL817" s="410">
        <f t="shared" si="2468"/>
        <v>0</v>
      </c>
      <c r="AM817" s="296"/>
    </row>
    <row r="818" spans="1:39" hidden="1" outlineLevel="1">
      <c r="A818" s="530"/>
      <c r="B818" s="314"/>
      <c r="C818" s="304"/>
      <c r="D818" s="290"/>
      <c r="E818" s="290"/>
      <c r="F818" s="290"/>
      <c r="G818" s="290"/>
      <c r="H818" s="290"/>
      <c r="I818" s="290"/>
      <c r="J818" s="290"/>
      <c r="K818" s="290"/>
      <c r="L818" s="290"/>
      <c r="M818" s="290"/>
      <c r="N818" s="290"/>
      <c r="O818" s="290"/>
      <c r="P818" s="290"/>
      <c r="Q818" s="290"/>
      <c r="R818" s="290"/>
      <c r="S818" s="290"/>
      <c r="T818" s="290"/>
      <c r="U818" s="290"/>
      <c r="V818" s="290"/>
      <c r="W818" s="290"/>
      <c r="X818" s="290"/>
      <c r="Y818" s="411"/>
      <c r="Z818" s="411"/>
      <c r="AA818" s="411"/>
      <c r="AB818" s="411"/>
      <c r="AC818" s="411"/>
      <c r="AD818" s="411"/>
      <c r="AE818" s="411"/>
      <c r="AF818" s="411"/>
      <c r="AG818" s="411"/>
      <c r="AH818" s="411"/>
      <c r="AI818" s="411"/>
      <c r="AJ818" s="411"/>
      <c r="AK818" s="411"/>
      <c r="AL818" s="411"/>
      <c r="AM818" s="305"/>
    </row>
    <row r="819" spans="1:39" s="282" customFormat="1" hidden="1" outlineLevel="1">
      <c r="A819" s="530">
        <v>16</v>
      </c>
      <c r="B819" s="323" t="s">
        <v>491</v>
      </c>
      <c r="C819" s="290" t="s">
        <v>25</v>
      </c>
      <c r="D819" s="294"/>
      <c r="E819" s="294"/>
      <c r="F819" s="294"/>
      <c r="G819" s="294"/>
      <c r="H819" s="294"/>
      <c r="I819" s="294"/>
      <c r="J819" s="294"/>
      <c r="K819" s="294"/>
      <c r="L819" s="294"/>
      <c r="M819" s="294"/>
      <c r="N819" s="294">
        <v>0</v>
      </c>
      <c r="O819" s="294"/>
      <c r="P819" s="294"/>
      <c r="Q819" s="294"/>
      <c r="R819" s="294"/>
      <c r="S819" s="294"/>
      <c r="T819" s="294"/>
      <c r="U819" s="294"/>
      <c r="V819" s="294"/>
      <c r="W819" s="294"/>
      <c r="X819" s="294"/>
      <c r="Y819" s="414"/>
      <c r="Z819" s="414"/>
      <c r="AA819" s="414"/>
      <c r="AB819" s="414"/>
      <c r="AC819" s="414"/>
      <c r="AD819" s="414"/>
      <c r="AE819" s="414"/>
      <c r="AF819" s="409"/>
      <c r="AG819" s="409"/>
      <c r="AH819" s="409"/>
      <c r="AI819" s="409"/>
      <c r="AJ819" s="409"/>
      <c r="AK819" s="409"/>
      <c r="AL819" s="409"/>
      <c r="AM819" s="295">
        <f>SUM(Y819:AL819)</f>
        <v>0</v>
      </c>
    </row>
    <row r="820" spans="1:39" s="282" customFormat="1" hidden="1" outlineLevel="1">
      <c r="A820" s="530"/>
      <c r="B820" s="293" t="s">
        <v>342</v>
      </c>
      <c r="C820" s="290" t="s">
        <v>163</v>
      </c>
      <c r="D820" s="294"/>
      <c r="E820" s="294"/>
      <c r="F820" s="294"/>
      <c r="G820" s="294"/>
      <c r="H820" s="294"/>
      <c r="I820" s="294"/>
      <c r="J820" s="294"/>
      <c r="K820" s="294"/>
      <c r="L820" s="294"/>
      <c r="M820" s="294"/>
      <c r="N820" s="294">
        <f>N819</f>
        <v>0</v>
      </c>
      <c r="O820" s="294"/>
      <c r="P820" s="294"/>
      <c r="Q820" s="294"/>
      <c r="R820" s="294"/>
      <c r="S820" s="294"/>
      <c r="T820" s="294"/>
      <c r="U820" s="294"/>
      <c r="V820" s="294"/>
      <c r="W820" s="294"/>
      <c r="X820" s="294"/>
      <c r="Y820" s="410">
        <f>Y819</f>
        <v>0</v>
      </c>
      <c r="Z820" s="410">
        <f t="shared" ref="Z820:AL820" si="2469">Z819</f>
        <v>0</v>
      </c>
      <c r="AA820" s="410">
        <f t="shared" si="2469"/>
        <v>0</v>
      </c>
      <c r="AB820" s="410">
        <f t="shared" si="2469"/>
        <v>0</v>
      </c>
      <c r="AC820" s="410">
        <f t="shared" si="2469"/>
        <v>0</v>
      </c>
      <c r="AD820" s="410">
        <f t="shared" si="2469"/>
        <v>0</v>
      </c>
      <c r="AE820" s="410">
        <f t="shared" si="2469"/>
        <v>0</v>
      </c>
      <c r="AF820" s="410">
        <f t="shared" si="2469"/>
        <v>0</v>
      </c>
      <c r="AG820" s="410">
        <f t="shared" si="2469"/>
        <v>0</v>
      </c>
      <c r="AH820" s="410">
        <f t="shared" si="2469"/>
        <v>0</v>
      </c>
      <c r="AI820" s="410">
        <f t="shared" si="2469"/>
        <v>0</v>
      </c>
      <c r="AJ820" s="410">
        <f t="shared" si="2469"/>
        <v>0</v>
      </c>
      <c r="AK820" s="410">
        <f t="shared" si="2469"/>
        <v>0</v>
      </c>
      <c r="AL820" s="410">
        <f t="shared" si="2469"/>
        <v>0</v>
      </c>
      <c r="AM820" s="296"/>
    </row>
    <row r="821" spans="1:39" s="282" customFormat="1" hidden="1" outlineLevel="1">
      <c r="A821" s="530"/>
      <c r="B821" s="323"/>
      <c r="C821" s="290"/>
      <c r="D821" s="290"/>
      <c r="E821" s="290"/>
      <c r="F821" s="290"/>
      <c r="G821" s="290"/>
      <c r="H821" s="290"/>
      <c r="I821" s="290"/>
      <c r="J821" s="290"/>
      <c r="K821" s="290"/>
      <c r="L821" s="290"/>
      <c r="M821" s="290"/>
      <c r="N821" s="290"/>
      <c r="O821" s="290"/>
      <c r="P821" s="290"/>
      <c r="Q821" s="290"/>
      <c r="R821" s="290"/>
      <c r="S821" s="290"/>
      <c r="T821" s="290"/>
      <c r="U821" s="290"/>
      <c r="V821" s="290"/>
      <c r="W821" s="290"/>
      <c r="X821" s="290"/>
      <c r="Y821" s="411"/>
      <c r="Z821" s="411"/>
      <c r="AA821" s="411"/>
      <c r="AB821" s="411"/>
      <c r="AC821" s="411"/>
      <c r="AD821" s="411"/>
      <c r="AE821" s="415"/>
      <c r="AF821" s="415"/>
      <c r="AG821" s="415"/>
      <c r="AH821" s="415"/>
      <c r="AI821" s="415"/>
      <c r="AJ821" s="415"/>
      <c r="AK821" s="415"/>
      <c r="AL821" s="415"/>
      <c r="AM821" s="312"/>
    </row>
    <row r="822" spans="1:39" ht="15.75" hidden="1" outlineLevel="1">
      <c r="A822" s="530"/>
      <c r="B822" s="517" t="s">
        <v>496</v>
      </c>
      <c r="C822" s="319"/>
      <c r="D822" s="289"/>
      <c r="E822" s="288"/>
      <c r="F822" s="288"/>
      <c r="G822" s="288"/>
      <c r="H822" s="288"/>
      <c r="I822" s="288"/>
      <c r="J822" s="288"/>
      <c r="K822" s="288"/>
      <c r="L822" s="288"/>
      <c r="M822" s="288"/>
      <c r="N822" s="289"/>
      <c r="O822" s="288"/>
      <c r="P822" s="288"/>
      <c r="Q822" s="288"/>
      <c r="R822" s="288"/>
      <c r="S822" s="288"/>
      <c r="T822" s="288"/>
      <c r="U822" s="288"/>
      <c r="V822" s="288"/>
      <c r="W822" s="288"/>
      <c r="X822" s="288"/>
      <c r="Y822" s="413"/>
      <c r="Z822" s="413"/>
      <c r="AA822" s="413"/>
      <c r="AB822" s="413"/>
      <c r="AC822" s="413"/>
      <c r="AD822" s="413"/>
      <c r="AE822" s="413"/>
      <c r="AF822" s="413"/>
      <c r="AG822" s="413"/>
      <c r="AH822" s="413"/>
      <c r="AI822" s="413"/>
      <c r="AJ822" s="413"/>
      <c r="AK822" s="413"/>
      <c r="AL822" s="413"/>
      <c r="AM822" s="291"/>
    </row>
    <row r="823" spans="1:39" hidden="1" outlineLevel="1">
      <c r="A823" s="530">
        <v>17</v>
      </c>
      <c r="B823" s="427" t="s">
        <v>112</v>
      </c>
      <c r="C823" s="290" t="s">
        <v>25</v>
      </c>
      <c r="D823" s="294"/>
      <c r="E823" s="294"/>
      <c r="F823" s="294"/>
      <c r="G823" s="294"/>
      <c r="H823" s="294"/>
      <c r="I823" s="294"/>
      <c r="J823" s="294"/>
      <c r="K823" s="294"/>
      <c r="L823" s="294"/>
      <c r="M823" s="294"/>
      <c r="N823" s="294">
        <v>12</v>
      </c>
      <c r="O823" s="294"/>
      <c r="P823" s="294"/>
      <c r="Q823" s="294"/>
      <c r="R823" s="294"/>
      <c r="S823" s="294"/>
      <c r="T823" s="294"/>
      <c r="U823" s="294"/>
      <c r="V823" s="294"/>
      <c r="W823" s="294"/>
      <c r="X823" s="294"/>
      <c r="Y823" s="425"/>
      <c r="Z823" s="409"/>
      <c r="AA823" s="409"/>
      <c r="AB823" s="409"/>
      <c r="AC823" s="409"/>
      <c r="AD823" s="409"/>
      <c r="AE823" s="409"/>
      <c r="AF823" s="414"/>
      <c r="AG823" s="414"/>
      <c r="AH823" s="414"/>
      <c r="AI823" s="414"/>
      <c r="AJ823" s="414"/>
      <c r="AK823" s="414"/>
      <c r="AL823" s="414"/>
      <c r="AM823" s="295">
        <f>SUM(Y823:AL823)</f>
        <v>0</v>
      </c>
    </row>
    <row r="824" spans="1:39" hidden="1" outlineLevel="1">
      <c r="A824" s="530"/>
      <c r="B824" s="293" t="s">
        <v>342</v>
      </c>
      <c r="C824" s="290" t="s">
        <v>163</v>
      </c>
      <c r="D824" s="294"/>
      <c r="E824" s="294"/>
      <c r="F824" s="294"/>
      <c r="G824" s="294"/>
      <c r="H824" s="294"/>
      <c r="I824" s="294"/>
      <c r="J824" s="294"/>
      <c r="K824" s="294"/>
      <c r="L824" s="294"/>
      <c r="M824" s="294"/>
      <c r="N824" s="294">
        <f>N823</f>
        <v>12</v>
      </c>
      <c r="O824" s="294"/>
      <c r="P824" s="294"/>
      <c r="Q824" s="294"/>
      <c r="R824" s="294"/>
      <c r="S824" s="294"/>
      <c r="T824" s="294"/>
      <c r="U824" s="294"/>
      <c r="V824" s="294"/>
      <c r="W824" s="294"/>
      <c r="X824" s="294"/>
      <c r="Y824" s="410">
        <f>Y823</f>
        <v>0</v>
      </c>
      <c r="Z824" s="410">
        <f t="shared" ref="Z824:AL824" si="2470">Z823</f>
        <v>0</v>
      </c>
      <c r="AA824" s="410">
        <f t="shared" si="2470"/>
        <v>0</v>
      </c>
      <c r="AB824" s="410">
        <f t="shared" si="2470"/>
        <v>0</v>
      </c>
      <c r="AC824" s="410">
        <f t="shared" si="2470"/>
        <v>0</v>
      </c>
      <c r="AD824" s="410">
        <f t="shared" si="2470"/>
        <v>0</v>
      </c>
      <c r="AE824" s="410">
        <f t="shared" si="2470"/>
        <v>0</v>
      </c>
      <c r="AF824" s="410">
        <f t="shared" si="2470"/>
        <v>0</v>
      </c>
      <c r="AG824" s="410">
        <f t="shared" si="2470"/>
        <v>0</v>
      </c>
      <c r="AH824" s="410">
        <f t="shared" si="2470"/>
        <v>0</v>
      </c>
      <c r="AI824" s="410">
        <f t="shared" si="2470"/>
        <v>0</v>
      </c>
      <c r="AJ824" s="410">
        <f t="shared" si="2470"/>
        <v>0</v>
      </c>
      <c r="AK824" s="410">
        <f t="shared" si="2470"/>
        <v>0</v>
      </c>
      <c r="AL824" s="410">
        <f t="shared" si="2470"/>
        <v>0</v>
      </c>
      <c r="AM824" s="305"/>
    </row>
    <row r="825" spans="1:39" hidden="1" outlineLevel="1">
      <c r="A825" s="530"/>
      <c r="B825" s="293"/>
      <c r="C825" s="290"/>
      <c r="D825" s="290"/>
      <c r="E825" s="290"/>
      <c r="F825" s="290"/>
      <c r="G825" s="290"/>
      <c r="H825" s="290"/>
      <c r="I825" s="290"/>
      <c r="J825" s="290"/>
      <c r="K825" s="290"/>
      <c r="L825" s="290"/>
      <c r="M825" s="290"/>
      <c r="N825" s="290"/>
      <c r="O825" s="290"/>
      <c r="P825" s="290"/>
      <c r="Q825" s="290"/>
      <c r="R825" s="290"/>
      <c r="S825" s="290"/>
      <c r="T825" s="290"/>
      <c r="U825" s="290"/>
      <c r="V825" s="290"/>
      <c r="W825" s="290"/>
      <c r="X825" s="290"/>
      <c r="Y825" s="421"/>
      <c r="Z825" s="424"/>
      <c r="AA825" s="424"/>
      <c r="AB825" s="424"/>
      <c r="AC825" s="424"/>
      <c r="AD825" s="424"/>
      <c r="AE825" s="424"/>
      <c r="AF825" s="424"/>
      <c r="AG825" s="424"/>
      <c r="AH825" s="424"/>
      <c r="AI825" s="424"/>
      <c r="AJ825" s="424"/>
      <c r="AK825" s="424"/>
      <c r="AL825" s="424"/>
      <c r="AM825" s="305"/>
    </row>
    <row r="826" spans="1:39" hidden="1" outlineLevel="1">
      <c r="A826" s="530">
        <v>18</v>
      </c>
      <c r="B826" s="427" t="s">
        <v>109</v>
      </c>
      <c r="C826" s="290" t="s">
        <v>25</v>
      </c>
      <c r="D826" s="294"/>
      <c r="E826" s="294"/>
      <c r="F826" s="294"/>
      <c r="G826" s="294"/>
      <c r="H826" s="294"/>
      <c r="I826" s="294"/>
      <c r="J826" s="294"/>
      <c r="K826" s="294"/>
      <c r="L826" s="294"/>
      <c r="M826" s="294"/>
      <c r="N826" s="294">
        <v>12</v>
      </c>
      <c r="O826" s="294"/>
      <c r="P826" s="294"/>
      <c r="Q826" s="294"/>
      <c r="R826" s="294"/>
      <c r="S826" s="294"/>
      <c r="T826" s="294"/>
      <c r="U826" s="294"/>
      <c r="V826" s="294"/>
      <c r="W826" s="294"/>
      <c r="X826" s="294"/>
      <c r="Y826" s="425"/>
      <c r="Z826" s="409"/>
      <c r="AA826" s="409"/>
      <c r="AB826" s="409"/>
      <c r="AC826" s="409"/>
      <c r="AD826" s="409"/>
      <c r="AE826" s="409"/>
      <c r="AF826" s="414"/>
      <c r="AG826" s="414"/>
      <c r="AH826" s="414"/>
      <c r="AI826" s="414"/>
      <c r="AJ826" s="414"/>
      <c r="AK826" s="414"/>
      <c r="AL826" s="414"/>
      <c r="AM826" s="295">
        <f>SUM(Y826:AL826)</f>
        <v>0</v>
      </c>
    </row>
    <row r="827" spans="1:39" hidden="1" outlineLevel="1">
      <c r="A827" s="530"/>
      <c r="B827" s="293" t="s">
        <v>342</v>
      </c>
      <c r="C827" s="290" t="s">
        <v>163</v>
      </c>
      <c r="D827" s="294"/>
      <c r="E827" s="294"/>
      <c r="F827" s="294"/>
      <c r="G827" s="294"/>
      <c r="H827" s="294"/>
      <c r="I827" s="294"/>
      <c r="J827" s="294"/>
      <c r="K827" s="294"/>
      <c r="L827" s="294"/>
      <c r="M827" s="294"/>
      <c r="N827" s="294">
        <f>N826</f>
        <v>12</v>
      </c>
      <c r="O827" s="294"/>
      <c r="P827" s="294"/>
      <c r="Q827" s="294"/>
      <c r="R827" s="294"/>
      <c r="S827" s="294"/>
      <c r="T827" s="294"/>
      <c r="U827" s="294"/>
      <c r="V827" s="294"/>
      <c r="W827" s="294"/>
      <c r="X827" s="294"/>
      <c r="Y827" s="410">
        <f>Y826</f>
        <v>0</v>
      </c>
      <c r="Z827" s="410">
        <f t="shared" ref="Z827:AL827" si="2471">Z826</f>
        <v>0</v>
      </c>
      <c r="AA827" s="410">
        <f t="shared" si="2471"/>
        <v>0</v>
      </c>
      <c r="AB827" s="410">
        <f t="shared" si="2471"/>
        <v>0</v>
      </c>
      <c r="AC827" s="410">
        <f t="shared" si="2471"/>
        <v>0</v>
      </c>
      <c r="AD827" s="410">
        <f t="shared" si="2471"/>
        <v>0</v>
      </c>
      <c r="AE827" s="410">
        <f t="shared" si="2471"/>
        <v>0</v>
      </c>
      <c r="AF827" s="410">
        <f t="shared" si="2471"/>
        <v>0</v>
      </c>
      <c r="AG827" s="410">
        <f t="shared" si="2471"/>
        <v>0</v>
      </c>
      <c r="AH827" s="410">
        <f t="shared" si="2471"/>
        <v>0</v>
      </c>
      <c r="AI827" s="410">
        <f t="shared" si="2471"/>
        <v>0</v>
      </c>
      <c r="AJ827" s="410">
        <f t="shared" si="2471"/>
        <v>0</v>
      </c>
      <c r="AK827" s="410">
        <f t="shared" si="2471"/>
        <v>0</v>
      </c>
      <c r="AL827" s="410">
        <f t="shared" si="2471"/>
        <v>0</v>
      </c>
      <c r="AM827" s="305"/>
    </row>
    <row r="828" spans="1:39" hidden="1" outlineLevel="1">
      <c r="A828" s="530"/>
      <c r="B828" s="321"/>
      <c r="C828" s="290"/>
      <c r="D828" s="290"/>
      <c r="E828" s="290"/>
      <c r="F828" s="290"/>
      <c r="G828" s="290"/>
      <c r="H828" s="290"/>
      <c r="I828" s="290"/>
      <c r="J828" s="290"/>
      <c r="K828" s="290"/>
      <c r="L828" s="290"/>
      <c r="M828" s="290"/>
      <c r="N828" s="290"/>
      <c r="O828" s="290"/>
      <c r="P828" s="290"/>
      <c r="Q828" s="290"/>
      <c r="R828" s="290"/>
      <c r="S828" s="290"/>
      <c r="T828" s="290"/>
      <c r="U828" s="290"/>
      <c r="V828" s="290"/>
      <c r="W828" s="290"/>
      <c r="X828" s="290"/>
      <c r="Y828" s="422"/>
      <c r="Z828" s="423"/>
      <c r="AA828" s="423"/>
      <c r="AB828" s="423"/>
      <c r="AC828" s="423"/>
      <c r="AD828" s="423"/>
      <c r="AE828" s="423"/>
      <c r="AF828" s="423"/>
      <c r="AG828" s="423"/>
      <c r="AH828" s="423"/>
      <c r="AI828" s="423"/>
      <c r="AJ828" s="423"/>
      <c r="AK828" s="423"/>
      <c r="AL828" s="423"/>
      <c r="AM828" s="296"/>
    </row>
    <row r="829" spans="1:39" hidden="1" outlineLevel="1">
      <c r="A829" s="530">
        <v>19</v>
      </c>
      <c r="B829" s="427" t="s">
        <v>111</v>
      </c>
      <c r="C829" s="290" t="s">
        <v>25</v>
      </c>
      <c r="D829" s="294"/>
      <c r="E829" s="294"/>
      <c r="F829" s="294"/>
      <c r="G829" s="294"/>
      <c r="H829" s="294"/>
      <c r="I829" s="294"/>
      <c r="J829" s="294"/>
      <c r="K829" s="294"/>
      <c r="L829" s="294"/>
      <c r="M829" s="294"/>
      <c r="N829" s="294">
        <v>12</v>
      </c>
      <c r="O829" s="294"/>
      <c r="P829" s="294"/>
      <c r="Q829" s="294"/>
      <c r="R829" s="294"/>
      <c r="S829" s="294"/>
      <c r="T829" s="294"/>
      <c r="U829" s="294"/>
      <c r="V829" s="294"/>
      <c r="W829" s="294"/>
      <c r="X829" s="294"/>
      <c r="Y829" s="425"/>
      <c r="Z829" s="409"/>
      <c r="AA829" s="409"/>
      <c r="AB829" s="409"/>
      <c r="AC829" s="409"/>
      <c r="AD829" s="409"/>
      <c r="AE829" s="409"/>
      <c r="AF829" s="414"/>
      <c r="AG829" s="414"/>
      <c r="AH829" s="414"/>
      <c r="AI829" s="414"/>
      <c r="AJ829" s="414"/>
      <c r="AK829" s="414"/>
      <c r="AL829" s="414"/>
      <c r="AM829" s="295">
        <f>SUM(Y829:AL829)</f>
        <v>0</v>
      </c>
    </row>
    <row r="830" spans="1:39" hidden="1" outlineLevel="1">
      <c r="A830" s="530"/>
      <c r="B830" s="293" t="s">
        <v>342</v>
      </c>
      <c r="C830" s="290" t="s">
        <v>163</v>
      </c>
      <c r="D830" s="294"/>
      <c r="E830" s="294"/>
      <c r="F830" s="294"/>
      <c r="G830" s="294"/>
      <c r="H830" s="294"/>
      <c r="I830" s="294"/>
      <c r="J830" s="294"/>
      <c r="K830" s="294"/>
      <c r="L830" s="294"/>
      <c r="M830" s="294"/>
      <c r="N830" s="294">
        <f>N829</f>
        <v>12</v>
      </c>
      <c r="O830" s="294"/>
      <c r="P830" s="294"/>
      <c r="Q830" s="294"/>
      <c r="R830" s="294"/>
      <c r="S830" s="294"/>
      <c r="T830" s="294"/>
      <c r="U830" s="294"/>
      <c r="V830" s="294"/>
      <c r="W830" s="294"/>
      <c r="X830" s="294"/>
      <c r="Y830" s="410">
        <f>Y829</f>
        <v>0</v>
      </c>
      <c r="Z830" s="410">
        <f t="shared" ref="Z830:AL830" si="2472">Z829</f>
        <v>0</v>
      </c>
      <c r="AA830" s="410">
        <f t="shared" si="2472"/>
        <v>0</v>
      </c>
      <c r="AB830" s="410">
        <f t="shared" si="2472"/>
        <v>0</v>
      </c>
      <c r="AC830" s="410">
        <f t="shared" si="2472"/>
        <v>0</v>
      </c>
      <c r="AD830" s="410">
        <f t="shared" si="2472"/>
        <v>0</v>
      </c>
      <c r="AE830" s="410">
        <f t="shared" si="2472"/>
        <v>0</v>
      </c>
      <c r="AF830" s="410">
        <f t="shared" si="2472"/>
        <v>0</v>
      </c>
      <c r="AG830" s="410">
        <f t="shared" si="2472"/>
        <v>0</v>
      </c>
      <c r="AH830" s="410">
        <f t="shared" si="2472"/>
        <v>0</v>
      </c>
      <c r="AI830" s="410">
        <f t="shared" si="2472"/>
        <v>0</v>
      </c>
      <c r="AJ830" s="410">
        <f t="shared" si="2472"/>
        <v>0</v>
      </c>
      <c r="AK830" s="410">
        <f t="shared" si="2472"/>
        <v>0</v>
      </c>
      <c r="AL830" s="410">
        <f t="shared" si="2472"/>
        <v>0</v>
      </c>
      <c r="AM830" s="296"/>
    </row>
    <row r="831" spans="1:39" hidden="1" outlineLevel="1">
      <c r="A831" s="530"/>
      <c r="B831" s="321"/>
      <c r="C831" s="290"/>
      <c r="D831" s="290"/>
      <c r="E831" s="290"/>
      <c r="F831" s="290"/>
      <c r="G831" s="290"/>
      <c r="H831" s="290"/>
      <c r="I831" s="290"/>
      <c r="J831" s="290"/>
      <c r="K831" s="290"/>
      <c r="L831" s="290"/>
      <c r="M831" s="290"/>
      <c r="N831" s="290"/>
      <c r="O831" s="290"/>
      <c r="P831" s="290"/>
      <c r="Q831" s="290"/>
      <c r="R831" s="290"/>
      <c r="S831" s="290"/>
      <c r="T831" s="290"/>
      <c r="U831" s="290"/>
      <c r="V831" s="290"/>
      <c r="W831" s="290"/>
      <c r="X831" s="290"/>
      <c r="Y831" s="411"/>
      <c r="Z831" s="411"/>
      <c r="AA831" s="411"/>
      <c r="AB831" s="411"/>
      <c r="AC831" s="411"/>
      <c r="AD831" s="411"/>
      <c r="AE831" s="411"/>
      <c r="AF831" s="411"/>
      <c r="AG831" s="411"/>
      <c r="AH831" s="411"/>
      <c r="AI831" s="411"/>
      <c r="AJ831" s="411"/>
      <c r="AK831" s="411"/>
      <c r="AL831" s="411"/>
      <c r="AM831" s="305"/>
    </row>
    <row r="832" spans="1:39" hidden="1" outlineLevel="1">
      <c r="A832" s="530">
        <v>20</v>
      </c>
      <c r="B832" s="427" t="s">
        <v>110</v>
      </c>
      <c r="C832" s="290" t="s">
        <v>25</v>
      </c>
      <c r="D832" s="294"/>
      <c r="E832" s="294"/>
      <c r="F832" s="294"/>
      <c r="G832" s="294"/>
      <c r="H832" s="294"/>
      <c r="I832" s="294"/>
      <c r="J832" s="294"/>
      <c r="K832" s="294"/>
      <c r="L832" s="294"/>
      <c r="M832" s="294"/>
      <c r="N832" s="294">
        <v>12</v>
      </c>
      <c r="O832" s="294"/>
      <c r="P832" s="294"/>
      <c r="Q832" s="294"/>
      <c r="R832" s="294"/>
      <c r="S832" s="294"/>
      <c r="T832" s="294"/>
      <c r="U832" s="294"/>
      <c r="V832" s="294"/>
      <c r="W832" s="294"/>
      <c r="X832" s="294"/>
      <c r="Y832" s="425"/>
      <c r="Z832" s="409"/>
      <c r="AA832" s="409"/>
      <c r="AB832" s="409"/>
      <c r="AC832" s="409"/>
      <c r="AD832" s="409"/>
      <c r="AE832" s="409"/>
      <c r="AF832" s="414"/>
      <c r="AG832" s="414"/>
      <c r="AH832" s="414"/>
      <c r="AI832" s="414"/>
      <c r="AJ832" s="414"/>
      <c r="AK832" s="414"/>
      <c r="AL832" s="414"/>
      <c r="AM832" s="295">
        <f>SUM(Y832:AL832)</f>
        <v>0</v>
      </c>
    </row>
    <row r="833" spans="1:39" hidden="1" outlineLevel="1">
      <c r="A833" s="530"/>
      <c r="B833" s="293" t="s">
        <v>342</v>
      </c>
      <c r="C833" s="290" t="s">
        <v>163</v>
      </c>
      <c r="D833" s="294"/>
      <c r="E833" s="294"/>
      <c r="F833" s="294"/>
      <c r="G833" s="294"/>
      <c r="H833" s="294"/>
      <c r="I833" s="294"/>
      <c r="J833" s="294"/>
      <c r="K833" s="294"/>
      <c r="L833" s="294"/>
      <c r="M833" s="294"/>
      <c r="N833" s="294">
        <f>N832</f>
        <v>12</v>
      </c>
      <c r="O833" s="294"/>
      <c r="P833" s="294"/>
      <c r="Q833" s="294"/>
      <c r="R833" s="294"/>
      <c r="S833" s="294"/>
      <c r="T833" s="294"/>
      <c r="U833" s="294"/>
      <c r="V833" s="294"/>
      <c r="W833" s="294"/>
      <c r="X833" s="294"/>
      <c r="Y833" s="410">
        <f>Y832</f>
        <v>0</v>
      </c>
      <c r="Z833" s="410">
        <f t="shared" ref="Z833:AL833" si="2473">Z832</f>
        <v>0</v>
      </c>
      <c r="AA833" s="410">
        <f t="shared" si="2473"/>
        <v>0</v>
      </c>
      <c r="AB833" s="410">
        <f t="shared" si="2473"/>
        <v>0</v>
      </c>
      <c r="AC833" s="410">
        <f t="shared" si="2473"/>
        <v>0</v>
      </c>
      <c r="AD833" s="410">
        <f t="shared" si="2473"/>
        <v>0</v>
      </c>
      <c r="AE833" s="410">
        <f t="shared" si="2473"/>
        <v>0</v>
      </c>
      <c r="AF833" s="410">
        <f t="shared" si="2473"/>
        <v>0</v>
      </c>
      <c r="AG833" s="410">
        <f t="shared" si="2473"/>
        <v>0</v>
      </c>
      <c r="AH833" s="410">
        <f t="shared" si="2473"/>
        <v>0</v>
      </c>
      <c r="AI833" s="410">
        <f t="shared" si="2473"/>
        <v>0</v>
      </c>
      <c r="AJ833" s="410">
        <f t="shared" si="2473"/>
        <v>0</v>
      </c>
      <c r="AK833" s="410">
        <f t="shared" si="2473"/>
        <v>0</v>
      </c>
      <c r="AL833" s="410">
        <f t="shared" si="2473"/>
        <v>0</v>
      </c>
      <c r="AM833" s="305"/>
    </row>
    <row r="834" spans="1:39" ht="15.75" hidden="1" outlineLevel="1">
      <c r="A834" s="530"/>
      <c r="B834" s="322"/>
      <c r="C834" s="299"/>
      <c r="D834" s="290"/>
      <c r="E834" s="290"/>
      <c r="F834" s="290"/>
      <c r="G834" s="290"/>
      <c r="H834" s="290"/>
      <c r="I834" s="290"/>
      <c r="J834" s="290"/>
      <c r="K834" s="290"/>
      <c r="L834" s="290"/>
      <c r="M834" s="290"/>
      <c r="N834" s="299"/>
      <c r="O834" s="290"/>
      <c r="P834" s="290"/>
      <c r="Q834" s="290"/>
      <c r="R834" s="290"/>
      <c r="S834" s="290"/>
      <c r="T834" s="290"/>
      <c r="U834" s="290"/>
      <c r="V834" s="290"/>
      <c r="W834" s="290"/>
      <c r="X834" s="290"/>
      <c r="Y834" s="411"/>
      <c r="Z834" s="411"/>
      <c r="AA834" s="411"/>
      <c r="AB834" s="411"/>
      <c r="AC834" s="411"/>
      <c r="AD834" s="411"/>
      <c r="AE834" s="411"/>
      <c r="AF834" s="411"/>
      <c r="AG834" s="411"/>
      <c r="AH834" s="411"/>
      <c r="AI834" s="411"/>
      <c r="AJ834" s="411"/>
      <c r="AK834" s="411"/>
      <c r="AL834" s="411"/>
      <c r="AM834" s="305"/>
    </row>
    <row r="835" spans="1:39" ht="15.75" hidden="1" outlineLevel="1">
      <c r="A835" s="530"/>
      <c r="B835" s="516" t="s">
        <v>503</v>
      </c>
      <c r="C835" s="290"/>
      <c r="D835" s="290"/>
      <c r="E835" s="290"/>
      <c r="F835" s="290"/>
      <c r="G835" s="290"/>
      <c r="H835" s="290"/>
      <c r="I835" s="290"/>
      <c r="J835" s="290"/>
      <c r="K835" s="290"/>
      <c r="L835" s="290"/>
      <c r="M835" s="290"/>
      <c r="N835" s="290"/>
      <c r="O835" s="290"/>
      <c r="P835" s="290"/>
      <c r="Q835" s="290"/>
      <c r="R835" s="290"/>
      <c r="S835" s="290"/>
      <c r="T835" s="290"/>
      <c r="U835" s="290"/>
      <c r="V835" s="290"/>
      <c r="W835" s="290"/>
      <c r="X835" s="290"/>
      <c r="Y835" s="421"/>
      <c r="Z835" s="424"/>
      <c r="AA835" s="424"/>
      <c r="AB835" s="424"/>
      <c r="AC835" s="424"/>
      <c r="AD835" s="424"/>
      <c r="AE835" s="424"/>
      <c r="AF835" s="424"/>
      <c r="AG835" s="424"/>
      <c r="AH835" s="424"/>
      <c r="AI835" s="424"/>
      <c r="AJ835" s="424"/>
      <c r="AK835" s="424"/>
      <c r="AL835" s="424"/>
      <c r="AM835" s="305"/>
    </row>
    <row r="836" spans="1:39" ht="15.75" hidden="1" outlineLevel="1">
      <c r="A836" s="530"/>
      <c r="B836" s="502" t="s">
        <v>499</v>
      </c>
      <c r="C836" s="290"/>
      <c r="D836" s="290"/>
      <c r="E836" s="290"/>
      <c r="F836" s="290"/>
      <c r="G836" s="290"/>
      <c r="H836" s="290"/>
      <c r="I836" s="290"/>
      <c r="J836" s="290"/>
      <c r="K836" s="290"/>
      <c r="L836" s="290"/>
      <c r="M836" s="290"/>
      <c r="N836" s="290"/>
      <c r="O836" s="290"/>
      <c r="P836" s="290"/>
      <c r="Q836" s="290"/>
      <c r="R836" s="290"/>
      <c r="S836" s="290"/>
      <c r="T836" s="290"/>
      <c r="U836" s="290"/>
      <c r="V836" s="290"/>
      <c r="W836" s="290"/>
      <c r="X836" s="290"/>
      <c r="Y836" s="421"/>
      <c r="Z836" s="424"/>
      <c r="AA836" s="424"/>
      <c r="AB836" s="424"/>
      <c r="AC836" s="424"/>
      <c r="AD836" s="424"/>
      <c r="AE836" s="424"/>
      <c r="AF836" s="424"/>
      <c r="AG836" s="424"/>
      <c r="AH836" s="424"/>
      <c r="AI836" s="424"/>
      <c r="AJ836" s="424"/>
      <c r="AK836" s="424"/>
      <c r="AL836" s="424"/>
      <c r="AM836" s="305"/>
    </row>
    <row r="837" spans="1:39" hidden="1" outlineLevel="1">
      <c r="A837" s="530">
        <v>21</v>
      </c>
      <c r="B837" s="427" t="s">
        <v>113</v>
      </c>
      <c r="C837" s="290" t="s">
        <v>25</v>
      </c>
      <c r="D837" s="294"/>
      <c r="E837" s="294"/>
      <c r="F837" s="294"/>
      <c r="G837" s="294"/>
      <c r="H837" s="294"/>
      <c r="I837" s="294"/>
      <c r="J837" s="294"/>
      <c r="K837" s="294"/>
      <c r="L837" s="294"/>
      <c r="M837" s="294"/>
      <c r="N837" s="290"/>
      <c r="O837" s="294"/>
      <c r="P837" s="294"/>
      <c r="Q837" s="294"/>
      <c r="R837" s="294"/>
      <c r="S837" s="294"/>
      <c r="T837" s="294"/>
      <c r="U837" s="294"/>
      <c r="V837" s="294"/>
      <c r="W837" s="294"/>
      <c r="X837" s="294"/>
      <c r="Y837" s="414"/>
      <c r="Z837" s="414"/>
      <c r="AA837" s="414"/>
      <c r="AB837" s="414"/>
      <c r="AC837" s="414"/>
      <c r="AD837" s="414"/>
      <c r="AE837" s="414"/>
      <c r="AF837" s="409"/>
      <c r="AG837" s="409"/>
      <c r="AH837" s="409"/>
      <c r="AI837" s="409"/>
      <c r="AJ837" s="409"/>
      <c r="AK837" s="409"/>
      <c r="AL837" s="409"/>
      <c r="AM837" s="295">
        <f>SUM(Y837:AL837)</f>
        <v>0</v>
      </c>
    </row>
    <row r="838" spans="1:39" hidden="1" outlineLevel="1">
      <c r="A838" s="530"/>
      <c r="B838" s="293" t="s">
        <v>342</v>
      </c>
      <c r="C838" s="290" t="s">
        <v>163</v>
      </c>
      <c r="D838" s="294"/>
      <c r="E838" s="294"/>
      <c r="F838" s="294"/>
      <c r="G838" s="294"/>
      <c r="H838" s="294"/>
      <c r="I838" s="294"/>
      <c r="J838" s="294"/>
      <c r="K838" s="294"/>
      <c r="L838" s="294"/>
      <c r="M838" s="294"/>
      <c r="N838" s="290"/>
      <c r="O838" s="294"/>
      <c r="P838" s="294"/>
      <c r="Q838" s="294"/>
      <c r="R838" s="294"/>
      <c r="S838" s="294"/>
      <c r="T838" s="294"/>
      <c r="U838" s="294"/>
      <c r="V838" s="294"/>
      <c r="W838" s="294"/>
      <c r="X838" s="294"/>
      <c r="Y838" s="410">
        <f>Y837</f>
        <v>0</v>
      </c>
      <c r="Z838" s="410">
        <f t="shared" ref="Z838" si="2474">Z837</f>
        <v>0</v>
      </c>
      <c r="AA838" s="410">
        <f t="shared" ref="AA838" si="2475">AA837</f>
        <v>0</v>
      </c>
      <c r="AB838" s="410">
        <f t="shared" ref="AB838" si="2476">AB837</f>
        <v>0</v>
      </c>
      <c r="AC838" s="410">
        <f t="shared" ref="AC838" si="2477">AC837</f>
        <v>0</v>
      </c>
      <c r="AD838" s="410">
        <f t="shared" ref="AD838" si="2478">AD837</f>
        <v>0</v>
      </c>
      <c r="AE838" s="410">
        <f t="shared" ref="AE838" si="2479">AE837</f>
        <v>0</v>
      </c>
      <c r="AF838" s="410">
        <f t="shared" ref="AF838" si="2480">AF837</f>
        <v>0</v>
      </c>
      <c r="AG838" s="410">
        <f t="shared" ref="AG838" si="2481">AG837</f>
        <v>0</v>
      </c>
      <c r="AH838" s="410">
        <f t="shared" ref="AH838" si="2482">AH837</f>
        <v>0</v>
      </c>
      <c r="AI838" s="410">
        <f t="shared" ref="AI838" si="2483">AI837</f>
        <v>0</v>
      </c>
      <c r="AJ838" s="410">
        <f t="shared" ref="AJ838" si="2484">AJ837</f>
        <v>0</v>
      </c>
      <c r="AK838" s="410">
        <f t="shared" ref="AK838" si="2485">AK837</f>
        <v>0</v>
      </c>
      <c r="AL838" s="410">
        <f t="shared" ref="AL838" si="2486">AL837</f>
        <v>0</v>
      </c>
      <c r="AM838" s="305"/>
    </row>
    <row r="839" spans="1:39" hidden="1" outlineLevel="1">
      <c r="A839" s="530"/>
      <c r="B839" s="293"/>
      <c r="C839" s="290"/>
      <c r="D839" s="290"/>
      <c r="E839" s="290"/>
      <c r="F839" s="290"/>
      <c r="G839" s="290"/>
      <c r="H839" s="290"/>
      <c r="I839" s="290"/>
      <c r="J839" s="290"/>
      <c r="K839" s="290"/>
      <c r="L839" s="290"/>
      <c r="M839" s="290"/>
      <c r="N839" s="290"/>
      <c r="O839" s="290"/>
      <c r="P839" s="290"/>
      <c r="Q839" s="290"/>
      <c r="R839" s="290"/>
      <c r="S839" s="290"/>
      <c r="T839" s="290"/>
      <c r="U839" s="290"/>
      <c r="V839" s="290"/>
      <c r="W839" s="290"/>
      <c r="X839" s="290"/>
      <c r="Y839" s="421"/>
      <c r="Z839" s="424"/>
      <c r="AA839" s="424"/>
      <c r="AB839" s="424"/>
      <c r="AC839" s="424"/>
      <c r="AD839" s="424"/>
      <c r="AE839" s="424"/>
      <c r="AF839" s="424"/>
      <c r="AG839" s="424"/>
      <c r="AH839" s="424"/>
      <c r="AI839" s="424"/>
      <c r="AJ839" s="424"/>
      <c r="AK839" s="424"/>
      <c r="AL839" s="424"/>
      <c r="AM839" s="305"/>
    </row>
    <row r="840" spans="1:39" ht="30" hidden="1" outlineLevel="1">
      <c r="A840" s="530">
        <v>22</v>
      </c>
      <c r="B840" s="427" t="s">
        <v>114</v>
      </c>
      <c r="C840" s="290" t="s">
        <v>25</v>
      </c>
      <c r="D840" s="294"/>
      <c r="E840" s="294"/>
      <c r="F840" s="294"/>
      <c r="G840" s="294"/>
      <c r="H840" s="294"/>
      <c r="I840" s="294"/>
      <c r="J840" s="294"/>
      <c r="K840" s="294"/>
      <c r="L840" s="294"/>
      <c r="M840" s="294"/>
      <c r="N840" s="290"/>
      <c r="O840" s="294"/>
      <c r="P840" s="294"/>
      <c r="Q840" s="294"/>
      <c r="R840" s="294"/>
      <c r="S840" s="294"/>
      <c r="T840" s="294"/>
      <c r="U840" s="294"/>
      <c r="V840" s="294"/>
      <c r="W840" s="294"/>
      <c r="X840" s="294"/>
      <c r="Y840" s="414"/>
      <c r="Z840" s="414"/>
      <c r="AA840" s="414"/>
      <c r="AB840" s="414"/>
      <c r="AC840" s="414"/>
      <c r="AD840" s="414"/>
      <c r="AE840" s="414"/>
      <c r="AF840" s="409"/>
      <c r="AG840" s="409"/>
      <c r="AH840" s="409"/>
      <c r="AI840" s="409"/>
      <c r="AJ840" s="409"/>
      <c r="AK840" s="409"/>
      <c r="AL840" s="409"/>
      <c r="AM840" s="295">
        <f>SUM(Y840:AL840)</f>
        <v>0</v>
      </c>
    </row>
    <row r="841" spans="1:39" hidden="1" outlineLevel="1">
      <c r="A841" s="530"/>
      <c r="B841" s="293" t="s">
        <v>342</v>
      </c>
      <c r="C841" s="290" t="s">
        <v>163</v>
      </c>
      <c r="D841" s="294"/>
      <c r="E841" s="294"/>
      <c r="F841" s="294"/>
      <c r="G841" s="294"/>
      <c r="H841" s="294"/>
      <c r="I841" s="294"/>
      <c r="J841" s="294"/>
      <c r="K841" s="294"/>
      <c r="L841" s="294"/>
      <c r="M841" s="294"/>
      <c r="N841" s="290"/>
      <c r="O841" s="294"/>
      <c r="P841" s="294"/>
      <c r="Q841" s="294"/>
      <c r="R841" s="294"/>
      <c r="S841" s="294"/>
      <c r="T841" s="294"/>
      <c r="U841" s="294"/>
      <c r="V841" s="294"/>
      <c r="W841" s="294"/>
      <c r="X841" s="294"/>
      <c r="Y841" s="410">
        <f>Y840</f>
        <v>0</v>
      </c>
      <c r="Z841" s="410">
        <f t="shared" ref="Z841" si="2487">Z840</f>
        <v>0</v>
      </c>
      <c r="AA841" s="410">
        <f t="shared" ref="AA841" si="2488">AA840</f>
        <v>0</v>
      </c>
      <c r="AB841" s="410">
        <f t="shared" ref="AB841" si="2489">AB840</f>
        <v>0</v>
      </c>
      <c r="AC841" s="410">
        <f t="shared" ref="AC841" si="2490">AC840</f>
        <v>0</v>
      </c>
      <c r="AD841" s="410">
        <f t="shared" ref="AD841" si="2491">AD840</f>
        <v>0</v>
      </c>
      <c r="AE841" s="410">
        <f t="shared" ref="AE841" si="2492">AE840</f>
        <v>0</v>
      </c>
      <c r="AF841" s="410">
        <f t="shared" ref="AF841" si="2493">AF840</f>
        <v>0</v>
      </c>
      <c r="AG841" s="410">
        <f t="shared" ref="AG841" si="2494">AG840</f>
        <v>0</v>
      </c>
      <c r="AH841" s="410">
        <f t="shared" ref="AH841" si="2495">AH840</f>
        <v>0</v>
      </c>
      <c r="AI841" s="410">
        <f t="shared" ref="AI841" si="2496">AI840</f>
        <v>0</v>
      </c>
      <c r="AJ841" s="410">
        <f t="shared" ref="AJ841" si="2497">AJ840</f>
        <v>0</v>
      </c>
      <c r="AK841" s="410">
        <f t="shared" ref="AK841" si="2498">AK840</f>
        <v>0</v>
      </c>
      <c r="AL841" s="410">
        <f t="shared" ref="AL841" si="2499">AL840</f>
        <v>0</v>
      </c>
      <c r="AM841" s="305"/>
    </row>
    <row r="842" spans="1:39" hidden="1" outlineLevel="1">
      <c r="A842" s="530"/>
      <c r="B842" s="293"/>
      <c r="C842" s="290"/>
      <c r="D842" s="290"/>
      <c r="E842" s="290"/>
      <c r="F842" s="290"/>
      <c r="G842" s="290"/>
      <c r="H842" s="290"/>
      <c r="I842" s="290"/>
      <c r="J842" s="290"/>
      <c r="K842" s="290"/>
      <c r="L842" s="290"/>
      <c r="M842" s="290"/>
      <c r="N842" s="290"/>
      <c r="O842" s="290"/>
      <c r="P842" s="290"/>
      <c r="Q842" s="290"/>
      <c r="R842" s="290"/>
      <c r="S842" s="290"/>
      <c r="T842" s="290"/>
      <c r="U842" s="290"/>
      <c r="V842" s="290"/>
      <c r="W842" s="290"/>
      <c r="X842" s="290"/>
      <c r="Y842" s="421"/>
      <c r="Z842" s="424"/>
      <c r="AA842" s="424"/>
      <c r="AB842" s="424"/>
      <c r="AC842" s="424"/>
      <c r="AD842" s="424"/>
      <c r="AE842" s="424"/>
      <c r="AF842" s="424"/>
      <c r="AG842" s="424"/>
      <c r="AH842" s="424"/>
      <c r="AI842" s="424"/>
      <c r="AJ842" s="424"/>
      <c r="AK842" s="424"/>
      <c r="AL842" s="424"/>
      <c r="AM842" s="305"/>
    </row>
    <row r="843" spans="1:39" ht="30" hidden="1" outlineLevel="1">
      <c r="A843" s="530">
        <v>23</v>
      </c>
      <c r="B843" s="427" t="s">
        <v>115</v>
      </c>
      <c r="C843" s="290" t="s">
        <v>25</v>
      </c>
      <c r="D843" s="294"/>
      <c r="E843" s="294"/>
      <c r="F843" s="294"/>
      <c r="G843" s="294"/>
      <c r="H843" s="294"/>
      <c r="I843" s="294"/>
      <c r="J843" s="294"/>
      <c r="K843" s="294"/>
      <c r="L843" s="294"/>
      <c r="M843" s="294"/>
      <c r="N843" s="290"/>
      <c r="O843" s="294"/>
      <c r="P843" s="294"/>
      <c r="Q843" s="294"/>
      <c r="R843" s="294"/>
      <c r="S843" s="294"/>
      <c r="T843" s="294"/>
      <c r="U843" s="294"/>
      <c r="V843" s="294"/>
      <c r="W843" s="294"/>
      <c r="X843" s="294"/>
      <c r="Y843" s="414"/>
      <c r="Z843" s="414"/>
      <c r="AA843" s="414"/>
      <c r="AB843" s="414"/>
      <c r="AC843" s="414"/>
      <c r="AD843" s="414"/>
      <c r="AE843" s="414"/>
      <c r="AF843" s="409"/>
      <c r="AG843" s="409"/>
      <c r="AH843" s="409"/>
      <c r="AI843" s="409"/>
      <c r="AJ843" s="409"/>
      <c r="AK843" s="409"/>
      <c r="AL843" s="409"/>
      <c r="AM843" s="295">
        <f>SUM(Y843:AL843)</f>
        <v>0</v>
      </c>
    </row>
    <row r="844" spans="1:39" hidden="1" outlineLevel="1">
      <c r="A844" s="530"/>
      <c r="B844" s="293" t="s">
        <v>342</v>
      </c>
      <c r="C844" s="290" t="s">
        <v>163</v>
      </c>
      <c r="D844" s="294"/>
      <c r="E844" s="294"/>
      <c r="F844" s="294"/>
      <c r="G844" s="294"/>
      <c r="H844" s="294"/>
      <c r="I844" s="294"/>
      <c r="J844" s="294"/>
      <c r="K844" s="294"/>
      <c r="L844" s="294"/>
      <c r="M844" s="294"/>
      <c r="N844" s="290"/>
      <c r="O844" s="294"/>
      <c r="P844" s="294"/>
      <c r="Q844" s="294"/>
      <c r="R844" s="294"/>
      <c r="S844" s="294"/>
      <c r="T844" s="294"/>
      <c r="U844" s="294"/>
      <c r="V844" s="294"/>
      <c r="W844" s="294"/>
      <c r="X844" s="294"/>
      <c r="Y844" s="410">
        <f>Y843</f>
        <v>0</v>
      </c>
      <c r="Z844" s="410">
        <f t="shared" ref="Z844" si="2500">Z843</f>
        <v>0</v>
      </c>
      <c r="AA844" s="410">
        <f t="shared" ref="AA844" si="2501">AA843</f>
        <v>0</v>
      </c>
      <c r="AB844" s="410">
        <f t="shared" ref="AB844" si="2502">AB843</f>
        <v>0</v>
      </c>
      <c r="AC844" s="410">
        <f t="shared" ref="AC844" si="2503">AC843</f>
        <v>0</v>
      </c>
      <c r="AD844" s="410">
        <f t="shared" ref="AD844" si="2504">AD843</f>
        <v>0</v>
      </c>
      <c r="AE844" s="410">
        <f t="shared" ref="AE844" si="2505">AE843</f>
        <v>0</v>
      </c>
      <c r="AF844" s="410">
        <f t="shared" ref="AF844" si="2506">AF843</f>
        <v>0</v>
      </c>
      <c r="AG844" s="410">
        <f t="shared" ref="AG844" si="2507">AG843</f>
        <v>0</v>
      </c>
      <c r="AH844" s="410">
        <f t="shared" ref="AH844" si="2508">AH843</f>
        <v>0</v>
      </c>
      <c r="AI844" s="410">
        <f t="shared" ref="AI844" si="2509">AI843</f>
        <v>0</v>
      </c>
      <c r="AJ844" s="410">
        <f t="shared" ref="AJ844" si="2510">AJ843</f>
        <v>0</v>
      </c>
      <c r="AK844" s="410">
        <f t="shared" ref="AK844" si="2511">AK843</f>
        <v>0</v>
      </c>
      <c r="AL844" s="410">
        <f t="shared" ref="AL844" si="2512">AL843</f>
        <v>0</v>
      </c>
      <c r="AM844" s="305"/>
    </row>
    <row r="845" spans="1:39" hidden="1" outlineLevel="1">
      <c r="A845" s="530"/>
      <c r="B845" s="429"/>
      <c r="C845" s="290"/>
      <c r="D845" s="290"/>
      <c r="E845" s="290"/>
      <c r="F845" s="290"/>
      <c r="G845" s="290"/>
      <c r="H845" s="290"/>
      <c r="I845" s="290"/>
      <c r="J845" s="290"/>
      <c r="K845" s="290"/>
      <c r="L845" s="290"/>
      <c r="M845" s="290"/>
      <c r="N845" s="290"/>
      <c r="O845" s="290"/>
      <c r="P845" s="290"/>
      <c r="Q845" s="290"/>
      <c r="R845" s="290"/>
      <c r="S845" s="290"/>
      <c r="T845" s="290"/>
      <c r="U845" s="290"/>
      <c r="V845" s="290"/>
      <c r="W845" s="290"/>
      <c r="X845" s="290"/>
      <c r="Y845" s="421"/>
      <c r="Z845" s="424"/>
      <c r="AA845" s="424"/>
      <c r="AB845" s="424"/>
      <c r="AC845" s="424"/>
      <c r="AD845" s="424"/>
      <c r="AE845" s="424"/>
      <c r="AF845" s="424"/>
      <c r="AG845" s="424"/>
      <c r="AH845" s="424"/>
      <c r="AI845" s="424"/>
      <c r="AJ845" s="424"/>
      <c r="AK845" s="424"/>
      <c r="AL845" s="424"/>
      <c r="AM845" s="305"/>
    </row>
    <row r="846" spans="1:39" ht="30" hidden="1" outlineLevel="1">
      <c r="A846" s="530">
        <v>24</v>
      </c>
      <c r="B846" s="427" t="s">
        <v>116</v>
      </c>
      <c r="C846" s="290" t="s">
        <v>25</v>
      </c>
      <c r="D846" s="294"/>
      <c r="E846" s="294"/>
      <c r="F846" s="294"/>
      <c r="G846" s="294"/>
      <c r="H846" s="294"/>
      <c r="I846" s="294"/>
      <c r="J846" s="294"/>
      <c r="K846" s="294"/>
      <c r="L846" s="294"/>
      <c r="M846" s="294"/>
      <c r="N846" s="290"/>
      <c r="O846" s="294"/>
      <c r="P846" s="294"/>
      <c r="Q846" s="294"/>
      <c r="R846" s="294"/>
      <c r="S846" s="294"/>
      <c r="T846" s="294"/>
      <c r="U846" s="294"/>
      <c r="V846" s="294"/>
      <c r="W846" s="294"/>
      <c r="X846" s="294"/>
      <c r="Y846" s="414"/>
      <c r="Z846" s="414"/>
      <c r="AA846" s="414"/>
      <c r="AB846" s="414"/>
      <c r="AC846" s="414"/>
      <c r="AD846" s="414"/>
      <c r="AE846" s="414"/>
      <c r="AF846" s="409"/>
      <c r="AG846" s="409"/>
      <c r="AH846" s="409"/>
      <c r="AI846" s="409"/>
      <c r="AJ846" s="409"/>
      <c r="AK846" s="409"/>
      <c r="AL846" s="409"/>
      <c r="AM846" s="295">
        <f>SUM(Y846:AL846)</f>
        <v>0</v>
      </c>
    </row>
    <row r="847" spans="1:39" hidden="1" outlineLevel="1">
      <c r="A847" s="530"/>
      <c r="B847" s="293" t="s">
        <v>342</v>
      </c>
      <c r="C847" s="290" t="s">
        <v>163</v>
      </c>
      <c r="D847" s="294"/>
      <c r="E847" s="294"/>
      <c r="F847" s="294"/>
      <c r="G847" s="294"/>
      <c r="H847" s="294"/>
      <c r="I847" s="294"/>
      <c r="J847" s="294"/>
      <c r="K847" s="294"/>
      <c r="L847" s="294"/>
      <c r="M847" s="294"/>
      <c r="N847" s="290"/>
      <c r="O847" s="294"/>
      <c r="P847" s="294"/>
      <c r="Q847" s="294"/>
      <c r="R847" s="294"/>
      <c r="S847" s="294"/>
      <c r="T847" s="294"/>
      <c r="U847" s="294"/>
      <c r="V847" s="294"/>
      <c r="W847" s="294"/>
      <c r="X847" s="294"/>
      <c r="Y847" s="410">
        <f>Y846</f>
        <v>0</v>
      </c>
      <c r="Z847" s="410">
        <f t="shared" ref="Z847" si="2513">Z846</f>
        <v>0</v>
      </c>
      <c r="AA847" s="410">
        <f t="shared" ref="AA847" si="2514">AA846</f>
        <v>0</v>
      </c>
      <c r="AB847" s="410">
        <f t="shared" ref="AB847" si="2515">AB846</f>
        <v>0</v>
      </c>
      <c r="AC847" s="410">
        <f t="shared" ref="AC847" si="2516">AC846</f>
        <v>0</v>
      </c>
      <c r="AD847" s="410">
        <f t="shared" ref="AD847" si="2517">AD846</f>
        <v>0</v>
      </c>
      <c r="AE847" s="410">
        <f t="shared" ref="AE847" si="2518">AE846</f>
        <v>0</v>
      </c>
      <c r="AF847" s="410">
        <f t="shared" ref="AF847" si="2519">AF846</f>
        <v>0</v>
      </c>
      <c r="AG847" s="410">
        <f t="shared" ref="AG847" si="2520">AG846</f>
        <v>0</v>
      </c>
      <c r="AH847" s="410">
        <f t="shared" ref="AH847" si="2521">AH846</f>
        <v>0</v>
      </c>
      <c r="AI847" s="410">
        <f t="shared" ref="AI847" si="2522">AI846</f>
        <v>0</v>
      </c>
      <c r="AJ847" s="410">
        <f t="shared" ref="AJ847" si="2523">AJ846</f>
        <v>0</v>
      </c>
      <c r="AK847" s="410">
        <f t="shared" ref="AK847" si="2524">AK846</f>
        <v>0</v>
      </c>
      <c r="AL847" s="410">
        <f t="shared" ref="AL847" si="2525">AL846</f>
        <v>0</v>
      </c>
      <c r="AM847" s="305"/>
    </row>
    <row r="848" spans="1:39" hidden="1" outlineLevel="1">
      <c r="A848" s="530"/>
      <c r="B848" s="293"/>
      <c r="C848" s="290"/>
      <c r="D848" s="290"/>
      <c r="E848" s="290"/>
      <c r="F848" s="290"/>
      <c r="G848" s="290"/>
      <c r="H848" s="290"/>
      <c r="I848" s="290"/>
      <c r="J848" s="290"/>
      <c r="K848" s="290"/>
      <c r="L848" s="290"/>
      <c r="M848" s="290"/>
      <c r="N848" s="290"/>
      <c r="O848" s="290"/>
      <c r="P848" s="290"/>
      <c r="Q848" s="290"/>
      <c r="R848" s="290"/>
      <c r="S848" s="290"/>
      <c r="T848" s="290"/>
      <c r="U848" s="290"/>
      <c r="V848" s="290"/>
      <c r="W848" s="290"/>
      <c r="X848" s="290"/>
      <c r="Y848" s="411"/>
      <c r="Z848" s="424"/>
      <c r="AA848" s="424"/>
      <c r="AB848" s="424"/>
      <c r="AC848" s="424"/>
      <c r="AD848" s="424"/>
      <c r="AE848" s="424"/>
      <c r="AF848" s="424"/>
      <c r="AG848" s="424"/>
      <c r="AH848" s="424"/>
      <c r="AI848" s="424"/>
      <c r="AJ848" s="424"/>
      <c r="AK848" s="424"/>
      <c r="AL848" s="424"/>
      <c r="AM848" s="305"/>
    </row>
    <row r="849" spans="1:39" ht="15.75" hidden="1" outlineLevel="1">
      <c r="A849" s="530"/>
      <c r="B849" s="287" t="s">
        <v>500</v>
      </c>
      <c r="C849" s="290"/>
      <c r="D849" s="290"/>
      <c r="E849" s="290"/>
      <c r="F849" s="290"/>
      <c r="G849" s="290"/>
      <c r="H849" s="290"/>
      <c r="I849" s="290"/>
      <c r="J849" s="290"/>
      <c r="K849" s="290"/>
      <c r="L849" s="290"/>
      <c r="M849" s="290"/>
      <c r="N849" s="290"/>
      <c r="O849" s="290"/>
      <c r="P849" s="290"/>
      <c r="Q849" s="290"/>
      <c r="R849" s="290"/>
      <c r="S849" s="290"/>
      <c r="T849" s="290"/>
      <c r="U849" s="290"/>
      <c r="V849" s="290"/>
      <c r="W849" s="290"/>
      <c r="X849" s="290"/>
      <c r="Y849" s="411"/>
      <c r="Z849" s="424"/>
      <c r="AA849" s="424"/>
      <c r="AB849" s="424"/>
      <c r="AC849" s="424"/>
      <c r="AD849" s="424"/>
      <c r="AE849" s="424"/>
      <c r="AF849" s="424"/>
      <c r="AG849" s="424"/>
      <c r="AH849" s="424"/>
      <c r="AI849" s="424"/>
      <c r="AJ849" s="424"/>
      <c r="AK849" s="424"/>
      <c r="AL849" s="424"/>
      <c r="AM849" s="305"/>
    </row>
    <row r="850" spans="1:39" hidden="1" outlineLevel="1">
      <c r="A850" s="530">
        <v>25</v>
      </c>
      <c r="B850" s="427" t="s">
        <v>117</v>
      </c>
      <c r="C850" s="290" t="s">
        <v>25</v>
      </c>
      <c r="D850" s="294"/>
      <c r="E850" s="294"/>
      <c r="F850" s="294"/>
      <c r="G850" s="294"/>
      <c r="H850" s="294"/>
      <c r="I850" s="294"/>
      <c r="J850" s="294"/>
      <c r="K850" s="294"/>
      <c r="L850" s="294"/>
      <c r="M850" s="294"/>
      <c r="N850" s="294">
        <v>12</v>
      </c>
      <c r="O850" s="294"/>
      <c r="P850" s="294"/>
      <c r="Q850" s="294"/>
      <c r="R850" s="294"/>
      <c r="S850" s="294"/>
      <c r="T850" s="294"/>
      <c r="U850" s="294"/>
      <c r="V850" s="294"/>
      <c r="W850" s="294"/>
      <c r="X850" s="294"/>
      <c r="Y850" s="425"/>
      <c r="Z850" s="414"/>
      <c r="AA850" s="414"/>
      <c r="AB850" s="414"/>
      <c r="AC850" s="414"/>
      <c r="AD850" s="414"/>
      <c r="AE850" s="414"/>
      <c r="AF850" s="414"/>
      <c r="AG850" s="414"/>
      <c r="AH850" s="414"/>
      <c r="AI850" s="414"/>
      <c r="AJ850" s="414"/>
      <c r="AK850" s="414"/>
      <c r="AL850" s="414"/>
      <c r="AM850" s="295">
        <f>SUM(Y850:AL850)</f>
        <v>0</v>
      </c>
    </row>
    <row r="851" spans="1:39" hidden="1" outlineLevel="1">
      <c r="A851" s="530"/>
      <c r="B851" s="293" t="s">
        <v>342</v>
      </c>
      <c r="C851" s="290" t="s">
        <v>163</v>
      </c>
      <c r="D851" s="294"/>
      <c r="E851" s="294"/>
      <c r="F851" s="294"/>
      <c r="G851" s="294"/>
      <c r="H851" s="294"/>
      <c r="I851" s="294"/>
      <c r="J851" s="294"/>
      <c r="K851" s="294"/>
      <c r="L851" s="294"/>
      <c r="M851" s="294"/>
      <c r="N851" s="294">
        <f>N850</f>
        <v>12</v>
      </c>
      <c r="O851" s="294"/>
      <c r="P851" s="294"/>
      <c r="Q851" s="294"/>
      <c r="R851" s="294"/>
      <c r="S851" s="294"/>
      <c r="T851" s="294"/>
      <c r="U851" s="294"/>
      <c r="V851" s="294"/>
      <c r="W851" s="294"/>
      <c r="X851" s="294"/>
      <c r="Y851" s="410">
        <f>Y850</f>
        <v>0</v>
      </c>
      <c r="Z851" s="410">
        <f t="shared" ref="Z851" si="2526">Z850</f>
        <v>0</v>
      </c>
      <c r="AA851" s="410">
        <f t="shared" ref="AA851" si="2527">AA850</f>
        <v>0</v>
      </c>
      <c r="AB851" s="410">
        <f t="shared" ref="AB851" si="2528">AB850</f>
        <v>0</v>
      </c>
      <c r="AC851" s="410">
        <f t="shared" ref="AC851" si="2529">AC850</f>
        <v>0</v>
      </c>
      <c r="AD851" s="410">
        <f t="shared" ref="AD851" si="2530">AD850</f>
        <v>0</v>
      </c>
      <c r="AE851" s="410">
        <f t="shared" ref="AE851" si="2531">AE850</f>
        <v>0</v>
      </c>
      <c r="AF851" s="410">
        <f t="shared" ref="AF851" si="2532">AF850</f>
        <v>0</v>
      </c>
      <c r="AG851" s="410">
        <f t="shared" ref="AG851" si="2533">AG850</f>
        <v>0</v>
      </c>
      <c r="AH851" s="410">
        <f t="shared" ref="AH851" si="2534">AH850</f>
        <v>0</v>
      </c>
      <c r="AI851" s="410">
        <f t="shared" ref="AI851" si="2535">AI850</f>
        <v>0</v>
      </c>
      <c r="AJ851" s="410">
        <f t="shared" ref="AJ851" si="2536">AJ850</f>
        <v>0</v>
      </c>
      <c r="AK851" s="410">
        <f t="shared" ref="AK851" si="2537">AK850</f>
        <v>0</v>
      </c>
      <c r="AL851" s="410">
        <f t="shared" ref="AL851" si="2538">AL850</f>
        <v>0</v>
      </c>
      <c r="AM851" s="305"/>
    </row>
    <row r="852" spans="1:39" hidden="1" outlineLevel="1">
      <c r="A852" s="530"/>
      <c r="B852" s="293"/>
      <c r="C852" s="290"/>
      <c r="D852" s="290"/>
      <c r="E852" s="290"/>
      <c r="F852" s="290"/>
      <c r="G852" s="290"/>
      <c r="H852" s="290"/>
      <c r="I852" s="290"/>
      <c r="J852" s="290"/>
      <c r="K852" s="290"/>
      <c r="L852" s="290"/>
      <c r="M852" s="290"/>
      <c r="N852" s="290"/>
      <c r="O852" s="290"/>
      <c r="P852" s="290"/>
      <c r="Q852" s="290"/>
      <c r="R852" s="290"/>
      <c r="S852" s="290"/>
      <c r="T852" s="290"/>
      <c r="U852" s="290"/>
      <c r="V852" s="290"/>
      <c r="W852" s="290"/>
      <c r="X852" s="290"/>
      <c r="Y852" s="411"/>
      <c r="Z852" s="424"/>
      <c r="AA852" s="424"/>
      <c r="AB852" s="424"/>
      <c r="AC852" s="424"/>
      <c r="AD852" s="424"/>
      <c r="AE852" s="424"/>
      <c r="AF852" s="424"/>
      <c r="AG852" s="424"/>
      <c r="AH852" s="424"/>
      <c r="AI852" s="424"/>
      <c r="AJ852" s="424"/>
      <c r="AK852" s="424"/>
      <c r="AL852" s="424"/>
      <c r="AM852" s="305"/>
    </row>
    <row r="853" spans="1:39" hidden="1" outlineLevel="1">
      <c r="A853" s="530">
        <v>26</v>
      </c>
      <c r="B853" s="427" t="s">
        <v>118</v>
      </c>
      <c r="C853" s="290" t="s">
        <v>25</v>
      </c>
      <c r="D853" s="294"/>
      <c r="E853" s="294"/>
      <c r="F853" s="294"/>
      <c r="G853" s="294"/>
      <c r="H853" s="294"/>
      <c r="I853" s="294"/>
      <c r="J853" s="294"/>
      <c r="K853" s="294"/>
      <c r="L853" s="294"/>
      <c r="M853" s="294"/>
      <c r="N853" s="294">
        <v>12</v>
      </c>
      <c r="O853" s="294"/>
      <c r="P853" s="294"/>
      <c r="Q853" s="294"/>
      <c r="R853" s="294"/>
      <c r="S853" s="294"/>
      <c r="T853" s="294"/>
      <c r="U853" s="294"/>
      <c r="V853" s="294"/>
      <c r="W853" s="294"/>
      <c r="X853" s="294"/>
      <c r="Y853" s="425"/>
      <c r="Z853" s="414"/>
      <c r="AA853" s="414"/>
      <c r="AB853" s="414"/>
      <c r="AC853" s="414"/>
      <c r="AD853" s="414"/>
      <c r="AE853" s="414"/>
      <c r="AF853" s="414"/>
      <c r="AG853" s="414"/>
      <c r="AH853" s="414"/>
      <c r="AI853" s="414"/>
      <c r="AJ853" s="414"/>
      <c r="AK853" s="414"/>
      <c r="AL853" s="414"/>
      <c r="AM853" s="295">
        <f>SUM(Y853:AL853)</f>
        <v>0</v>
      </c>
    </row>
    <row r="854" spans="1:39" hidden="1" outlineLevel="1">
      <c r="A854" s="530"/>
      <c r="B854" s="293" t="s">
        <v>342</v>
      </c>
      <c r="C854" s="290" t="s">
        <v>163</v>
      </c>
      <c r="D854" s="294"/>
      <c r="E854" s="294"/>
      <c r="F854" s="294"/>
      <c r="G854" s="294"/>
      <c r="H854" s="294"/>
      <c r="I854" s="294"/>
      <c r="J854" s="294"/>
      <c r="K854" s="294"/>
      <c r="L854" s="294"/>
      <c r="M854" s="294"/>
      <c r="N854" s="294">
        <f>N853</f>
        <v>12</v>
      </c>
      <c r="O854" s="294"/>
      <c r="P854" s="294"/>
      <c r="Q854" s="294"/>
      <c r="R854" s="294"/>
      <c r="S854" s="294"/>
      <c r="T854" s="294"/>
      <c r="U854" s="294"/>
      <c r="V854" s="294"/>
      <c r="W854" s="294"/>
      <c r="X854" s="294"/>
      <c r="Y854" s="410">
        <f>Y853</f>
        <v>0</v>
      </c>
      <c r="Z854" s="410">
        <f t="shared" ref="Z854" si="2539">Z853</f>
        <v>0</v>
      </c>
      <c r="AA854" s="410">
        <f t="shared" ref="AA854" si="2540">AA853</f>
        <v>0</v>
      </c>
      <c r="AB854" s="410">
        <f t="shared" ref="AB854" si="2541">AB853</f>
        <v>0</v>
      </c>
      <c r="AC854" s="410">
        <f t="shared" ref="AC854" si="2542">AC853</f>
        <v>0</v>
      </c>
      <c r="AD854" s="410">
        <f t="shared" ref="AD854" si="2543">AD853</f>
        <v>0</v>
      </c>
      <c r="AE854" s="410">
        <f t="shared" ref="AE854" si="2544">AE853</f>
        <v>0</v>
      </c>
      <c r="AF854" s="410">
        <f t="shared" ref="AF854" si="2545">AF853</f>
        <v>0</v>
      </c>
      <c r="AG854" s="410">
        <f t="shared" ref="AG854" si="2546">AG853</f>
        <v>0</v>
      </c>
      <c r="AH854" s="410">
        <f t="shared" ref="AH854" si="2547">AH853</f>
        <v>0</v>
      </c>
      <c r="AI854" s="410">
        <f t="shared" ref="AI854" si="2548">AI853</f>
        <v>0</v>
      </c>
      <c r="AJ854" s="410">
        <f t="shared" ref="AJ854" si="2549">AJ853</f>
        <v>0</v>
      </c>
      <c r="AK854" s="410">
        <f t="shared" ref="AK854" si="2550">AK853</f>
        <v>0</v>
      </c>
      <c r="AL854" s="410">
        <f t="shared" ref="AL854" si="2551">AL853</f>
        <v>0</v>
      </c>
      <c r="AM854" s="305"/>
    </row>
    <row r="855" spans="1:39" hidden="1" outlineLevel="1">
      <c r="A855" s="530"/>
      <c r="B855" s="293"/>
      <c r="C855" s="290"/>
      <c r="D855" s="290"/>
      <c r="E855" s="290"/>
      <c r="F855" s="290"/>
      <c r="G855" s="290"/>
      <c r="H855" s="290"/>
      <c r="I855" s="290"/>
      <c r="J855" s="290"/>
      <c r="K855" s="290"/>
      <c r="L855" s="290"/>
      <c r="M855" s="290"/>
      <c r="N855" s="290"/>
      <c r="O855" s="290"/>
      <c r="P855" s="290"/>
      <c r="Q855" s="290"/>
      <c r="R855" s="290"/>
      <c r="S855" s="290"/>
      <c r="T855" s="290"/>
      <c r="U855" s="290"/>
      <c r="V855" s="290"/>
      <c r="W855" s="290"/>
      <c r="X855" s="290"/>
      <c r="Y855" s="411"/>
      <c r="Z855" s="424"/>
      <c r="AA855" s="424"/>
      <c r="AB855" s="424"/>
      <c r="AC855" s="424"/>
      <c r="AD855" s="424"/>
      <c r="AE855" s="424"/>
      <c r="AF855" s="424"/>
      <c r="AG855" s="424"/>
      <c r="AH855" s="424"/>
      <c r="AI855" s="424"/>
      <c r="AJ855" s="424"/>
      <c r="AK855" s="424"/>
      <c r="AL855" s="424"/>
      <c r="AM855" s="305"/>
    </row>
    <row r="856" spans="1:39" ht="30" hidden="1" outlineLevel="1">
      <c r="A856" s="530">
        <v>27</v>
      </c>
      <c r="B856" s="427" t="s">
        <v>119</v>
      </c>
      <c r="C856" s="290" t="s">
        <v>25</v>
      </c>
      <c r="D856" s="294"/>
      <c r="E856" s="294"/>
      <c r="F856" s="294"/>
      <c r="G856" s="294"/>
      <c r="H856" s="294"/>
      <c r="I856" s="294"/>
      <c r="J856" s="294"/>
      <c r="K856" s="294"/>
      <c r="L856" s="294"/>
      <c r="M856" s="294"/>
      <c r="N856" s="294">
        <v>12</v>
      </c>
      <c r="O856" s="294"/>
      <c r="P856" s="294"/>
      <c r="Q856" s="294"/>
      <c r="R856" s="294"/>
      <c r="S856" s="294"/>
      <c r="T856" s="294"/>
      <c r="U856" s="294"/>
      <c r="V856" s="294"/>
      <c r="W856" s="294"/>
      <c r="X856" s="294"/>
      <c r="Y856" s="425"/>
      <c r="Z856" s="414"/>
      <c r="AA856" s="414"/>
      <c r="AB856" s="414"/>
      <c r="AC856" s="414"/>
      <c r="AD856" s="414"/>
      <c r="AE856" s="414"/>
      <c r="AF856" s="414"/>
      <c r="AG856" s="414"/>
      <c r="AH856" s="414"/>
      <c r="AI856" s="414"/>
      <c r="AJ856" s="414"/>
      <c r="AK856" s="414"/>
      <c r="AL856" s="414"/>
      <c r="AM856" s="295">
        <f>SUM(Y856:AL856)</f>
        <v>0</v>
      </c>
    </row>
    <row r="857" spans="1:39" hidden="1" outlineLevel="1">
      <c r="A857" s="530"/>
      <c r="B857" s="293" t="s">
        <v>342</v>
      </c>
      <c r="C857" s="290" t="s">
        <v>163</v>
      </c>
      <c r="D857" s="294"/>
      <c r="E857" s="294"/>
      <c r="F857" s="294"/>
      <c r="G857" s="294"/>
      <c r="H857" s="294"/>
      <c r="I857" s="294"/>
      <c r="J857" s="294"/>
      <c r="K857" s="294"/>
      <c r="L857" s="294"/>
      <c r="M857" s="294"/>
      <c r="N857" s="294">
        <f>N856</f>
        <v>12</v>
      </c>
      <c r="O857" s="294"/>
      <c r="P857" s="294"/>
      <c r="Q857" s="294"/>
      <c r="R857" s="294"/>
      <c r="S857" s="294"/>
      <c r="T857" s="294"/>
      <c r="U857" s="294"/>
      <c r="V857" s="294"/>
      <c r="W857" s="294"/>
      <c r="X857" s="294"/>
      <c r="Y857" s="410">
        <f>Y856</f>
        <v>0</v>
      </c>
      <c r="Z857" s="410">
        <f t="shared" ref="Z857" si="2552">Z856</f>
        <v>0</v>
      </c>
      <c r="AA857" s="410">
        <f t="shared" ref="AA857" si="2553">AA856</f>
        <v>0</v>
      </c>
      <c r="AB857" s="410">
        <f t="shared" ref="AB857" si="2554">AB856</f>
        <v>0</v>
      </c>
      <c r="AC857" s="410">
        <f t="shared" ref="AC857" si="2555">AC856</f>
        <v>0</v>
      </c>
      <c r="AD857" s="410">
        <f t="shared" ref="AD857" si="2556">AD856</f>
        <v>0</v>
      </c>
      <c r="AE857" s="410">
        <f t="shared" ref="AE857" si="2557">AE856</f>
        <v>0</v>
      </c>
      <c r="AF857" s="410">
        <f t="shared" ref="AF857" si="2558">AF856</f>
        <v>0</v>
      </c>
      <c r="AG857" s="410">
        <f t="shared" ref="AG857" si="2559">AG856</f>
        <v>0</v>
      </c>
      <c r="AH857" s="410">
        <f t="shared" ref="AH857" si="2560">AH856</f>
        <v>0</v>
      </c>
      <c r="AI857" s="410">
        <f t="shared" ref="AI857" si="2561">AI856</f>
        <v>0</v>
      </c>
      <c r="AJ857" s="410">
        <f t="shared" ref="AJ857" si="2562">AJ856</f>
        <v>0</v>
      </c>
      <c r="AK857" s="410">
        <f t="shared" ref="AK857" si="2563">AK856</f>
        <v>0</v>
      </c>
      <c r="AL857" s="410">
        <f t="shared" ref="AL857" si="2564">AL856</f>
        <v>0</v>
      </c>
      <c r="AM857" s="305"/>
    </row>
    <row r="858" spans="1:39" hidden="1" outlineLevel="1">
      <c r="A858" s="530"/>
      <c r="B858" s="293"/>
      <c r="C858" s="290"/>
      <c r="D858" s="290"/>
      <c r="E858" s="290"/>
      <c r="F858" s="290"/>
      <c r="G858" s="290"/>
      <c r="H858" s="290"/>
      <c r="I858" s="290"/>
      <c r="J858" s="290"/>
      <c r="K858" s="290"/>
      <c r="L858" s="290"/>
      <c r="M858" s="290"/>
      <c r="N858" s="290"/>
      <c r="O858" s="290"/>
      <c r="P858" s="290"/>
      <c r="Q858" s="290"/>
      <c r="R858" s="290"/>
      <c r="S858" s="290"/>
      <c r="T858" s="290"/>
      <c r="U858" s="290"/>
      <c r="V858" s="290"/>
      <c r="W858" s="290"/>
      <c r="X858" s="290"/>
      <c r="Y858" s="411"/>
      <c r="Z858" s="424"/>
      <c r="AA858" s="424"/>
      <c r="AB858" s="424"/>
      <c r="AC858" s="424"/>
      <c r="AD858" s="424"/>
      <c r="AE858" s="424"/>
      <c r="AF858" s="424"/>
      <c r="AG858" s="424"/>
      <c r="AH858" s="424"/>
      <c r="AI858" s="424"/>
      <c r="AJ858" s="424"/>
      <c r="AK858" s="424"/>
      <c r="AL858" s="424"/>
      <c r="AM858" s="305"/>
    </row>
    <row r="859" spans="1:39" ht="30" hidden="1" outlineLevel="1">
      <c r="A859" s="530">
        <v>28</v>
      </c>
      <c r="B859" s="427" t="s">
        <v>120</v>
      </c>
      <c r="C859" s="290" t="s">
        <v>25</v>
      </c>
      <c r="D859" s="294"/>
      <c r="E859" s="294"/>
      <c r="F859" s="294"/>
      <c r="G859" s="294"/>
      <c r="H859" s="294"/>
      <c r="I859" s="294"/>
      <c r="J859" s="294"/>
      <c r="K859" s="294"/>
      <c r="L859" s="294"/>
      <c r="M859" s="294"/>
      <c r="N859" s="294">
        <v>12</v>
      </c>
      <c r="O859" s="294"/>
      <c r="P859" s="294"/>
      <c r="Q859" s="294"/>
      <c r="R859" s="294"/>
      <c r="S859" s="294"/>
      <c r="T859" s="294"/>
      <c r="U859" s="294"/>
      <c r="V859" s="294"/>
      <c r="W859" s="294"/>
      <c r="X859" s="294"/>
      <c r="Y859" s="425"/>
      <c r="Z859" s="414"/>
      <c r="AA859" s="414"/>
      <c r="AB859" s="414"/>
      <c r="AC859" s="414"/>
      <c r="AD859" s="414"/>
      <c r="AE859" s="414"/>
      <c r="AF859" s="414"/>
      <c r="AG859" s="414"/>
      <c r="AH859" s="414"/>
      <c r="AI859" s="414"/>
      <c r="AJ859" s="414"/>
      <c r="AK859" s="414"/>
      <c r="AL859" s="414"/>
      <c r="AM859" s="295">
        <f>SUM(Y859:AL859)</f>
        <v>0</v>
      </c>
    </row>
    <row r="860" spans="1:39" hidden="1" outlineLevel="1">
      <c r="A860" s="530"/>
      <c r="B860" s="293" t="s">
        <v>342</v>
      </c>
      <c r="C860" s="290" t="s">
        <v>163</v>
      </c>
      <c r="D860" s="294"/>
      <c r="E860" s="294"/>
      <c r="F860" s="294"/>
      <c r="G860" s="294"/>
      <c r="H860" s="294"/>
      <c r="I860" s="294"/>
      <c r="J860" s="294"/>
      <c r="K860" s="294"/>
      <c r="L860" s="294"/>
      <c r="M860" s="294"/>
      <c r="N860" s="294">
        <f>N859</f>
        <v>12</v>
      </c>
      <c r="O860" s="294"/>
      <c r="P860" s="294"/>
      <c r="Q860" s="294"/>
      <c r="R860" s="294"/>
      <c r="S860" s="294"/>
      <c r="T860" s="294"/>
      <c r="U860" s="294"/>
      <c r="V860" s="294"/>
      <c r="W860" s="294"/>
      <c r="X860" s="294"/>
      <c r="Y860" s="410">
        <f>Y859</f>
        <v>0</v>
      </c>
      <c r="Z860" s="410">
        <f t="shared" ref="Z860" si="2565">Z859</f>
        <v>0</v>
      </c>
      <c r="AA860" s="410">
        <f t="shared" ref="AA860" si="2566">AA859</f>
        <v>0</v>
      </c>
      <c r="AB860" s="410">
        <f t="shared" ref="AB860" si="2567">AB859</f>
        <v>0</v>
      </c>
      <c r="AC860" s="410">
        <f t="shared" ref="AC860" si="2568">AC859</f>
        <v>0</v>
      </c>
      <c r="AD860" s="410">
        <f t="shared" ref="AD860" si="2569">AD859</f>
        <v>0</v>
      </c>
      <c r="AE860" s="410">
        <f t="shared" ref="AE860" si="2570">AE859</f>
        <v>0</v>
      </c>
      <c r="AF860" s="410">
        <f t="shared" ref="AF860" si="2571">AF859</f>
        <v>0</v>
      </c>
      <c r="AG860" s="410">
        <f t="shared" ref="AG860" si="2572">AG859</f>
        <v>0</v>
      </c>
      <c r="AH860" s="410">
        <f t="shared" ref="AH860" si="2573">AH859</f>
        <v>0</v>
      </c>
      <c r="AI860" s="410">
        <f t="shared" ref="AI860" si="2574">AI859</f>
        <v>0</v>
      </c>
      <c r="AJ860" s="410">
        <f t="shared" ref="AJ860" si="2575">AJ859</f>
        <v>0</v>
      </c>
      <c r="AK860" s="410">
        <f t="shared" ref="AK860" si="2576">AK859</f>
        <v>0</v>
      </c>
      <c r="AL860" s="410">
        <f t="shared" ref="AL860" si="2577">AL859</f>
        <v>0</v>
      </c>
      <c r="AM860" s="305"/>
    </row>
    <row r="861" spans="1:39" hidden="1" outlineLevel="1">
      <c r="A861" s="530"/>
      <c r="B861" s="293"/>
      <c r="C861" s="290"/>
      <c r="D861" s="290"/>
      <c r="E861" s="290"/>
      <c r="F861" s="290"/>
      <c r="G861" s="290"/>
      <c r="H861" s="290"/>
      <c r="I861" s="290"/>
      <c r="J861" s="290"/>
      <c r="K861" s="290"/>
      <c r="L861" s="290"/>
      <c r="M861" s="290"/>
      <c r="N861" s="290"/>
      <c r="O861" s="290"/>
      <c r="P861" s="290"/>
      <c r="Q861" s="290"/>
      <c r="R861" s="290"/>
      <c r="S861" s="290"/>
      <c r="T861" s="290"/>
      <c r="U861" s="290"/>
      <c r="V861" s="290"/>
      <c r="W861" s="290"/>
      <c r="X861" s="290"/>
      <c r="Y861" s="411"/>
      <c r="Z861" s="424"/>
      <c r="AA861" s="424"/>
      <c r="AB861" s="424"/>
      <c r="AC861" s="424"/>
      <c r="AD861" s="424"/>
      <c r="AE861" s="424"/>
      <c r="AF861" s="424"/>
      <c r="AG861" s="424"/>
      <c r="AH861" s="424"/>
      <c r="AI861" s="424"/>
      <c r="AJ861" s="424"/>
      <c r="AK861" s="424"/>
      <c r="AL861" s="424"/>
      <c r="AM861" s="305"/>
    </row>
    <row r="862" spans="1:39" ht="30" hidden="1" outlineLevel="1">
      <c r="A862" s="530">
        <v>29</v>
      </c>
      <c r="B862" s="427" t="s">
        <v>121</v>
      </c>
      <c r="C862" s="290" t="s">
        <v>25</v>
      </c>
      <c r="D862" s="294"/>
      <c r="E862" s="294"/>
      <c r="F862" s="294"/>
      <c r="G862" s="294"/>
      <c r="H862" s="294"/>
      <c r="I862" s="294"/>
      <c r="J862" s="294"/>
      <c r="K862" s="294"/>
      <c r="L862" s="294"/>
      <c r="M862" s="294"/>
      <c r="N862" s="294">
        <v>3</v>
      </c>
      <c r="O862" s="294"/>
      <c r="P862" s="294"/>
      <c r="Q862" s="294"/>
      <c r="R862" s="294"/>
      <c r="S862" s="294"/>
      <c r="T862" s="294"/>
      <c r="U862" s="294"/>
      <c r="V862" s="294"/>
      <c r="W862" s="294"/>
      <c r="X862" s="294"/>
      <c r="Y862" s="425"/>
      <c r="Z862" s="414"/>
      <c r="AA862" s="414"/>
      <c r="AB862" s="414"/>
      <c r="AC862" s="414"/>
      <c r="AD862" s="414"/>
      <c r="AE862" s="414"/>
      <c r="AF862" s="414"/>
      <c r="AG862" s="414"/>
      <c r="AH862" s="414"/>
      <c r="AI862" s="414"/>
      <c r="AJ862" s="414"/>
      <c r="AK862" s="414"/>
      <c r="AL862" s="414"/>
      <c r="AM862" s="295">
        <f>SUM(Y862:AL862)</f>
        <v>0</v>
      </c>
    </row>
    <row r="863" spans="1:39" hidden="1" outlineLevel="1">
      <c r="A863" s="530"/>
      <c r="B863" s="293" t="s">
        <v>342</v>
      </c>
      <c r="C863" s="290" t="s">
        <v>163</v>
      </c>
      <c r="D863" s="294"/>
      <c r="E863" s="294"/>
      <c r="F863" s="294"/>
      <c r="G863" s="294"/>
      <c r="H863" s="294"/>
      <c r="I863" s="294"/>
      <c r="J863" s="294"/>
      <c r="K863" s="294"/>
      <c r="L863" s="294"/>
      <c r="M863" s="294"/>
      <c r="N863" s="294">
        <f>N862</f>
        <v>3</v>
      </c>
      <c r="O863" s="294"/>
      <c r="P863" s="294"/>
      <c r="Q863" s="294"/>
      <c r="R863" s="294"/>
      <c r="S863" s="294"/>
      <c r="T863" s="294"/>
      <c r="U863" s="294"/>
      <c r="V863" s="294"/>
      <c r="W863" s="294"/>
      <c r="X863" s="294"/>
      <c r="Y863" s="410">
        <f>Y862</f>
        <v>0</v>
      </c>
      <c r="Z863" s="410">
        <f t="shared" ref="Z863" si="2578">Z862</f>
        <v>0</v>
      </c>
      <c r="AA863" s="410">
        <f t="shared" ref="AA863" si="2579">AA862</f>
        <v>0</v>
      </c>
      <c r="AB863" s="410">
        <f t="shared" ref="AB863" si="2580">AB862</f>
        <v>0</v>
      </c>
      <c r="AC863" s="410">
        <f t="shared" ref="AC863" si="2581">AC862</f>
        <v>0</v>
      </c>
      <c r="AD863" s="410">
        <f t="shared" ref="AD863" si="2582">AD862</f>
        <v>0</v>
      </c>
      <c r="AE863" s="410">
        <f t="shared" ref="AE863" si="2583">AE862</f>
        <v>0</v>
      </c>
      <c r="AF863" s="410">
        <f t="shared" ref="AF863" si="2584">AF862</f>
        <v>0</v>
      </c>
      <c r="AG863" s="410">
        <f t="shared" ref="AG863" si="2585">AG862</f>
        <v>0</v>
      </c>
      <c r="AH863" s="410">
        <f t="shared" ref="AH863" si="2586">AH862</f>
        <v>0</v>
      </c>
      <c r="AI863" s="410">
        <f t="shared" ref="AI863" si="2587">AI862</f>
        <v>0</v>
      </c>
      <c r="AJ863" s="410">
        <f t="shared" ref="AJ863" si="2588">AJ862</f>
        <v>0</v>
      </c>
      <c r="AK863" s="410">
        <f t="shared" ref="AK863" si="2589">AK862</f>
        <v>0</v>
      </c>
      <c r="AL863" s="410">
        <f t="shared" ref="AL863" si="2590">AL862</f>
        <v>0</v>
      </c>
      <c r="AM863" s="305"/>
    </row>
    <row r="864" spans="1:39" hidden="1" outlineLevel="1">
      <c r="A864" s="530"/>
      <c r="B864" s="293"/>
      <c r="C864" s="290"/>
      <c r="D864" s="290"/>
      <c r="E864" s="290"/>
      <c r="F864" s="290"/>
      <c r="G864" s="290"/>
      <c r="H864" s="290"/>
      <c r="I864" s="290"/>
      <c r="J864" s="290"/>
      <c r="K864" s="290"/>
      <c r="L864" s="290"/>
      <c r="M864" s="290"/>
      <c r="N864" s="290"/>
      <c r="O864" s="290"/>
      <c r="P864" s="290"/>
      <c r="Q864" s="290"/>
      <c r="R864" s="290"/>
      <c r="S864" s="290"/>
      <c r="T864" s="290"/>
      <c r="U864" s="290"/>
      <c r="V864" s="290"/>
      <c r="W864" s="290"/>
      <c r="X864" s="290"/>
      <c r="Y864" s="411"/>
      <c r="Z864" s="424"/>
      <c r="AA864" s="424"/>
      <c r="AB864" s="424"/>
      <c r="AC864" s="424"/>
      <c r="AD864" s="424"/>
      <c r="AE864" s="424"/>
      <c r="AF864" s="424"/>
      <c r="AG864" s="424"/>
      <c r="AH864" s="424"/>
      <c r="AI864" s="424"/>
      <c r="AJ864" s="424"/>
      <c r="AK864" s="424"/>
      <c r="AL864" s="424"/>
      <c r="AM864" s="305"/>
    </row>
    <row r="865" spans="1:39" ht="30" hidden="1" outlineLevel="1">
      <c r="A865" s="530">
        <v>30</v>
      </c>
      <c r="B865" s="427" t="s">
        <v>122</v>
      </c>
      <c r="C865" s="290" t="s">
        <v>25</v>
      </c>
      <c r="D865" s="294"/>
      <c r="E865" s="294"/>
      <c r="F865" s="294"/>
      <c r="G865" s="294"/>
      <c r="H865" s="294"/>
      <c r="I865" s="294"/>
      <c r="J865" s="294"/>
      <c r="K865" s="294"/>
      <c r="L865" s="294"/>
      <c r="M865" s="294"/>
      <c r="N865" s="294">
        <v>12</v>
      </c>
      <c r="O865" s="294"/>
      <c r="P865" s="294"/>
      <c r="Q865" s="294"/>
      <c r="R865" s="294"/>
      <c r="S865" s="294"/>
      <c r="T865" s="294"/>
      <c r="U865" s="294"/>
      <c r="V865" s="294"/>
      <c r="W865" s="294"/>
      <c r="X865" s="294"/>
      <c r="Y865" s="425"/>
      <c r="Z865" s="414"/>
      <c r="AA865" s="414"/>
      <c r="AB865" s="414"/>
      <c r="AC865" s="414"/>
      <c r="AD865" s="414"/>
      <c r="AE865" s="414"/>
      <c r="AF865" s="414"/>
      <c r="AG865" s="414"/>
      <c r="AH865" s="414"/>
      <c r="AI865" s="414"/>
      <c r="AJ865" s="414"/>
      <c r="AK865" s="414"/>
      <c r="AL865" s="414"/>
      <c r="AM865" s="295">
        <f>SUM(Y865:AL865)</f>
        <v>0</v>
      </c>
    </row>
    <row r="866" spans="1:39" hidden="1" outlineLevel="1">
      <c r="A866" s="530"/>
      <c r="B866" s="293" t="s">
        <v>342</v>
      </c>
      <c r="C866" s="290" t="s">
        <v>163</v>
      </c>
      <c r="D866" s="294"/>
      <c r="E866" s="294"/>
      <c r="F866" s="294"/>
      <c r="G866" s="294"/>
      <c r="H866" s="294"/>
      <c r="I866" s="294"/>
      <c r="J866" s="294"/>
      <c r="K866" s="294"/>
      <c r="L866" s="294"/>
      <c r="M866" s="294"/>
      <c r="N866" s="294">
        <f>N865</f>
        <v>12</v>
      </c>
      <c r="O866" s="294"/>
      <c r="P866" s="294"/>
      <c r="Q866" s="294"/>
      <c r="R866" s="294"/>
      <c r="S866" s="294"/>
      <c r="T866" s="294"/>
      <c r="U866" s="294"/>
      <c r="V866" s="294"/>
      <c r="W866" s="294"/>
      <c r="X866" s="294"/>
      <c r="Y866" s="410">
        <f>Y865</f>
        <v>0</v>
      </c>
      <c r="Z866" s="410">
        <f t="shared" ref="Z866" si="2591">Z865</f>
        <v>0</v>
      </c>
      <c r="AA866" s="410">
        <f t="shared" ref="AA866" si="2592">AA865</f>
        <v>0</v>
      </c>
      <c r="AB866" s="410">
        <f t="shared" ref="AB866" si="2593">AB865</f>
        <v>0</v>
      </c>
      <c r="AC866" s="410">
        <f t="shared" ref="AC866" si="2594">AC865</f>
        <v>0</v>
      </c>
      <c r="AD866" s="410">
        <f t="shared" ref="AD866" si="2595">AD865</f>
        <v>0</v>
      </c>
      <c r="AE866" s="410">
        <f t="shared" ref="AE866" si="2596">AE865</f>
        <v>0</v>
      </c>
      <c r="AF866" s="410">
        <f t="shared" ref="AF866" si="2597">AF865</f>
        <v>0</v>
      </c>
      <c r="AG866" s="410">
        <f t="shared" ref="AG866" si="2598">AG865</f>
        <v>0</v>
      </c>
      <c r="AH866" s="410">
        <f t="shared" ref="AH866" si="2599">AH865</f>
        <v>0</v>
      </c>
      <c r="AI866" s="410">
        <f t="shared" ref="AI866" si="2600">AI865</f>
        <v>0</v>
      </c>
      <c r="AJ866" s="410">
        <f t="shared" ref="AJ866" si="2601">AJ865</f>
        <v>0</v>
      </c>
      <c r="AK866" s="410">
        <f t="shared" ref="AK866" si="2602">AK865</f>
        <v>0</v>
      </c>
      <c r="AL866" s="410">
        <f t="shared" ref="AL866" si="2603">AL865</f>
        <v>0</v>
      </c>
      <c r="AM866" s="305"/>
    </row>
    <row r="867" spans="1:39" hidden="1" outlineLevel="1">
      <c r="A867" s="530"/>
      <c r="B867" s="293"/>
      <c r="C867" s="290"/>
      <c r="D867" s="290"/>
      <c r="E867" s="290"/>
      <c r="F867" s="290"/>
      <c r="G867" s="290"/>
      <c r="H867" s="290"/>
      <c r="I867" s="290"/>
      <c r="J867" s="290"/>
      <c r="K867" s="290"/>
      <c r="L867" s="290"/>
      <c r="M867" s="290"/>
      <c r="N867" s="290"/>
      <c r="O867" s="290"/>
      <c r="P867" s="290"/>
      <c r="Q867" s="290"/>
      <c r="R867" s="290"/>
      <c r="S867" s="290"/>
      <c r="T867" s="290"/>
      <c r="U867" s="290"/>
      <c r="V867" s="290"/>
      <c r="W867" s="290"/>
      <c r="X867" s="290"/>
      <c r="Y867" s="411"/>
      <c r="Z867" s="424"/>
      <c r="AA867" s="424"/>
      <c r="AB867" s="424"/>
      <c r="AC867" s="424"/>
      <c r="AD867" s="424"/>
      <c r="AE867" s="424"/>
      <c r="AF867" s="424"/>
      <c r="AG867" s="424"/>
      <c r="AH867" s="424"/>
      <c r="AI867" s="424"/>
      <c r="AJ867" s="424"/>
      <c r="AK867" s="424"/>
      <c r="AL867" s="424"/>
      <c r="AM867" s="305"/>
    </row>
    <row r="868" spans="1:39" ht="30" hidden="1" outlineLevel="1">
      <c r="A868" s="530">
        <v>31</v>
      </c>
      <c r="B868" s="427" t="s">
        <v>123</v>
      </c>
      <c r="C868" s="290" t="s">
        <v>25</v>
      </c>
      <c r="D868" s="294"/>
      <c r="E868" s="294"/>
      <c r="F868" s="294"/>
      <c r="G868" s="294"/>
      <c r="H868" s="294"/>
      <c r="I868" s="294"/>
      <c r="J868" s="294"/>
      <c r="K868" s="294"/>
      <c r="L868" s="294"/>
      <c r="M868" s="294"/>
      <c r="N868" s="294">
        <v>12</v>
      </c>
      <c r="O868" s="294"/>
      <c r="P868" s="294"/>
      <c r="Q868" s="294"/>
      <c r="R868" s="294"/>
      <c r="S868" s="294"/>
      <c r="T868" s="294"/>
      <c r="U868" s="294"/>
      <c r="V868" s="294"/>
      <c r="W868" s="294"/>
      <c r="X868" s="294"/>
      <c r="Y868" s="425"/>
      <c r="Z868" s="414"/>
      <c r="AA868" s="414"/>
      <c r="AB868" s="414"/>
      <c r="AC868" s="414"/>
      <c r="AD868" s="414"/>
      <c r="AE868" s="414"/>
      <c r="AF868" s="414"/>
      <c r="AG868" s="414"/>
      <c r="AH868" s="414"/>
      <c r="AI868" s="414"/>
      <c r="AJ868" s="414"/>
      <c r="AK868" s="414"/>
      <c r="AL868" s="414"/>
      <c r="AM868" s="295">
        <f>SUM(Y868:AL868)</f>
        <v>0</v>
      </c>
    </row>
    <row r="869" spans="1:39" hidden="1" outlineLevel="1">
      <c r="A869" s="530"/>
      <c r="B869" s="293" t="s">
        <v>342</v>
      </c>
      <c r="C869" s="290" t="s">
        <v>163</v>
      </c>
      <c r="D869" s="294"/>
      <c r="E869" s="294"/>
      <c r="F869" s="294"/>
      <c r="G869" s="294"/>
      <c r="H869" s="294"/>
      <c r="I869" s="294"/>
      <c r="J869" s="294"/>
      <c r="K869" s="294"/>
      <c r="L869" s="294"/>
      <c r="M869" s="294"/>
      <c r="N869" s="294">
        <f>N868</f>
        <v>12</v>
      </c>
      <c r="O869" s="294"/>
      <c r="P869" s="294"/>
      <c r="Q869" s="294"/>
      <c r="R869" s="294"/>
      <c r="S869" s="294"/>
      <c r="T869" s="294"/>
      <c r="U869" s="294"/>
      <c r="V869" s="294"/>
      <c r="W869" s="294"/>
      <c r="X869" s="294"/>
      <c r="Y869" s="410">
        <f>Y868</f>
        <v>0</v>
      </c>
      <c r="Z869" s="410">
        <f t="shared" ref="Z869" si="2604">Z868</f>
        <v>0</v>
      </c>
      <c r="AA869" s="410">
        <f t="shared" ref="AA869" si="2605">AA868</f>
        <v>0</v>
      </c>
      <c r="AB869" s="410">
        <f t="shared" ref="AB869" si="2606">AB868</f>
        <v>0</v>
      </c>
      <c r="AC869" s="410">
        <f t="shared" ref="AC869" si="2607">AC868</f>
        <v>0</v>
      </c>
      <c r="AD869" s="410">
        <f t="shared" ref="AD869" si="2608">AD868</f>
        <v>0</v>
      </c>
      <c r="AE869" s="410">
        <f t="shared" ref="AE869" si="2609">AE868</f>
        <v>0</v>
      </c>
      <c r="AF869" s="410">
        <f t="shared" ref="AF869" si="2610">AF868</f>
        <v>0</v>
      </c>
      <c r="AG869" s="410">
        <f t="shared" ref="AG869" si="2611">AG868</f>
        <v>0</v>
      </c>
      <c r="AH869" s="410">
        <f t="shared" ref="AH869" si="2612">AH868</f>
        <v>0</v>
      </c>
      <c r="AI869" s="410">
        <f t="shared" ref="AI869" si="2613">AI868</f>
        <v>0</v>
      </c>
      <c r="AJ869" s="410">
        <f t="shared" ref="AJ869" si="2614">AJ868</f>
        <v>0</v>
      </c>
      <c r="AK869" s="410">
        <f t="shared" ref="AK869" si="2615">AK868</f>
        <v>0</v>
      </c>
      <c r="AL869" s="410">
        <f t="shared" ref="AL869" si="2616">AL868</f>
        <v>0</v>
      </c>
      <c r="AM869" s="305"/>
    </row>
    <row r="870" spans="1:39" hidden="1" outlineLevel="1">
      <c r="A870" s="530"/>
      <c r="B870" s="427"/>
      <c r="C870" s="290"/>
      <c r="D870" s="290"/>
      <c r="E870" s="290"/>
      <c r="F870" s="290"/>
      <c r="G870" s="290"/>
      <c r="H870" s="290"/>
      <c r="I870" s="290"/>
      <c r="J870" s="290"/>
      <c r="K870" s="290"/>
      <c r="L870" s="290"/>
      <c r="M870" s="290"/>
      <c r="N870" s="290"/>
      <c r="O870" s="290"/>
      <c r="P870" s="290"/>
      <c r="Q870" s="290"/>
      <c r="R870" s="290"/>
      <c r="S870" s="290"/>
      <c r="T870" s="290"/>
      <c r="U870" s="290"/>
      <c r="V870" s="290"/>
      <c r="W870" s="290"/>
      <c r="X870" s="290"/>
      <c r="Y870" s="411"/>
      <c r="Z870" s="424"/>
      <c r="AA870" s="424"/>
      <c r="AB870" s="424"/>
      <c r="AC870" s="424"/>
      <c r="AD870" s="424"/>
      <c r="AE870" s="424"/>
      <c r="AF870" s="424"/>
      <c r="AG870" s="424"/>
      <c r="AH870" s="424"/>
      <c r="AI870" s="424"/>
      <c r="AJ870" s="424"/>
      <c r="AK870" s="424"/>
      <c r="AL870" s="424"/>
      <c r="AM870" s="305"/>
    </row>
    <row r="871" spans="1:39" ht="30" hidden="1" outlineLevel="1">
      <c r="A871" s="530">
        <v>32</v>
      </c>
      <c r="B871" s="427" t="s">
        <v>124</v>
      </c>
      <c r="C871" s="290" t="s">
        <v>25</v>
      </c>
      <c r="D871" s="294"/>
      <c r="E871" s="294"/>
      <c r="F871" s="294"/>
      <c r="G871" s="294"/>
      <c r="H871" s="294"/>
      <c r="I871" s="294"/>
      <c r="J871" s="294"/>
      <c r="K871" s="294"/>
      <c r="L871" s="294"/>
      <c r="M871" s="294"/>
      <c r="N871" s="294">
        <v>12</v>
      </c>
      <c r="O871" s="294"/>
      <c r="P871" s="294"/>
      <c r="Q871" s="294"/>
      <c r="R871" s="294"/>
      <c r="S871" s="294"/>
      <c r="T871" s="294"/>
      <c r="U871" s="294"/>
      <c r="V871" s="294"/>
      <c r="W871" s="294"/>
      <c r="X871" s="294"/>
      <c r="Y871" s="425"/>
      <c r="Z871" s="414"/>
      <c r="AA871" s="414"/>
      <c r="AB871" s="414"/>
      <c r="AC871" s="414"/>
      <c r="AD871" s="414"/>
      <c r="AE871" s="414"/>
      <c r="AF871" s="414"/>
      <c r="AG871" s="414"/>
      <c r="AH871" s="414"/>
      <c r="AI871" s="414"/>
      <c r="AJ871" s="414"/>
      <c r="AK871" s="414"/>
      <c r="AL871" s="414"/>
      <c r="AM871" s="295">
        <f>SUM(Y871:AL871)</f>
        <v>0</v>
      </c>
    </row>
    <row r="872" spans="1:39" hidden="1" outlineLevel="1">
      <c r="A872" s="530"/>
      <c r="B872" s="293" t="s">
        <v>342</v>
      </c>
      <c r="C872" s="290" t="s">
        <v>163</v>
      </c>
      <c r="D872" s="294"/>
      <c r="E872" s="294"/>
      <c r="F872" s="294"/>
      <c r="G872" s="294"/>
      <c r="H872" s="294"/>
      <c r="I872" s="294"/>
      <c r="J872" s="294"/>
      <c r="K872" s="294"/>
      <c r="L872" s="294"/>
      <c r="M872" s="294"/>
      <c r="N872" s="294">
        <f>N871</f>
        <v>12</v>
      </c>
      <c r="O872" s="294"/>
      <c r="P872" s="294"/>
      <c r="Q872" s="294"/>
      <c r="R872" s="294"/>
      <c r="S872" s="294"/>
      <c r="T872" s="294"/>
      <c r="U872" s="294"/>
      <c r="V872" s="294"/>
      <c r="W872" s="294"/>
      <c r="X872" s="294"/>
      <c r="Y872" s="410">
        <f>Y871</f>
        <v>0</v>
      </c>
      <c r="Z872" s="410">
        <f t="shared" ref="Z872" si="2617">Z871</f>
        <v>0</v>
      </c>
      <c r="AA872" s="410">
        <f t="shared" ref="AA872" si="2618">AA871</f>
        <v>0</v>
      </c>
      <c r="AB872" s="410">
        <f t="shared" ref="AB872" si="2619">AB871</f>
        <v>0</v>
      </c>
      <c r="AC872" s="410">
        <f t="shared" ref="AC872" si="2620">AC871</f>
        <v>0</v>
      </c>
      <c r="AD872" s="410">
        <f t="shared" ref="AD872" si="2621">AD871</f>
        <v>0</v>
      </c>
      <c r="AE872" s="410">
        <f t="shared" ref="AE872" si="2622">AE871</f>
        <v>0</v>
      </c>
      <c r="AF872" s="410">
        <f t="shared" ref="AF872" si="2623">AF871</f>
        <v>0</v>
      </c>
      <c r="AG872" s="410">
        <f t="shared" ref="AG872" si="2624">AG871</f>
        <v>0</v>
      </c>
      <c r="AH872" s="410">
        <f t="shared" ref="AH872" si="2625">AH871</f>
        <v>0</v>
      </c>
      <c r="AI872" s="410">
        <f t="shared" ref="AI872" si="2626">AI871</f>
        <v>0</v>
      </c>
      <c r="AJ872" s="410">
        <f t="shared" ref="AJ872" si="2627">AJ871</f>
        <v>0</v>
      </c>
      <c r="AK872" s="410">
        <f t="shared" ref="AK872" si="2628">AK871</f>
        <v>0</v>
      </c>
      <c r="AL872" s="410">
        <f>AL871</f>
        <v>0</v>
      </c>
      <c r="AM872" s="305"/>
    </row>
    <row r="873" spans="1:39" hidden="1" outlineLevel="1">
      <c r="A873" s="530"/>
      <c r="B873" s="427"/>
      <c r="C873" s="290"/>
      <c r="D873" s="290"/>
      <c r="E873" s="290"/>
      <c r="F873" s="290"/>
      <c r="G873" s="290"/>
      <c r="H873" s="290"/>
      <c r="I873" s="290"/>
      <c r="J873" s="290"/>
      <c r="K873" s="290"/>
      <c r="L873" s="290"/>
      <c r="M873" s="290"/>
      <c r="N873" s="290"/>
      <c r="O873" s="290"/>
      <c r="P873" s="290"/>
      <c r="Q873" s="290"/>
      <c r="R873" s="290"/>
      <c r="S873" s="290"/>
      <c r="T873" s="290"/>
      <c r="U873" s="290"/>
      <c r="V873" s="290"/>
      <c r="W873" s="290"/>
      <c r="X873" s="290"/>
      <c r="Y873" s="411"/>
      <c r="Z873" s="424"/>
      <c r="AA873" s="424"/>
      <c r="AB873" s="424"/>
      <c r="AC873" s="424"/>
      <c r="AD873" s="424"/>
      <c r="AE873" s="424"/>
      <c r="AF873" s="424"/>
      <c r="AG873" s="424"/>
      <c r="AH873" s="424"/>
      <c r="AI873" s="424"/>
      <c r="AJ873" s="424"/>
      <c r="AK873" s="424"/>
      <c r="AL873" s="424"/>
      <c r="AM873" s="305"/>
    </row>
    <row r="874" spans="1:39" ht="15.75" hidden="1" outlineLevel="1">
      <c r="A874" s="530"/>
      <c r="B874" s="287" t="s">
        <v>501</v>
      </c>
      <c r="C874" s="290"/>
      <c r="D874" s="290"/>
      <c r="E874" s="290"/>
      <c r="F874" s="290"/>
      <c r="G874" s="290"/>
      <c r="H874" s="290"/>
      <c r="I874" s="290"/>
      <c r="J874" s="290"/>
      <c r="K874" s="290"/>
      <c r="L874" s="290"/>
      <c r="M874" s="290"/>
      <c r="N874" s="290"/>
      <c r="O874" s="290"/>
      <c r="P874" s="290"/>
      <c r="Q874" s="290"/>
      <c r="R874" s="290"/>
      <c r="S874" s="290"/>
      <c r="T874" s="290"/>
      <c r="U874" s="290"/>
      <c r="V874" s="290"/>
      <c r="W874" s="290"/>
      <c r="X874" s="290"/>
      <c r="Y874" s="411"/>
      <c r="Z874" s="424"/>
      <c r="AA874" s="424"/>
      <c r="AB874" s="424"/>
      <c r="AC874" s="424"/>
      <c r="AD874" s="424"/>
      <c r="AE874" s="424"/>
      <c r="AF874" s="424"/>
      <c r="AG874" s="424"/>
      <c r="AH874" s="424"/>
      <c r="AI874" s="424"/>
      <c r="AJ874" s="424"/>
      <c r="AK874" s="424"/>
      <c r="AL874" s="424"/>
      <c r="AM874" s="305"/>
    </row>
    <row r="875" spans="1:39" hidden="1" outlineLevel="1">
      <c r="A875" s="530">
        <v>33</v>
      </c>
      <c r="B875" s="427" t="s">
        <v>125</v>
      </c>
      <c r="C875" s="290" t="s">
        <v>25</v>
      </c>
      <c r="D875" s="294"/>
      <c r="E875" s="294"/>
      <c r="F875" s="294"/>
      <c r="G875" s="294"/>
      <c r="H875" s="294"/>
      <c r="I875" s="294"/>
      <c r="J875" s="294"/>
      <c r="K875" s="294"/>
      <c r="L875" s="294"/>
      <c r="M875" s="294"/>
      <c r="N875" s="294">
        <v>0</v>
      </c>
      <c r="O875" s="294"/>
      <c r="P875" s="294"/>
      <c r="Q875" s="294"/>
      <c r="R875" s="294"/>
      <c r="S875" s="294"/>
      <c r="T875" s="294"/>
      <c r="U875" s="294"/>
      <c r="V875" s="294"/>
      <c r="W875" s="294"/>
      <c r="X875" s="294"/>
      <c r="Y875" s="425"/>
      <c r="Z875" s="414"/>
      <c r="AA875" s="414"/>
      <c r="AB875" s="414"/>
      <c r="AC875" s="414"/>
      <c r="AD875" s="414"/>
      <c r="AE875" s="414"/>
      <c r="AF875" s="414"/>
      <c r="AG875" s="414"/>
      <c r="AH875" s="414"/>
      <c r="AI875" s="414"/>
      <c r="AJ875" s="414"/>
      <c r="AK875" s="414"/>
      <c r="AL875" s="414"/>
      <c r="AM875" s="295">
        <f>SUM(Y875:AL875)</f>
        <v>0</v>
      </c>
    </row>
    <row r="876" spans="1:39" hidden="1" outlineLevel="1">
      <c r="A876" s="530"/>
      <c r="B876" s="293" t="s">
        <v>342</v>
      </c>
      <c r="C876" s="290" t="s">
        <v>163</v>
      </c>
      <c r="D876" s="294"/>
      <c r="E876" s="294"/>
      <c r="F876" s="294"/>
      <c r="G876" s="294"/>
      <c r="H876" s="294"/>
      <c r="I876" s="294"/>
      <c r="J876" s="294"/>
      <c r="K876" s="294"/>
      <c r="L876" s="294"/>
      <c r="M876" s="294"/>
      <c r="N876" s="294">
        <f>N875</f>
        <v>0</v>
      </c>
      <c r="O876" s="294"/>
      <c r="P876" s="294"/>
      <c r="Q876" s="294"/>
      <c r="R876" s="294"/>
      <c r="S876" s="294"/>
      <c r="T876" s="294"/>
      <c r="U876" s="294"/>
      <c r="V876" s="294"/>
      <c r="W876" s="294"/>
      <c r="X876" s="294"/>
      <c r="Y876" s="410">
        <f>Y875</f>
        <v>0</v>
      </c>
      <c r="Z876" s="410">
        <f t="shared" ref="Z876" si="2629">Z875</f>
        <v>0</v>
      </c>
      <c r="AA876" s="410">
        <f t="shared" ref="AA876" si="2630">AA875</f>
        <v>0</v>
      </c>
      <c r="AB876" s="410">
        <f t="shared" ref="AB876" si="2631">AB875</f>
        <v>0</v>
      </c>
      <c r="AC876" s="410">
        <f t="shared" ref="AC876" si="2632">AC875</f>
        <v>0</v>
      </c>
      <c r="AD876" s="410">
        <f t="shared" ref="AD876" si="2633">AD875</f>
        <v>0</v>
      </c>
      <c r="AE876" s="410">
        <f t="shared" ref="AE876" si="2634">AE875</f>
        <v>0</v>
      </c>
      <c r="AF876" s="410">
        <f t="shared" ref="AF876" si="2635">AF875</f>
        <v>0</v>
      </c>
      <c r="AG876" s="410">
        <f t="shared" ref="AG876" si="2636">AG875</f>
        <v>0</v>
      </c>
      <c r="AH876" s="410">
        <f t="shared" ref="AH876" si="2637">AH875</f>
        <v>0</v>
      </c>
      <c r="AI876" s="410">
        <f t="shared" ref="AI876" si="2638">AI875</f>
        <v>0</v>
      </c>
      <c r="AJ876" s="410">
        <f t="shared" ref="AJ876" si="2639">AJ875</f>
        <v>0</v>
      </c>
      <c r="AK876" s="410">
        <f t="shared" ref="AK876" si="2640">AK875</f>
        <v>0</v>
      </c>
      <c r="AL876" s="410">
        <f t="shared" ref="AL876" si="2641">AL875</f>
        <v>0</v>
      </c>
      <c r="AM876" s="305"/>
    </row>
    <row r="877" spans="1:39" hidden="1" outlineLevel="1">
      <c r="A877" s="530"/>
      <c r="B877" s="427"/>
      <c r="C877" s="290"/>
      <c r="D877" s="290"/>
      <c r="E877" s="290"/>
      <c r="F877" s="290"/>
      <c r="G877" s="290"/>
      <c r="H877" s="290"/>
      <c r="I877" s="290"/>
      <c r="J877" s="290"/>
      <c r="K877" s="290"/>
      <c r="L877" s="290"/>
      <c r="M877" s="290"/>
      <c r="N877" s="290"/>
      <c r="O877" s="290"/>
      <c r="P877" s="290"/>
      <c r="Q877" s="290"/>
      <c r="R877" s="290"/>
      <c r="S877" s="290"/>
      <c r="T877" s="290"/>
      <c r="U877" s="290"/>
      <c r="V877" s="290"/>
      <c r="W877" s="290"/>
      <c r="X877" s="290"/>
      <c r="Y877" s="411"/>
      <c r="Z877" s="424"/>
      <c r="AA877" s="424"/>
      <c r="AB877" s="424"/>
      <c r="AC877" s="424"/>
      <c r="AD877" s="424"/>
      <c r="AE877" s="424"/>
      <c r="AF877" s="424"/>
      <c r="AG877" s="424"/>
      <c r="AH877" s="424"/>
      <c r="AI877" s="424"/>
      <c r="AJ877" s="424"/>
      <c r="AK877" s="424"/>
      <c r="AL877" s="424"/>
      <c r="AM877" s="305"/>
    </row>
    <row r="878" spans="1:39" hidden="1" outlineLevel="1">
      <c r="A878" s="530">
        <v>34</v>
      </c>
      <c r="B878" s="427" t="s">
        <v>126</v>
      </c>
      <c r="C878" s="290" t="s">
        <v>25</v>
      </c>
      <c r="D878" s="294"/>
      <c r="E878" s="294"/>
      <c r="F878" s="294"/>
      <c r="G878" s="294"/>
      <c r="H878" s="294"/>
      <c r="I878" s="294"/>
      <c r="J878" s="294"/>
      <c r="K878" s="294"/>
      <c r="L878" s="294"/>
      <c r="M878" s="294"/>
      <c r="N878" s="294">
        <v>0</v>
      </c>
      <c r="O878" s="294"/>
      <c r="P878" s="294"/>
      <c r="Q878" s="294"/>
      <c r="R878" s="294"/>
      <c r="S878" s="294"/>
      <c r="T878" s="294"/>
      <c r="U878" s="294"/>
      <c r="V878" s="294"/>
      <c r="W878" s="294"/>
      <c r="X878" s="294"/>
      <c r="Y878" s="425"/>
      <c r="Z878" s="414"/>
      <c r="AA878" s="414"/>
      <c r="AB878" s="414"/>
      <c r="AC878" s="414"/>
      <c r="AD878" s="414"/>
      <c r="AE878" s="414"/>
      <c r="AF878" s="414"/>
      <c r="AG878" s="414"/>
      <c r="AH878" s="414"/>
      <c r="AI878" s="414"/>
      <c r="AJ878" s="414"/>
      <c r="AK878" s="414"/>
      <c r="AL878" s="414"/>
      <c r="AM878" s="295">
        <f>SUM(Y878:AL878)</f>
        <v>0</v>
      </c>
    </row>
    <row r="879" spans="1:39" hidden="1" outlineLevel="1">
      <c r="A879" s="530"/>
      <c r="B879" s="293" t="s">
        <v>342</v>
      </c>
      <c r="C879" s="290" t="s">
        <v>163</v>
      </c>
      <c r="D879" s="294"/>
      <c r="E879" s="294"/>
      <c r="F879" s="294"/>
      <c r="G879" s="294"/>
      <c r="H879" s="294"/>
      <c r="I879" s="294"/>
      <c r="J879" s="294"/>
      <c r="K879" s="294"/>
      <c r="L879" s="294"/>
      <c r="M879" s="294"/>
      <c r="N879" s="294">
        <f>N878</f>
        <v>0</v>
      </c>
      <c r="O879" s="294"/>
      <c r="P879" s="294"/>
      <c r="Q879" s="294"/>
      <c r="R879" s="294"/>
      <c r="S879" s="294"/>
      <c r="T879" s="294"/>
      <c r="U879" s="294"/>
      <c r="V879" s="294"/>
      <c r="W879" s="294"/>
      <c r="X879" s="294"/>
      <c r="Y879" s="410">
        <f>Y878</f>
        <v>0</v>
      </c>
      <c r="Z879" s="410">
        <f t="shared" ref="Z879" si="2642">Z878</f>
        <v>0</v>
      </c>
      <c r="AA879" s="410">
        <f t="shared" ref="AA879" si="2643">AA878</f>
        <v>0</v>
      </c>
      <c r="AB879" s="410">
        <f t="shared" ref="AB879" si="2644">AB878</f>
        <v>0</v>
      </c>
      <c r="AC879" s="410">
        <f t="shared" ref="AC879" si="2645">AC878</f>
        <v>0</v>
      </c>
      <c r="AD879" s="410">
        <f t="shared" ref="AD879" si="2646">AD878</f>
        <v>0</v>
      </c>
      <c r="AE879" s="410">
        <f t="shared" ref="AE879" si="2647">AE878</f>
        <v>0</v>
      </c>
      <c r="AF879" s="410">
        <f t="shared" ref="AF879" si="2648">AF878</f>
        <v>0</v>
      </c>
      <c r="AG879" s="410">
        <f t="shared" ref="AG879" si="2649">AG878</f>
        <v>0</v>
      </c>
      <c r="AH879" s="410">
        <f t="shared" ref="AH879" si="2650">AH878</f>
        <v>0</v>
      </c>
      <c r="AI879" s="410">
        <f t="shared" ref="AI879" si="2651">AI878</f>
        <v>0</v>
      </c>
      <c r="AJ879" s="410">
        <f t="shared" ref="AJ879" si="2652">AJ878</f>
        <v>0</v>
      </c>
      <c r="AK879" s="410">
        <f t="shared" ref="AK879" si="2653">AK878</f>
        <v>0</v>
      </c>
      <c r="AL879" s="410">
        <f t="shared" ref="AL879" si="2654">AL878</f>
        <v>0</v>
      </c>
      <c r="AM879" s="305"/>
    </row>
    <row r="880" spans="1:39" hidden="1" outlineLevel="1">
      <c r="A880" s="530"/>
      <c r="B880" s="427"/>
      <c r="C880" s="290"/>
      <c r="D880" s="290"/>
      <c r="E880" s="290"/>
      <c r="F880" s="290"/>
      <c r="G880" s="290"/>
      <c r="H880" s="290"/>
      <c r="I880" s="290"/>
      <c r="J880" s="290"/>
      <c r="K880" s="290"/>
      <c r="L880" s="290"/>
      <c r="M880" s="290"/>
      <c r="N880" s="290"/>
      <c r="O880" s="290"/>
      <c r="P880" s="290"/>
      <c r="Q880" s="290"/>
      <c r="R880" s="290"/>
      <c r="S880" s="290"/>
      <c r="T880" s="290"/>
      <c r="U880" s="290"/>
      <c r="V880" s="290"/>
      <c r="W880" s="290"/>
      <c r="X880" s="290"/>
      <c r="Y880" s="411"/>
      <c r="Z880" s="424"/>
      <c r="AA880" s="424"/>
      <c r="AB880" s="424"/>
      <c r="AC880" s="424"/>
      <c r="AD880" s="424"/>
      <c r="AE880" s="424"/>
      <c r="AF880" s="424"/>
      <c r="AG880" s="424"/>
      <c r="AH880" s="424"/>
      <c r="AI880" s="424"/>
      <c r="AJ880" s="424"/>
      <c r="AK880" s="424"/>
      <c r="AL880" s="424"/>
      <c r="AM880" s="305"/>
    </row>
    <row r="881" spans="1:39" hidden="1" outlineLevel="1">
      <c r="A881" s="530">
        <v>35</v>
      </c>
      <c r="B881" s="427" t="s">
        <v>127</v>
      </c>
      <c r="C881" s="290" t="s">
        <v>25</v>
      </c>
      <c r="D881" s="294"/>
      <c r="E881" s="294"/>
      <c r="F881" s="294"/>
      <c r="G881" s="294"/>
      <c r="H881" s="294"/>
      <c r="I881" s="294"/>
      <c r="J881" s="294"/>
      <c r="K881" s="294"/>
      <c r="L881" s="294"/>
      <c r="M881" s="294"/>
      <c r="N881" s="294">
        <v>0</v>
      </c>
      <c r="O881" s="294"/>
      <c r="P881" s="294"/>
      <c r="Q881" s="294"/>
      <c r="R881" s="294"/>
      <c r="S881" s="294"/>
      <c r="T881" s="294"/>
      <c r="U881" s="294"/>
      <c r="V881" s="294"/>
      <c r="W881" s="294"/>
      <c r="X881" s="294"/>
      <c r="Y881" s="425"/>
      <c r="Z881" s="414"/>
      <c r="AA881" s="414"/>
      <c r="AB881" s="414"/>
      <c r="AC881" s="414"/>
      <c r="AD881" s="414"/>
      <c r="AE881" s="414"/>
      <c r="AF881" s="414"/>
      <c r="AG881" s="414"/>
      <c r="AH881" s="414"/>
      <c r="AI881" s="414"/>
      <c r="AJ881" s="414"/>
      <c r="AK881" s="414"/>
      <c r="AL881" s="414"/>
      <c r="AM881" s="295">
        <f>SUM(Y881:AL881)</f>
        <v>0</v>
      </c>
    </row>
    <row r="882" spans="1:39" hidden="1" outlineLevel="1">
      <c r="A882" s="530"/>
      <c r="B882" s="293" t="s">
        <v>342</v>
      </c>
      <c r="C882" s="290" t="s">
        <v>163</v>
      </c>
      <c r="D882" s="294"/>
      <c r="E882" s="294"/>
      <c r="F882" s="294"/>
      <c r="G882" s="294"/>
      <c r="H882" s="294"/>
      <c r="I882" s="294"/>
      <c r="J882" s="294"/>
      <c r="K882" s="294"/>
      <c r="L882" s="294"/>
      <c r="M882" s="294"/>
      <c r="N882" s="294">
        <f>N881</f>
        <v>0</v>
      </c>
      <c r="O882" s="294"/>
      <c r="P882" s="294"/>
      <c r="Q882" s="294"/>
      <c r="R882" s="294"/>
      <c r="S882" s="294"/>
      <c r="T882" s="294"/>
      <c r="U882" s="294"/>
      <c r="V882" s="294"/>
      <c r="W882" s="294"/>
      <c r="X882" s="294"/>
      <c r="Y882" s="410">
        <f>Y881</f>
        <v>0</v>
      </c>
      <c r="Z882" s="410">
        <f t="shared" ref="Z882" si="2655">Z881</f>
        <v>0</v>
      </c>
      <c r="AA882" s="410">
        <f t="shared" ref="AA882" si="2656">AA881</f>
        <v>0</v>
      </c>
      <c r="AB882" s="410">
        <f t="shared" ref="AB882" si="2657">AB881</f>
        <v>0</v>
      </c>
      <c r="AC882" s="410">
        <f t="shared" ref="AC882" si="2658">AC881</f>
        <v>0</v>
      </c>
      <c r="AD882" s="410">
        <f t="shared" ref="AD882" si="2659">AD881</f>
        <v>0</v>
      </c>
      <c r="AE882" s="410">
        <f t="shared" ref="AE882" si="2660">AE881</f>
        <v>0</v>
      </c>
      <c r="AF882" s="410">
        <f t="shared" ref="AF882" si="2661">AF881</f>
        <v>0</v>
      </c>
      <c r="AG882" s="410">
        <f t="shared" ref="AG882" si="2662">AG881</f>
        <v>0</v>
      </c>
      <c r="AH882" s="410">
        <f t="shared" ref="AH882" si="2663">AH881</f>
        <v>0</v>
      </c>
      <c r="AI882" s="410">
        <f t="shared" ref="AI882" si="2664">AI881</f>
        <v>0</v>
      </c>
      <c r="AJ882" s="410">
        <f t="shared" ref="AJ882" si="2665">AJ881</f>
        <v>0</v>
      </c>
      <c r="AK882" s="410">
        <f t="shared" ref="AK882" si="2666">AK881</f>
        <v>0</v>
      </c>
      <c r="AL882" s="410">
        <f t="shared" ref="AL882" si="2667">AL881</f>
        <v>0</v>
      </c>
      <c r="AM882" s="305"/>
    </row>
    <row r="883" spans="1:39" hidden="1" outlineLevel="1">
      <c r="A883" s="530"/>
      <c r="B883" s="430"/>
      <c r="C883" s="290"/>
      <c r="D883" s="290"/>
      <c r="E883" s="290"/>
      <c r="F883" s="290"/>
      <c r="G883" s="290"/>
      <c r="H883" s="290"/>
      <c r="I883" s="290"/>
      <c r="J883" s="290"/>
      <c r="K883" s="290"/>
      <c r="L883" s="290"/>
      <c r="M883" s="290"/>
      <c r="N883" s="290"/>
      <c r="O883" s="290"/>
      <c r="P883" s="290"/>
      <c r="Q883" s="290"/>
      <c r="R883" s="290"/>
      <c r="S883" s="290"/>
      <c r="T883" s="290"/>
      <c r="U883" s="290"/>
      <c r="V883" s="290"/>
      <c r="W883" s="290"/>
      <c r="X883" s="290"/>
      <c r="Y883" s="411"/>
      <c r="Z883" s="424"/>
      <c r="AA883" s="424"/>
      <c r="AB883" s="424"/>
      <c r="AC883" s="424"/>
      <c r="AD883" s="424"/>
      <c r="AE883" s="424"/>
      <c r="AF883" s="424"/>
      <c r="AG883" s="424"/>
      <c r="AH883" s="424"/>
      <c r="AI883" s="424"/>
      <c r="AJ883" s="424"/>
      <c r="AK883" s="424"/>
      <c r="AL883" s="424"/>
      <c r="AM883" s="305"/>
    </row>
    <row r="884" spans="1:39" ht="15.75" hidden="1" outlineLevel="1">
      <c r="A884" s="530"/>
      <c r="B884" s="287" t="s">
        <v>502</v>
      </c>
      <c r="C884" s="290"/>
      <c r="D884" s="290"/>
      <c r="E884" s="290"/>
      <c r="F884" s="290"/>
      <c r="G884" s="290"/>
      <c r="H884" s="290"/>
      <c r="I884" s="290"/>
      <c r="J884" s="290"/>
      <c r="K884" s="290"/>
      <c r="L884" s="290"/>
      <c r="M884" s="290"/>
      <c r="N884" s="290"/>
      <c r="O884" s="290"/>
      <c r="P884" s="290"/>
      <c r="Q884" s="290"/>
      <c r="R884" s="290"/>
      <c r="S884" s="290"/>
      <c r="T884" s="290"/>
      <c r="U884" s="290"/>
      <c r="V884" s="290"/>
      <c r="W884" s="290"/>
      <c r="X884" s="290"/>
      <c r="Y884" s="411"/>
      <c r="Z884" s="424"/>
      <c r="AA884" s="424"/>
      <c r="AB884" s="424"/>
      <c r="AC884" s="424"/>
      <c r="AD884" s="424"/>
      <c r="AE884" s="424"/>
      <c r="AF884" s="424"/>
      <c r="AG884" s="424"/>
      <c r="AH884" s="424"/>
      <c r="AI884" s="424"/>
      <c r="AJ884" s="424"/>
      <c r="AK884" s="424"/>
      <c r="AL884" s="424"/>
      <c r="AM884" s="305"/>
    </row>
    <row r="885" spans="1:39" ht="45" hidden="1" outlineLevel="1">
      <c r="A885" s="530">
        <v>36</v>
      </c>
      <c r="B885" s="427" t="s">
        <v>128</v>
      </c>
      <c r="C885" s="290" t="s">
        <v>25</v>
      </c>
      <c r="D885" s="294"/>
      <c r="E885" s="294"/>
      <c r="F885" s="294"/>
      <c r="G885" s="294"/>
      <c r="H885" s="294"/>
      <c r="I885" s="294"/>
      <c r="J885" s="294"/>
      <c r="K885" s="294"/>
      <c r="L885" s="294"/>
      <c r="M885" s="294"/>
      <c r="N885" s="294">
        <v>12</v>
      </c>
      <c r="O885" s="294"/>
      <c r="P885" s="294"/>
      <c r="Q885" s="294"/>
      <c r="R885" s="294"/>
      <c r="S885" s="294"/>
      <c r="T885" s="294"/>
      <c r="U885" s="294"/>
      <c r="V885" s="294"/>
      <c r="W885" s="294"/>
      <c r="X885" s="294"/>
      <c r="Y885" s="425"/>
      <c r="Z885" s="414"/>
      <c r="AA885" s="414"/>
      <c r="AB885" s="414"/>
      <c r="AC885" s="414"/>
      <c r="AD885" s="414"/>
      <c r="AE885" s="414"/>
      <c r="AF885" s="414"/>
      <c r="AG885" s="414"/>
      <c r="AH885" s="414"/>
      <c r="AI885" s="414"/>
      <c r="AJ885" s="414"/>
      <c r="AK885" s="414"/>
      <c r="AL885" s="414"/>
      <c r="AM885" s="295">
        <f>SUM(Y885:AL885)</f>
        <v>0</v>
      </c>
    </row>
    <row r="886" spans="1:39" hidden="1" outlineLevel="1">
      <c r="A886" s="530"/>
      <c r="B886" s="293" t="s">
        <v>342</v>
      </c>
      <c r="C886" s="290" t="s">
        <v>163</v>
      </c>
      <c r="D886" s="294"/>
      <c r="E886" s="294"/>
      <c r="F886" s="294"/>
      <c r="G886" s="294"/>
      <c r="H886" s="294"/>
      <c r="I886" s="294"/>
      <c r="J886" s="294"/>
      <c r="K886" s="294"/>
      <c r="L886" s="294"/>
      <c r="M886" s="294"/>
      <c r="N886" s="294">
        <f>N885</f>
        <v>12</v>
      </c>
      <c r="O886" s="294"/>
      <c r="P886" s="294"/>
      <c r="Q886" s="294"/>
      <c r="R886" s="294"/>
      <c r="S886" s="294"/>
      <c r="T886" s="294"/>
      <c r="U886" s="294"/>
      <c r="V886" s="294"/>
      <c r="W886" s="294"/>
      <c r="X886" s="294"/>
      <c r="Y886" s="410">
        <f>Y885</f>
        <v>0</v>
      </c>
      <c r="Z886" s="410">
        <f t="shared" ref="Z886" si="2668">Z885</f>
        <v>0</v>
      </c>
      <c r="AA886" s="410">
        <f t="shared" ref="AA886" si="2669">AA885</f>
        <v>0</v>
      </c>
      <c r="AB886" s="410">
        <f t="shared" ref="AB886" si="2670">AB885</f>
        <v>0</v>
      </c>
      <c r="AC886" s="410">
        <f t="shared" ref="AC886" si="2671">AC885</f>
        <v>0</v>
      </c>
      <c r="AD886" s="410">
        <f t="shared" ref="AD886" si="2672">AD885</f>
        <v>0</v>
      </c>
      <c r="AE886" s="410">
        <f t="shared" ref="AE886" si="2673">AE885</f>
        <v>0</v>
      </c>
      <c r="AF886" s="410">
        <f t="shared" ref="AF886" si="2674">AF885</f>
        <v>0</v>
      </c>
      <c r="AG886" s="410">
        <f t="shared" ref="AG886" si="2675">AG885</f>
        <v>0</v>
      </c>
      <c r="AH886" s="410">
        <f t="shared" ref="AH886" si="2676">AH885</f>
        <v>0</v>
      </c>
      <c r="AI886" s="410">
        <f t="shared" ref="AI886" si="2677">AI885</f>
        <v>0</v>
      </c>
      <c r="AJ886" s="410">
        <f t="shared" ref="AJ886" si="2678">AJ885</f>
        <v>0</v>
      </c>
      <c r="AK886" s="410">
        <f t="shared" ref="AK886" si="2679">AK885</f>
        <v>0</v>
      </c>
      <c r="AL886" s="410">
        <f t="shared" ref="AL886" si="2680">AL885</f>
        <v>0</v>
      </c>
      <c r="AM886" s="305"/>
    </row>
    <row r="887" spans="1:39" hidden="1" outlineLevel="1">
      <c r="A887" s="530"/>
      <c r="B887" s="427"/>
      <c r="C887" s="290"/>
      <c r="D887" s="290"/>
      <c r="E887" s="290"/>
      <c r="F887" s="290"/>
      <c r="G887" s="290"/>
      <c r="H887" s="290"/>
      <c r="I887" s="290"/>
      <c r="J887" s="290"/>
      <c r="K887" s="290"/>
      <c r="L887" s="290"/>
      <c r="M887" s="290"/>
      <c r="N887" s="290"/>
      <c r="O887" s="290"/>
      <c r="P887" s="290"/>
      <c r="Q887" s="290"/>
      <c r="R887" s="290"/>
      <c r="S887" s="290"/>
      <c r="T887" s="290"/>
      <c r="U887" s="290"/>
      <c r="V887" s="290"/>
      <c r="W887" s="290"/>
      <c r="X887" s="290"/>
      <c r="Y887" s="411"/>
      <c r="Z887" s="424"/>
      <c r="AA887" s="424"/>
      <c r="AB887" s="424"/>
      <c r="AC887" s="424"/>
      <c r="AD887" s="424"/>
      <c r="AE887" s="424"/>
      <c r="AF887" s="424"/>
      <c r="AG887" s="424"/>
      <c r="AH887" s="424"/>
      <c r="AI887" s="424"/>
      <c r="AJ887" s="424"/>
      <c r="AK887" s="424"/>
      <c r="AL887" s="424"/>
      <c r="AM887" s="305"/>
    </row>
    <row r="888" spans="1:39" ht="30" hidden="1" outlineLevel="1">
      <c r="A888" s="530">
        <v>37</v>
      </c>
      <c r="B888" s="427" t="s">
        <v>129</v>
      </c>
      <c r="C888" s="290" t="s">
        <v>25</v>
      </c>
      <c r="D888" s="294"/>
      <c r="E888" s="294"/>
      <c r="F888" s="294"/>
      <c r="G888" s="294"/>
      <c r="H888" s="294"/>
      <c r="I888" s="294"/>
      <c r="J888" s="294"/>
      <c r="K888" s="294"/>
      <c r="L888" s="294"/>
      <c r="M888" s="294"/>
      <c r="N888" s="294">
        <v>12</v>
      </c>
      <c r="O888" s="294"/>
      <c r="P888" s="294"/>
      <c r="Q888" s="294"/>
      <c r="R888" s="294"/>
      <c r="S888" s="294"/>
      <c r="T888" s="294"/>
      <c r="U888" s="294"/>
      <c r="V888" s="294"/>
      <c r="W888" s="294"/>
      <c r="X888" s="294"/>
      <c r="Y888" s="425"/>
      <c r="Z888" s="414"/>
      <c r="AA888" s="414"/>
      <c r="AB888" s="414"/>
      <c r="AC888" s="414"/>
      <c r="AD888" s="414"/>
      <c r="AE888" s="414"/>
      <c r="AF888" s="414"/>
      <c r="AG888" s="414"/>
      <c r="AH888" s="414"/>
      <c r="AI888" s="414"/>
      <c r="AJ888" s="414"/>
      <c r="AK888" s="414"/>
      <c r="AL888" s="414"/>
      <c r="AM888" s="295">
        <f>SUM(Y888:AL888)</f>
        <v>0</v>
      </c>
    </row>
    <row r="889" spans="1:39" hidden="1" outlineLevel="1">
      <c r="A889" s="530"/>
      <c r="B889" s="293" t="s">
        <v>342</v>
      </c>
      <c r="C889" s="290" t="s">
        <v>163</v>
      </c>
      <c r="D889" s="294"/>
      <c r="E889" s="294"/>
      <c r="F889" s="294"/>
      <c r="G889" s="294"/>
      <c r="H889" s="294"/>
      <c r="I889" s="294"/>
      <c r="J889" s="294"/>
      <c r="K889" s="294"/>
      <c r="L889" s="294"/>
      <c r="M889" s="294"/>
      <c r="N889" s="294">
        <f>N888</f>
        <v>12</v>
      </c>
      <c r="O889" s="294"/>
      <c r="P889" s="294"/>
      <c r="Q889" s="294"/>
      <c r="R889" s="294"/>
      <c r="S889" s="294"/>
      <c r="T889" s="294"/>
      <c r="U889" s="294"/>
      <c r="V889" s="294"/>
      <c r="W889" s="294"/>
      <c r="X889" s="294"/>
      <c r="Y889" s="410">
        <f>Y888</f>
        <v>0</v>
      </c>
      <c r="Z889" s="410">
        <f t="shared" ref="Z889" si="2681">Z888</f>
        <v>0</v>
      </c>
      <c r="AA889" s="410">
        <f t="shared" ref="AA889" si="2682">AA888</f>
        <v>0</v>
      </c>
      <c r="AB889" s="410">
        <f t="shared" ref="AB889" si="2683">AB888</f>
        <v>0</v>
      </c>
      <c r="AC889" s="410">
        <f t="shared" ref="AC889" si="2684">AC888</f>
        <v>0</v>
      </c>
      <c r="AD889" s="410">
        <f t="shared" ref="AD889" si="2685">AD888</f>
        <v>0</v>
      </c>
      <c r="AE889" s="410">
        <f t="shared" ref="AE889" si="2686">AE888</f>
        <v>0</v>
      </c>
      <c r="AF889" s="410">
        <f t="shared" ref="AF889" si="2687">AF888</f>
        <v>0</v>
      </c>
      <c r="AG889" s="410">
        <f t="shared" ref="AG889" si="2688">AG888</f>
        <v>0</v>
      </c>
      <c r="AH889" s="410">
        <f t="shared" ref="AH889" si="2689">AH888</f>
        <v>0</v>
      </c>
      <c r="AI889" s="410">
        <f t="shared" ref="AI889" si="2690">AI888</f>
        <v>0</v>
      </c>
      <c r="AJ889" s="410">
        <f t="shared" ref="AJ889" si="2691">AJ888</f>
        <v>0</v>
      </c>
      <c r="AK889" s="410">
        <f t="shared" ref="AK889" si="2692">AK888</f>
        <v>0</v>
      </c>
      <c r="AL889" s="410">
        <f t="shared" ref="AL889" si="2693">AL888</f>
        <v>0</v>
      </c>
      <c r="AM889" s="305"/>
    </row>
    <row r="890" spans="1:39" hidden="1" outlineLevel="1">
      <c r="A890" s="530"/>
      <c r="B890" s="427"/>
      <c r="C890" s="290"/>
      <c r="D890" s="290"/>
      <c r="E890" s="290"/>
      <c r="F890" s="290"/>
      <c r="G890" s="290"/>
      <c r="H890" s="290"/>
      <c r="I890" s="290"/>
      <c r="J890" s="290"/>
      <c r="K890" s="290"/>
      <c r="L890" s="290"/>
      <c r="M890" s="290"/>
      <c r="N890" s="290"/>
      <c r="O890" s="290"/>
      <c r="P890" s="290"/>
      <c r="Q890" s="290"/>
      <c r="R890" s="290"/>
      <c r="S890" s="290"/>
      <c r="T890" s="290"/>
      <c r="U890" s="290"/>
      <c r="V890" s="290"/>
      <c r="W890" s="290"/>
      <c r="X890" s="290"/>
      <c r="Y890" s="411"/>
      <c r="Z890" s="424"/>
      <c r="AA890" s="424"/>
      <c r="AB890" s="424"/>
      <c r="AC890" s="424"/>
      <c r="AD890" s="424"/>
      <c r="AE890" s="424"/>
      <c r="AF890" s="424"/>
      <c r="AG890" s="424"/>
      <c r="AH890" s="424"/>
      <c r="AI890" s="424"/>
      <c r="AJ890" s="424"/>
      <c r="AK890" s="424"/>
      <c r="AL890" s="424"/>
      <c r="AM890" s="305"/>
    </row>
    <row r="891" spans="1:39" hidden="1" outlineLevel="1">
      <c r="A891" s="530">
        <v>38</v>
      </c>
      <c r="B891" s="427" t="s">
        <v>130</v>
      </c>
      <c r="C891" s="290" t="s">
        <v>25</v>
      </c>
      <c r="D891" s="294"/>
      <c r="E891" s="294"/>
      <c r="F891" s="294"/>
      <c r="G891" s="294"/>
      <c r="H891" s="294"/>
      <c r="I891" s="294"/>
      <c r="J891" s="294"/>
      <c r="K891" s="294"/>
      <c r="L891" s="294"/>
      <c r="M891" s="294"/>
      <c r="N891" s="294">
        <v>12</v>
      </c>
      <c r="O891" s="294"/>
      <c r="P891" s="294"/>
      <c r="Q891" s="294"/>
      <c r="R891" s="294"/>
      <c r="S891" s="294"/>
      <c r="T891" s="294"/>
      <c r="U891" s="294"/>
      <c r="V891" s="294"/>
      <c r="W891" s="294"/>
      <c r="X891" s="294"/>
      <c r="Y891" s="425"/>
      <c r="Z891" s="414"/>
      <c r="AA891" s="414"/>
      <c r="AB891" s="414"/>
      <c r="AC891" s="414"/>
      <c r="AD891" s="414"/>
      <c r="AE891" s="414"/>
      <c r="AF891" s="414"/>
      <c r="AG891" s="414"/>
      <c r="AH891" s="414"/>
      <c r="AI891" s="414"/>
      <c r="AJ891" s="414"/>
      <c r="AK891" s="414"/>
      <c r="AL891" s="414"/>
      <c r="AM891" s="295">
        <f>SUM(Y891:AL891)</f>
        <v>0</v>
      </c>
    </row>
    <row r="892" spans="1:39" hidden="1" outlineLevel="1">
      <c r="A892" s="530"/>
      <c r="B892" s="293" t="s">
        <v>342</v>
      </c>
      <c r="C892" s="290" t="s">
        <v>163</v>
      </c>
      <c r="D892" s="294"/>
      <c r="E892" s="294"/>
      <c r="F892" s="294"/>
      <c r="G892" s="294"/>
      <c r="H892" s="294"/>
      <c r="I892" s="294"/>
      <c r="J892" s="294"/>
      <c r="K892" s="294"/>
      <c r="L892" s="294"/>
      <c r="M892" s="294"/>
      <c r="N892" s="294">
        <f>N891</f>
        <v>12</v>
      </c>
      <c r="O892" s="294"/>
      <c r="P892" s="294"/>
      <c r="Q892" s="294"/>
      <c r="R892" s="294"/>
      <c r="S892" s="294"/>
      <c r="T892" s="294"/>
      <c r="U892" s="294"/>
      <c r="V892" s="294"/>
      <c r="W892" s="294"/>
      <c r="X892" s="294"/>
      <c r="Y892" s="410">
        <f>Y891</f>
        <v>0</v>
      </c>
      <c r="Z892" s="410">
        <f t="shared" ref="Z892" si="2694">Z891</f>
        <v>0</v>
      </c>
      <c r="AA892" s="410">
        <f t="shared" ref="AA892" si="2695">AA891</f>
        <v>0</v>
      </c>
      <c r="AB892" s="410">
        <f t="shared" ref="AB892" si="2696">AB891</f>
        <v>0</v>
      </c>
      <c r="AC892" s="410">
        <f t="shared" ref="AC892" si="2697">AC891</f>
        <v>0</v>
      </c>
      <c r="AD892" s="410">
        <f t="shared" ref="AD892" si="2698">AD891</f>
        <v>0</v>
      </c>
      <c r="AE892" s="410">
        <f t="shared" ref="AE892" si="2699">AE891</f>
        <v>0</v>
      </c>
      <c r="AF892" s="410">
        <f t="shared" ref="AF892" si="2700">AF891</f>
        <v>0</v>
      </c>
      <c r="AG892" s="410">
        <f t="shared" ref="AG892" si="2701">AG891</f>
        <v>0</v>
      </c>
      <c r="AH892" s="410">
        <f t="shared" ref="AH892" si="2702">AH891</f>
        <v>0</v>
      </c>
      <c r="AI892" s="410">
        <f t="shared" ref="AI892" si="2703">AI891</f>
        <v>0</v>
      </c>
      <c r="AJ892" s="410">
        <f t="shared" ref="AJ892" si="2704">AJ891</f>
        <v>0</v>
      </c>
      <c r="AK892" s="410">
        <f t="shared" ref="AK892" si="2705">AK891</f>
        <v>0</v>
      </c>
      <c r="AL892" s="410">
        <f t="shared" ref="AL892" si="2706">AL891</f>
        <v>0</v>
      </c>
      <c r="AM892" s="305"/>
    </row>
    <row r="893" spans="1:39" hidden="1" outlineLevel="1">
      <c r="A893" s="530"/>
      <c r="B893" s="427"/>
      <c r="C893" s="290"/>
      <c r="D893" s="290"/>
      <c r="E893" s="290"/>
      <c r="F893" s="290"/>
      <c r="G893" s="290"/>
      <c r="H893" s="290"/>
      <c r="I893" s="290"/>
      <c r="J893" s="290"/>
      <c r="K893" s="290"/>
      <c r="L893" s="290"/>
      <c r="M893" s="290"/>
      <c r="N893" s="290"/>
      <c r="O893" s="290"/>
      <c r="P893" s="290"/>
      <c r="Q893" s="290"/>
      <c r="R893" s="290"/>
      <c r="S893" s="290"/>
      <c r="T893" s="290"/>
      <c r="U893" s="290"/>
      <c r="V893" s="290"/>
      <c r="W893" s="290"/>
      <c r="X893" s="290"/>
      <c r="Y893" s="411"/>
      <c r="Z893" s="424"/>
      <c r="AA893" s="424"/>
      <c r="AB893" s="424"/>
      <c r="AC893" s="424"/>
      <c r="AD893" s="424"/>
      <c r="AE893" s="424"/>
      <c r="AF893" s="424"/>
      <c r="AG893" s="424"/>
      <c r="AH893" s="424"/>
      <c r="AI893" s="424"/>
      <c r="AJ893" s="424"/>
      <c r="AK893" s="424"/>
      <c r="AL893" s="424"/>
      <c r="AM893" s="305"/>
    </row>
    <row r="894" spans="1:39" ht="30" hidden="1" outlineLevel="1">
      <c r="A894" s="530">
        <v>39</v>
      </c>
      <c r="B894" s="427" t="s">
        <v>131</v>
      </c>
      <c r="C894" s="290" t="s">
        <v>25</v>
      </c>
      <c r="D894" s="294"/>
      <c r="E894" s="294"/>
      <c r="F894" s="294"/>
      <c r="G894" s="294"/>
      <c r="H894" s="294"/>
      <c r="I894" s="294"/>
      <c r="J894" s="294"/>
      <c r="K894" s="294"/>
      <c r="L894" s="294"/>
      <c r="M894" s="294"/>
      <c r="N894" s="294">
        <v>12</v>
      </c>
      <c r="O894" s="294"/>
      <c r="P894" s="294"/>
      <c r="Q894" s="294"/>
      <c r="R894" s="294"/>
      <c r="S894" s="294"/>
      <c r="T894" s="294"/>
      <c r="U894" s="294"/>
      <c r="V894" s="294"/>
      <c r="W894" s="294"/>
      <c r="X894" s="294"/>
      <c r="Y894" s="425"/>
      <c r="Z894" s="414"/>
      <c r="AA894" s="414"/>
      <c r="AB894" s="414"/>
      <c r="AC894" s="414"/>
      <c r="AD894" s="414"/>
      <c r="AE894" s="414"/>
      <c r="AF894" s="414"/>
      <c r="AG894" s="414"/>
      <c r="AH894" s="414"/>
      <c r="AI894" s="414"/>
      <c r="AJ894" s="414"/>
      <c r="AK894" s="414"/>
      <c r="AL894" s="414"/>
      <c r="AM894" s="295">
        <f>SUM(Y894:AL894)</f>
        <v>0</v>
      </c>
    </row>
    <row r="895" spans="1:39" hidden="1" outlineLevel="1">
      <c r="A895" s="530"/>
      <c r="B895" s="293" t="s">
        <v>342</v>
      </c>
      <c r="C895" s="290" t="s">
        <v>163</v>
      </c>
      <c r="D895" s="294"/>
      <c r="E895" s="294"/>
      <c r="F895" s="294"/>
      <c r="G895" s="294"/>
      <c r="H895" s="294"/>
      <c r="I895" s="294"/>
      <c r="J895" s="294"/>
      <c r="K895" s="294"/>
      <c r="L895" s="294"/>
      <c r="M895" s="294"/>
      <c r="N895" s="294">
        <f>N894</f>
        <v>12</v>
      </c>
      <c r="O895" s="294"/>
      <c r="P895" s="294"/>
      <c r="Q895" s="294"/>
      <c r="R895" s="294"/>
      <c r="S895" s="294"/>
      <c r="T895" s="294"/>
      <c r="U895" s="294"/>
      <c r="V895" s="294"/>
      <c r="W895" s="294"/>
      <c r="X895" s="294"/>
      <c r="Y895" s="410">
        <f>Y894</f>
        <v>0</v>
      </c>
      <c r="Z895" s="410">
        <f t="shared" ref="Z895" si="2707">Z894</f>
        <v>0</v>
      </c>
      <c r="AA895" s="410">
        <f t="shared" ref="AA895" si="2708">AA894</f>
        <v>0</v>
      </c>
      <c r="AB895" s="410">
        <f t="shared" ref="AB895" si="2709">AB894</f>
        <v>0</v>
      </c>
      <c r="AC895" s="410">
        <f t="shared" ref="AC895" si="2710">AC894</f>
        <v>0</v>
      </c>
      <c r="AD895" s="410">
        <f t="shared" ref="AD895" si="2711">AD894</f>
        <v>0</v>
      </c>
      <c r="AE895" s="410">
        <f t="shared" ref="AE895" si="2712">AE894</f>
        <v>0</v>
      </c>
      <c r="AF895" s="410">
        <f t="shared" ref="AF895" si="2713">AF894</f>
        <v>0</v>
      </c>
      <c r="AG895" s="410">
        <f t="shared" ref="AG895" si="2714">AG894</f>
        <v>0</v>
      </c>
      <c r="AH895" s="410">
        <f t="shared" ref="AH895" si="2715">AH894</f>
        <v>0</v>
      </c>
      <c r="AI895" s="410">
        <f t="shared" ref="AI895" si="2716">AI894</f>
        <v>0</v>
      </c>
      <c r="AJ895" s="410">
        <f t="shared" ref="AJ895" si="2717">AJ894</f>
        <v>0</v>
      </c>
      <c r="AK895" s="410">
        <f t="shared" ref="AK895" si="2718">AK894</f>
        <v>0</v>
      </c>
      <c r="AL895" s="410">
        <f t="shared" ref="AL895" si="2719">AL894</f>
        <v>0</v>
      </c>
      <c r="AM895" s="305"/>
    </row>
    <row r="896" spans="1:39" hidden="1" outlineLevel="1">
      <c r="A896" s="530"/>
      <c r="B896" s="427"/>
      <c r="C896" s="290"/>
      <c r="D896" s="290"/>
      <c r="E896" s="290"/>
      <c r="F896" s="290"/>
      <c r="G896" s="290"/>
      <c r="H896" s="290"/>
      <c r="I896" s="290"/>
      <c r="J896" s="290"/>
      <c r="K896" s="290"/>
      <c r="L896" s="290"/>
      <c r="M896" s="290"/>
      <c r="N896" s="290"/>
      <c r="O896" s="290"/>
      <c r="P896" s="290"/>
      <c r="Q896" s="290"/>
      <c r="R896" s="290"/>
      <c r="S896" s="290"/>
      <c r="T896" s="290"/>
      <c r="U896" s="290"/>
      <c r="V896" s="290"/>
      <c r="W896" s="290"/>
      <c r="X896" s="290"/>
      <c r="Y896" s="411"/>
      <c r="Z896" s="424"/>
      <c r="AA896" s="424"/>
      <c r="AB896" s="424"/>
      <c r="AC896" s="424"/>
      <c r="AD896" s="424"/>
      <c r="AE896" s="424"/>
      <c r="AF896" s="424"/>
      <c r="AG896" s="424"/>
      <c r="AH896" s="424"/>
      <c r="AI896" s="424"/>
      <c r="AJ896" s="424"/>
      <c r="AK896" s="424"/>
      <c r="AL896" s="424"/>
      <c r="AM896" s="305"/>
    </row>
    <row r="897" spans="1:39" ht="30" hidden="1" outlineLevel="1">
      <c r="A897" s="530">
        <v>40</v>
      </c>
      <c r="B897" s="427" t="s">
        <v>132</v>
      </c>
      <c r="C897" s="290" t="s">
        <v>25</v>
      </c>
      <c r="D897" s="294"/>
      <c r="E897" s="294"/>
      <c r="F897" s="294"/>
      <c r="G897" s="294"/>
      <c r="H897" s="294"/>
      <c r="I897" s="294"/>
      <c r="J897" s="294"/>
      <c r="K897" s="294"/>
      <c r="L897" s="294"/>
      <c r="M897" s="294"/>
      <c r="N897" s="294">
        <v>12</v>
      </c>
      <c r="O897" s="294"/>
      <c r="P897" s="294"/>
      <c r="Q897" s="294"/>
      <c r="R897" s="294"/>
      <c r="S897" s="294"/>
      <c r="T897" s="294"/>
      <c r="U897" s="294"/>
      <c r="V897" s="294"/>
      <c r="W897" s="294"/>
      <c r="X897" s="294"/>
      <c r="Y897" s="425"/>
      <c r="Z897" s="414"/>
      <c r="AA897" s="414"/>
      <c r="AB897" s="414"/>
      <c r="AC897" s="414"/>
      <c r="AD897" s="414"/>
      <c r="AE897" s="414"/>
      <c r="AF897" s="414"/>
      <c r="AG897" s="414"/>
      <c r="AH897" s="414"/>
      <c r="AI897" s="414"/>
      <c r="AJ897" s="414"/>
      <c r="AK897" s="414"/>
      <c r="AL897" s="414"/>
      <c r="AM897" s="295">
        <f>SUM(Y897:AL897)</f>
        <v>0</v>
      </c>
    </row>
    <row r="898" spans="1:39" hidden="1" outlineLevel="1">
      <c r="A898" s="530"/>
      <c r="B898" s="293" t="s">
        <v>342</v>
      </c>
      <c r="C898" s="290" t="s">
        <v>163</v>
      </c>
      <c r="D898" s="294"/>
      <c r="E898" s="294"/>
      <c r="F898" s="294"/>
      <c r="G898" s="294"/>
      <c r="H898" s="294"/>
      <c r="I898" s="294"/>
      <c r="J898" s="294"/>
      <c r="K898" s="294"/>
      <c r="L898" s="294"/>
      <c r="M898" s="294"/>
      <c r="N898" s="294">
        <f>N897</f>
        <v>12</v>
      </c>
      <c r="O898" s="294"/>
      <c r="P898" s="294"/>
      <c r="Q898" s="294"/>
      <c r="R898" s="294"/>
      <c r="S898" s="294"/>
      <c r="T898" s="294"/>
      <c r="U898" s="294"/>
      <c r="V898" s="294"/>
      <c r="W898" s="294"/>
      <c r="X898" s="294"/>
      <c r="Y898" s="410">
        <f>Y897</f>
        <v>0</v>
      </c>
      <c r="Z898" s="410">
        <f t="shared" ref="Z898" si="2720">Z897</f>
        <v>0</v>
      </c>
      <c r="AA898" s="410">
        <f t="shared" ref="AA898" si="2721">AA897</f>
        <v>0</v>
      </c>
      <c r="AB898" s="410">
        <f t="shared" ref="AB898" si="2722">AB897</f>
        <v>0</v>
      </c>
      <c r="AC898" s="410">
        <f t="shared" ref="AC898" si="2723">AC897</f>
        <v>0</v>
      </c>
      <c r="AD898" s="410">
        <f t="shared" ref="AD898" si="2724">AD897</f>
        <v>0</v>
      </c>
      <c r="AE898" s="410">
        <f t="shared" ref="AE898" si="2725">AE897</f>
        <v>0</v>
      </c>
      <c r="AF898" s="410">
        <f t="shared" ref="AF898" si="2726">AF897</f>
        <v>0</v>
      </c>
      <c r="AG898" s="410">
        <f t="shared" ref="AG898" si="2727">AG897</f>
        <v>0</v>
      </c>
      <c r="AH898" s="410">
        <f t="shared" ref="AH898" si="2728">AH897</f>
        <v>0</v>
      </c>
      <c r="AI898" s="410">
        <f t="shared" ref="AI898" si="2729">AI897</f>
        <v>0</v>
      </c>
      <c r="AJ898" s="410">
        <f t="shared" ref="AJ898" si="2730">AJ897</f>
        <v>0</v>
      </c>
      <c r="AK898" s="410">
        <f t="shared" ref="AK898" si="2731">AK897</f>
        <v>0</v>
      </c>
      <c r="AL898" s="410">
        <f t="shared" ref="AL898" si="2732">AL897</f>
        <v>0</v>
      </c>
      <c r="AM898" s="305"/>
    </row>
    <row r="899" spans="1:39" hidden="1" outlineLevel="1">
      <c r="A899" s="530"/>
      <c r="B899" s="427"/>
      <c r="C899" s="290"/>
      <c r="D899" s="290"/>
      <c r="E899" s="290"/>
      <c r="F899" s="290"/>
      <c r="G899" s="290"/>
      <c r="H899" s="290"/>
      <c r="I899" s="290"/>
      <c r="J899" s="290"/>
      <c r="K899" s="290"/>
      <c r="L899" s="290"/>
      <c r="M899" s="290"/>
      <c r="N899" s="290"/>
      <c r="O899" s="290"/>
      <c r="P899" s="290"/>
      <c r="Q899" s="290"/>
      <c r="R899" s="290"/>
      <c r="S899" s="290"/>
      <c r="T899" s="290"/>
      <c r="U899" s="290"/>
      <c r="V899" s="290"/>
      <c r="W899" s="290"/>
      <c r="X899" s="290"/>
      <c r="Y899" s="411"/>
      <c r="Z899" s="424"/>
      <c r="AA899" s="424"/>
      <c r="AB899" s="424"/>
      <c r="AC899" s="424"/>
      <c r="AD899" s="424"/>
      <c r="AE899" s="424"/>
      <c r="AF899" s="424"/>
      <c r="AG899" s="424"/>
      <c r="AH899" s="424"/>
      <c r="AI899" s="424"/>
      <c r="AJ899" s="424"/>
      <c r="AK899" s="424"/>
      <c r="AL899" s="424"/>
      <c r="AM899" s="305"/>
    </row>
    <row r="900" spans="1:39" ht="45" hidden="1" outlineLevel="1">
      <c r="A900" s="530">
        <v>41</v>
      </c>
      <c r="B900" s="427" t="s">
        <v>133</v>
      </c>
      <c r="C900" s="290" t="s">
        <v>25</v>
      </c>
      <c r="D900" s="294"/>
      <c r="E900" s="294"/>
      <c r="F900" s="294"/>
      <c r="G900" s="294"/>
      <c r="H900" s="294"/>
      <c r="I900" s="294"/>
      <c r="J900" s="294"/>
      <c r="K900" s="294"/>
      <c r="L900" s="294"/>
      <c r="M900" s="294"/>
      <c r="N900" s="294">
        <v>12</v>
      </c>
      <c r="O900" s="294"/>
      <c r="P900" s="294"/>
      <c r="Q900" s="294"/>
      <c r="R900" s="294"/>
      <c r="S900" s="294"/>
      <c r="T900" s="294"/>
      <c r="U900" s="294"/>
      <c r="V900" s="294"/>
      <c r="W900" s="294"/>
      <c r="X900" s="294"/>
      <c r="Y900" s="425"/>
      <c r="Z900" s="414"/>
      <c r="AA900" s="414"/>
      <c r="AB900" s="414"/>
      <c r="AC900" s="414"/>
      <c r="AD900" s="414"/>
      <c r="AE900" s="414"/>
      <c r="AF900" s="414"/>
      <c r="AG900" s="414"/>
      <c r="AH900" s="414"/>
      <c r="AI900" s="414"/>
      <c r="AJ900" s="414"/>
      <c r="AK900" s="414"/>
      <c r="AL900" s="414"/>
      <c r="AM900" s="295">
        <f>SUM(Y900:AL900)</f>
        <v>0</v>
      </c>
    </row>
    <row r="901" spans="1:39" hidden="1" outlineLevel="1">
      <c r="A901" s="530"/>
      <c r="B901" s="293" t="s">
        <v>342</v>
      </c>
      <c r="C901" s="290" t="s">
        <v>163</v>
      </c>
      <c r="D901" s="294"/>
      <c r="E901" s="294"/>
      <c r="F901" s="294"/>
      <c r="G901" s="294"/>
      <c r="H901" s="294"/>
      <c r="I901" s="294"/>
      <c r="J901" s="294"/>
      <c r="K901" s="294"/>
      <c r="L901" s="294"/>
      <c r="M901" s="294"/>
      <c r="N901" s="294">
        <f>N900</f>
        <v>12</v>
      </c>
      <c r="O901" s="294"/>
      <c r="P901" s="294"/>
      <c r="Q901" s="294"/>
      <c r="R901" s="294"/>
      <c r="S901" s="294"/>
      <c r="T901" s="294"/>
      <c r="U901" s="294"/>
      <c r="V901" s="294"/>
      <c r="W901" s="294"/>
      <c r="X901" s="294"/>
      <c r="Y901" s="410">
        <f>Y900</f>
        <v>0</v>
      </c>
      <c r="Z901" s="410">
        <f t="shared" ref="Z901" si="2733">Z900</f>
        <v>0</v>
      </c>
      <c r="AA901" s="410">
        <f t="shared" ref="AA901" si="2734">AA900</f>
        <v>0</v>
      </c>
      <c r="AB901" s="410">
        <f t="shared" ref="AB901" si="2735">AB900</f>
        <v>0</v>
      </c>
      <c r="AC901" s="410">
        <f t="shared" ref="AC901" si="2736">AC900</f>
        <v>0</v>
      </c>
      <c r="AD901" s="410">
        <f t="shared" ref="AD901" si="2737">AD900</f>
        <v>0</v>
      </c>
      <c r="AE901" s="410">
        <f t="shared" ref="AE901" si="2738">AE900</f>
        <v>0</v>
      </c>
      <c r="AF901" s="410">
        <f t="shared" ref="AF901" si="2739">AF900</f>
        <v>0</v>
      </c>
      <c r="AG901" s="410">
        <f t="shared" ref="AG901" si="2740">AG900</f>
        <v>0</v>
      </c>
      <c r="AH901" s="410">
        <f t="shared" ref="AH901" si="2741">AH900</f>
        <v>0</v>
      </c>
      <c r="AI901" s="410">
        <f t="shared" ref="AI901" si="2742">AI900</f>
        <v>0</v>
      </c>
      <c r="AJ901" s="410">
        <f t="shared" ref="AJ901" si="2743">AJ900</f>
        <v>0</v>
      </c>
      <c r="AK901" s="410">
        <f t="shared" ref="AK901" si="2744">AK900</f>
        <v>0</v>
      </c>
      <c r="AL901" s="410">
        <f t="shared" ref="AL901" si="2745">AL900</f>
        <v>0</v>
      </c>
      <c r="AM901" s="305"/>
    </row>
    <row r="902" spans="1:39" hidden="1" outlineLevel="1">
      <c r="A902" s="530"/>
      <c r="B902" s="427"/>
      <c r="C902" s="290"/>
      <c r="D902" s="290"/>
      <c r="E902" s="290"/>
      <c r="F902" s="290"/>
      <c r="G902" s="290"/>
      <c r="H902" s="290"/>
      <c r="I902" s="290"/>
      <c r="J902" s="290"/>
      <c r="K902" s="290"/>
      <c r="L902" s="290"/>
      <c r="M902" s="290"/>
      <c r="N902" s="290"/>
      <c r="O902" s="290"/>
      <c r="P902" s="290"/>
      <c r="Q902" s="290"/>
      <c r="R902" s="290"/>
      <c r="S902" s="290"/>
      <c r="T902" s="290"/>
      <c r="U902" s="290"/>
      <c r="V902" s="290"/>
      <c r="W902" s="290"/>
      <c r="X902" s="290"/>
      <c r="Y902" s="411"/>
      <c r="Z902" s="424"/>
      <c r="AA902" s="424"/>
      <c r="AB902" s="424"/>
      <c r="AC902" s="424"/>
      <c r="AD902" s="424"/>
      <c r="AE902" s="424"/>
      <c r="AF902" s="424"/>
      <c r="AG902" s="424"/>
      <c r="AH902" s="424"/>
      <c r="AI902" s="424"/>
      <c r="AJ902" s="424"/>
      <c r="AK902" s="424"/>
      <c r="AL902" s="424"/>
      <c r="AM902" s="305"/>
    </row>
    <row r="903" spans="1:39" ht="45" hidden="1" outlineLevel="1">
      <c r="A903" s="530">
        <v>42</v>
      </c>
      <c r="B903" s="427" t="s">
        <v>134</v>
      </c>
      <c r="C903" s="290" t="s">
        <v>25</v>
      </c>
      <c r="D903" s="294"/>
      <c r="E903" s="294"/>
      <c r="F903" s="294"/>
      <c r="G903" s="294"/>
      <c r="H903" s="294"/>
      <c r="I903" s="294"/>
      <c r="J903" s="294"/>
      <c r="K903" s="294"/>
      <c r="L903" s="294"/>
      <c r="M903" s="294"/>
      <c r="N903" s="290"/>
      <c r="O903" s="294"/>
      <c r="P903" s="294"/>
      <c r="Q903" s="294"/>
      <c r="R903" s="294"/>
      <c r="S903" s="294"/>
      <c r="T903" s="294"/>
      <c r="U903" s="294"/>
      <c r="V903" s="294"/>
      <c r="W903" s="294"/>
      <c r="X903" s="294"/>
      <c r="Y903" s="425"/>
      <c r="Z903" s="414"/>
      <c r="AA903" s="414"/>
      <c r="AB903" s="414"/>
      <c r="AC903" s="414"/>
      <c r="AD903" s="414"/>
      <c r="AE903" s="414"/>
      <c r="AF903" s="414"/>
      <c r="AG903" s="414"/>
      <c r="AH903" s="414"/>
      <c r="AI903" s="414"/>
      <c r="AJ903" s="414"/>
      <c r="AK903" s="414"/>
      <c r="AL903" s="414"/>
      <c r="AM903" s="295">
        <f>SUM(Y903:AL903)</f>
        <v>0</v>
      </c>
    </row>
    <row r="904" spans="1:39" hidden="1" outlineLevel="1">
      <c r="A904" s="530"/>
      <c r="B904" s="293" t="s">
        <v>342</v>
      </c>
      <c r="C904" s="290" t="s">
        <v>163</v>
      </c>
      <c r="D904" s="294"/>
      <c r="E904" s="294"/>
      <c r="F904" s="294"/>
      <c r="G904" s="294"/>
      <c r="H904" s="294"/>
      <c r="I904" s="294"/>
      <c r="J904" s="294"/>
      <c r="K904" s="294"/>
      <c r="L904" s="294"/>
      <c r="M904" s="294"/>
      <c r="N904" s="466"/>
      <c r="O904" s="294"/>
      <c r="P904" s="294"/>
      <c r="Q904" s="294"/>
      <c r="R904" s="294"/>
      <c r="S904" s="294"/>
      <c r="T904" s="294"/>
      <c r="U904" s="294"/>
      <c r="V904" s="294"/>
      <c r="W904" s="294"/>
      <c r="X904" s="294"/>
      <c r="Y904" s="410">
        <f>Y903</f>
        <v>0</v>
      </c>
      <c r="Z904" s="410">
        <f t="shared" ref="Z904" si="2746">Z903</f>
        <v>0</v>
      </c>
      <c r="AA904" s="410">
        <f t="shared" ref="AA904" si="2747">AA903</f>
        <v>0</v>
      </c>
      <c r="AB904" s="410">
        <f t="shared" ref="AB904" si="2748">AB903</f>
        <v>0</v>
      </c>
      <c r="AC904" s="410">
        <f t="shared" ref="AC904" si="2749">AC903</f>
        <v>0</v>
      </c>
      <c r="AD904" s="410">
        <f t="shared" ref="AD904" si="2750">AD903</f>
        <v>0</v>
      </c>
      <c r="AE904" s="410">
        <f t="shared" ref="AE904" si="2751">AE903</f>
        <v>0</v>
      </c>
      <c r="AF904" s="410">
        <f t="shared" ref="AF904" si="2752">AF903</f>
        <v>0</v>
      </c>
      <c r="AG904" s="410">
        <f t="shared" ref="AG904" si="2753">AG903</f>
        <v>0</v>
      </c>
      <c r="AH904" s="410">
        <f t="shared" ref="AH904" si="2754">AH903</f>
        <v>0</v>
      </c>
      <c r="AI904" s="410">
        <f t="shared" ref="AI904" si="2755">AI903</f>
        <v>0</v>
      </c>
      <c r="AJ904" s="410">
        <f t="shared" ref="AJ904" si="2756">AJ903</f>
        <v>0</v>
      </c>
      <c r="AK904" s="410">
        <f t="shared" ref="AK904" si="2757">AK903</f>
        <v>0</v>
      </c>
      <c r="AL904" s="410">
        <f t="shared" ref="AL904" si="2758">AL903</f>
        <v>0</v>
      </c>
      <c r="AM904" s="305"/>
    </row>
    <row r="905" spans="1:39" hidden="1" outlineLevel="1">
      <c r="A905" s="530"/>
      <c r="B905" s="427"/>
      <c r="C905" s="290"/>
      <c r="D905" s="290"/>
      <c r="E905" s="290"/>
      <c r="F905" s="290"/>
      <c r="G905" s="290"/>
      <c r="H905" s="290"/>
      <c r="I905" s="290"/>
      <c r="J905" s="290"/>
      <c r="K905" s="290"/>
      <c r="L905" s="290"/>
      <c r="M905" s="290"/>
      <c r="N905" s="290"/>
      <c r="O905" s="290"/>
      <c r="P905" s="290"/>
      <c r="Q905" s="290"/>
      <c r="R905" s="290"/>
      <c r="S905" s="290"/>
      <c r="T905" s="290"/>
      <c r="U905" s="290"/>
      <c r="V905" s="290"/>
      <c r="W905" s="290"/>
      <c r="X905" s="290"/>
      <c r="Y905" s="411"/>
      <c r="Z905" s="424"/>
      <c r="AA905" s="424"/>
      <c r="AB905" s="424"/>
      <c r="AC905" s="424"/>
      <c r="AD905" s="424"/>
      <c r="AE905" s="424"/>
      <c r="AF905" s="424"/>
      <c r="AG905" s="424"/>
      <c r="AH905" s="424"/>
      <c r="AI905" s="424"/>
      <c r="AJ905" s="424"/>
      <c r="AK905" s="424"/>
      <c r="AL905" s="424"/>
      <c r="AM905" s="305"/>
    </row>
    <row r="906" spans="1:39" ht="30" hidden="1" outlineLevel="1">
      <c r="A906" s="530">
        <v>43</v>
      </c>
      <c r="B906" s="427" t="s">
        <v>135</v>
      </c>
      <c r="C906" s="290" t="s">
        <v>25</v>
      </c>
      <c r="D906" s="294"/>
      <c r="E906" s="294"/>
      <c r="F906" s="294"/>
      <c r="G906" s="294"/>
      <c r="H906" s="294"/>
      <c r="I906" s="294"/>
      <c r="J906" s="294"/>
      <c r="K906" s="294"/>
      <c r="L906" s="294"/>
      <c r="M906" s="294"/>
      <c r="N906" s="294">
        <v>12</v>
      </c>
      <c r="O906" s="294"/>
      <c r="P906" s="294"/>
      <c r="Q906" s="294"/>
      <c r="R906" s="294"/>
      <c r="S906" s="294"/>
      <c r="T906" s="294"/>
      <c r="U906" s="294"/>
      <c r="V906" s="294"/>
      <c r="W906" s="294"/>
      <c r="X906" s="294"/>
      <c r="Y906" s="425"/>
      <c r="Z906" s="414"/>
      <c r="AA906" s="414"/>
      <c r="AB906" s="414"/>
      <c r="AC906" s="414"/>
      <c r="AD906" s="414"/>
      <c r="AE906" s="414"/>
      <c r="AF906" s="414"/>
      <c r="AG906" s="414"/>
      <c r="AH906" s="414"/>
      <c r="AI906" s="414"/>
      <c r="AJ906" s="414"/>
      <c r="AK906" s="414"/>
      <c r="AL906" s="414"/>
      <c r="AM906" s="295">
        <f>SUM(Y906:AL906)</f>
        <v>0</v>
      </c>
    </row>
    <row r="907" spans="1:39" hidden="1" outlineLevel="1">
      <c r="A907" s="530"/>
      <c r="B907" s="293" t="s">
        <v>342</v>
      </c>
      <c r="C907" s="290" t="s">
        <v>163</v>
      </c>
      <c r="D907" s="294"/>
      <c r="E907" s="294"/>
      <c r="F907" s="294"/>
      <c r="G907" s="294"/>
      <c r="H907" s="294"/>
      <c r="I907" s="294"/>
      <c r="J907" s="294"/>
      <c r="K907" s="294"/>
      <c r="L907" s="294"/>
      <c r="M907" s="294"/>
      <c r="N907" s="294">
        <f>N906</f>
        <v>12</v>
      </c>
      <c r="O907" s="294"/>
      <c r="P907" s="294"/>
      <c r="Q907" s="294"/>
      <c r="R907" s="294"/>
      <c r="S907" s="294"/>
      <c r="T907" s="294"/>
      <c r="U907" s="294"/>
      <c r="V907" s="294"/>
      <c r="W907" s="294"/>
      <c r="X907" s="294"/>
      <c r="Y907" s="410">
        <f>Y906</f>
        <v>0</v>
      </c>
      <c r="Z907" s="410">
        <f t="shared" ref="Z907" si="2759">Z906</f>
        <v>0</v>
      </c>
      <c r="AA907" s="410">
        <f t="shared" ref="AA907" si="2760">AA906</f>
        <v>0</v>
      </c>
      <c r="AB907" s="410">
        <f t="shared" ref="AB907" si="2761">AB906</f>
        <v>0</v>
      </c>
      <c r="AC907" s="410">
        <f t="shared" ref="AC907" si="2762">AC906</f>
        <v>0</v>
      </c>
      <c r="AD907" s="410">
        <f t="shared" ref="AD907" si="2763">AD906</f>
        <v>0</v>
      </c>
      <c r="AE907" s="410">
        <f t="shared" ref="AE907" si="2764">AE906</f>
        <v>0</v>
      </c>
      <c r="AF907" s="410">
        <f t="shared" ref="AF907" si="2765">AF906</f>
        <v>0</v>
      </c>
      <c r="AG907" s="410">
        <f t="shared" ref="AG907" si="2766">AG906</f>
        <v>0</v>
      </c>
      <c r="AH907" s="410">
        <f t="shared" ref="AH907" si="2767">AH906</f>
        <v>0</v>
      </c>
      <c r="AI907" s="410">
        <f t="shared" ref="AI907" si="2768">AI906</f>
        <v>0</v>
      </c>
      <c r="AJ907" s="410">
        <f t="shared" ref="AJ907" si="2769">AJ906</f>
        <v>0</v>
      </c>
      <c r="AK907" s="410">
        <f t="shared" ref="AK907" si="2770">AK906</f>
        <v>0</v>
      </c>
      <c r="AL907" s="410">
        <f t="shared" ref="AL907" si="2771">AL906</f>
        <v>0</v>
      </c>
      <c r="AM907" s="305"/>
    </row>
    <row r="908" spans="1:39" hidden="1" outlineLevel="1">
      <c r="A908" s="530"/>
      <c r="B908" s="427"/>
      <c r="C908" s="290"/>
      <c r="D908" s="290"/>
      <c r="E908" s="290"/>
      <c r="F908" s="290"/>
      <c r="G908" s="290"/>
      <c r="H908" s="290"/>
      <c r="I908" s="290"/>
      <c r="J908" s="290"/>
      <c r="K908" s="290"/>
      <c r="L908" s="290"/>
      <c r="M908" s="290"/>
      <c r="N908" s="290"/>
      <c r="O908" s="290"/>
      <c r="P908" s="290"/>
      <c r="Q908" s="290"/>
      <c r="R908" s="290"/>
      <c r="S908" s="290"/>
      <c r="T908" s="290"/>
      <c r="U908" s="290"/>
      <c r="V908" s="290"/>
      <c r="W908" s="290"/>
      <c r="X908" s="290"/>
      <c r="Y908" s="411"/>
      <c r="Z908" s="424"/>
      <c r="AA908" s="424"/>
      <c r="AB908" s="424"/>
      <c r="AC908" s="424"/>
      <c r="AD908" s="424"/>
      <c r="AE908" s="424"/>
      <c r="AF908" s="424"/>
      <c r="AG908" s="424"/>
      <c r="AH908" s="424"/>
      <c r="AI908" s="424"/>
      <c r="AJ908" s="424"/>
      <c r="AK908" s="424"/>
      <c r="AL908" s="424"/>
      <c r="AM908" s="305"/>
    </row>
    <row r="909" spans="1:39" ht="45" hidden="1" outlineLevel="1">
      <c r="A909" s="530">
        <v>44</v>
      </c>
      <c r="B909" s="427" t="s">
        <v>136</v>
      </c>
      <c r="C909" s="290" t="s">
        <v>25</v>
      </c>
      <c r="D909" s="294"/>
      <c r="E909" s="294"/>
      <c r="F909" s="294"/>
      <c r="G909" s="294"/>
      <c r="H909" s="294"/>
      <c r="I909" s="294"/>
      <c r="J909" s="294"/>
      <c r="K909" s="294"/>
      <c r="L909" s="294"/>
      <c r="M909" s="294"/>
      <c r="N909" s="294">
        <v>12</v>
      </c>
      <c r="O909" s="294"/>
      <c r="P909" s="294"/>
      <c r="Q909" s="294"/>
      <c r="R909" s="294"/>
      <c r="S909" s="294"/>
      <c r="T909" s="294"/>
      <c r="U909" s="294"/>
      <c r="V909" s="294"/>
      <c r="W909" s="294"/>
      <c r="X909" s="294"/>
      <c r="Y909" s="425"/>
      <c r="Z909" s="414"/>
      <c r="AA909" s="414"/>
      <c r="AB909" s="414"/>
      <c r="AC909" s="414"/>
      <c r="AD909" s="414"/>
      <c r="AE909" s="414"/>
      <c r="AF909" s="414"/>
      <c r="AG909" s="414"/>
      <c r="AH909" s="414"/>
      <c r="AI909" s="414"/>
      <c r="AJ909" s="414"/>
      <c r="AK909" s="414"/>
      <c r="AL909" s="414"/>
      <c r="AM909" s="295">
        <f>SUM(Y909:AL909)</f>
        <v>0</v>
      </c>
    </row>
    <row r="910" spans="1:39" hidden="1" outlineLevel="1">
      <c r="A910" s="530"/>
      <c r="B910" s="293" t="s">
        <v>342</v>
      </c>
      <c r="C910" s="290" t="s">
        <v>163</v>
      </c>
      <c r="D910" s="294"/>
      <c r="E910" s="294"/>
      <c r="F910" s="294"/>
      <c r="G910" s="294"/>
      <c r="H910" s="294"/>
      <c r="I910" s="294"/>
      <c r="J910" s="294"/>
      <c r="K910" s="294"/>
      <c r="L910" s="294"/>
      <c r="M910" s="294"/>
      <c r="N910" s="294">
        <f>N909</f>
        <v>12</v>
      </c>
      <c r="O910" s="294"/>
      <c r="P910" s="294"/>
      <c r="Q910" s="294"/>
      <c r="R910" s="294"/>
      <c r="S910" s="294"/>
      <c r="T910" s="294"/>
      <c r="U910" s="294"/>
      <c r="V910" s="294"/>
      <c r="W910" s="294"/>
      <c r="X910" s="294"/>
      <c r="Y910" s="410">
        <f>Y909</f>
        <v>0</v>
      </c>
      <c r="Z910" s="410">
        <f t="shared" ref="Z910" si="2772">Z909</f>
        <v>0</v>
      </c>
      <c r="AA910" s="410">
        <f t="shared" ref="AA910" si="2773">AA909</f>
        <v>0</v>
      </c>
      <c r="AB910" s="410">
        <f t="shared" ref="AB910" si="2774">AB909</f>
        <v>0</v>
      </c>
      <c r="AC910" s="410">
        <f t="shared" ref="AC910" si="2775">AC909</f>
        <v>0</v>
      </c>
      <c r="AD910" s="410">
        <f t="shared" ref="AD910" si="2776">AD909</f>
        <v>0</v>
      </c>
      <c r="AE910" s="410">
        <f t="shared" ref="AE910" si="2777">AE909</f>
        <v>0</v>
      </c>
      <c r="AF910" s="410">
        <f t="shared" ref="AF910" si="2778">AF909</f>
        <v>0</v>
      </c>
      <c r="AG910" s="410">
        <f t="shared" ref="AG910" si="2779">AG909</f>
        <v>0</v>
      </c>
      <c r="AH910" s="410">
        <f t="shared" ref="AH910" si="2780">AH909</f>
        <v>0</v>
      </c>
      <c r="AI910" s="410">
        <f t="shared" ref="AI910" si="2781">AI909</f>
        <v>0</v>
      </c>
      <c r="AJ910" s="410">
        <f t="shared" ref="AJ910" si="2782">AJ909</f>
        <v>0</v>
      </c>
      <c r="AK910" s="410">
        <f t="shared" ref="AK910" si="2783">AK909</f>
        <v>0</v>
      </c>
      <c r="AL910" s="410">
        <f t="shared" ref="AL910" si="2784">AL909</f>
        <v>0</v>
      </c>
      <c r="AM910" s="305"/>
    </row>
    <row r="911" spans="1:39" hidden="1" outlineLevel="1">
      <c r="A911" s="530"/>
      <c r="B911" s="427"/>
      <c r="C911" s="290"/>
      <c r="D911" s="290"/>
      <c r="E911" s="290"/>
      <c r="F911" s="290"/>
      <c r="G911" s="290"/>
      <c r="H911" s="290"/>
      <c r="I911" s="290"/>
      <c r="J911" s="290"/>
      <c r="K911" s="290"/>
      <c r="L911" s="290"/>
      <c r="M911" s="290"/>
      <c r="N911" s="290"/>
      <c r="O911" s="290"/>
      <c r="P911" s="290"/>
      <c r="Q911" s="290"/>
      <c r="R911" s="290"/>
      <c r="S911" s="290"/>
      <c r="T911" s="290"/>
      <c r="U911" s="290"/>
      <c r="V911" s="290"/>
      <c r="W911" s="290"/>
      <c r="X911" s="290"/>
      <c r="Y911" s="411"/>
      <c r="Z911" s="424"/>
      <c r="AA911" s="424"/>
      <c r="AB911" s="424"/>
      <c r="AC911" s="424"/>
      <c r="AD911" s="424"/>
      <c r="AE911" s="424"/>
      <c r="AF911" s="424"/>
      <c r="AG911" s="424"/>
      <c r="AH911" s="424"/>
      <c r="AI911" s="424"/>
      <c r="AJ911" s="424"/>
      <c r="AK911" s="424"/>
      <c r="AL911" s="424"/>
      <c r="AM911" s="305"/>
    </row>
    <row r="912" spans="1:39" ht="30" hidden="1" outlineLevel="1">
      <c r="A912" s="530">
        <v>45</v>
      </c>
      <c r="B912" s="427" t="s">
        <v>137</v>
      </c>
      <c r="C912" s="290" t="s">
        <v>25</v>
      </c>
      <c r="D912" s="294"/>
      <c r="E912" s="294"/>
      <c r="F912" s="294"/>
      <c r="G912" s="294"/>
      <c r="H912" s="294"/>
      <c r="I912" s="294"/>
      <c r="J912" s="294"/>
      <c r="K912" s="294"/>
      <c r="L912" s="294"/>
      <c r="M912" s="294"/>
      <c r="N912" s="294">
        <v>12</v>
      </c>
      <c r="O912" s="294"/>
      <c r="P912" s="294"/>
      <c r="Q912" s="294"/>
      <c r="R912" s="294"/>
      <c r="S912" s="294"/>
      <c r="T912" s="294"/>
      <c r="U912" s="294"/>
      <c r="V912" s="294"/>
      <c r="W912" s="294"/>
      <c r="X912" s="294"/>
      <c r="Y912" s="425"/>
      <c r="Z912" s="414"/>
      <c r="AA912" s="414"/>
      <c r="AB912" s="414"/>
      <c r="AC912" s="414"/>
      <c r="AD912" s="414"/>
      <c r="AE912" s="414"/>
      <c r="AF912" s="414"/>
      <c r="AG912" s="414"/>
      <c r="AH912" s="414"/>
      <c r="AI912" s="414"/>
      <c r="AJ912" s="414"/>
      <c r="AK912" s="414"/>
      <c r="AL912" s="414"/>
      <c r="AM912" s="295">
        <f>SUM(Y912:AL912)</f>
        <v>0</v>
      </c>
    </row>
    <row r="913" spans="1:39" hidden="1" outlineLevel="1">
      <c r="A913" s="530"/>
      <c r="B913" s="293" t="s">
        <v>342</v>
      </c>
      <c r="C913" s="290" t="s">
        <v>163</v>
      </c>
      <c r="D913" s="294"/>
      <c r="E913" s="294"/>
      <c r="F913" s="294"/>
      <c r="G913" s="294"/>
      <c r="H913" s="294"/>
      <c r="I913" s="294"/>
      <c r="J913" s="294"/>
      <c r="K913" s="294"/>
      <c r="L913" s="294"/>
      <c r="M913" s="294"/>
      <c r="N913" s="294">
        <f>N912</f>
        <v>12</v>
      </c>
      <c r="O913" s="294"/>
      <c r="P913" s="294"/>
      <c r="Q913" s="294"/>
      <c r="R913" s="294"/>
      <c r="S913" s="294"/>
      <c r="T913" s="294"/>
      <c r="U913" s="294"/>
      <c r="V913" s="294"/>
      <c r="W913" s="294"/>
      <c r="X913" s="294"/>
      <c r="Y913" s="410">
        <f>Y912</f>
        <v>0</v>
      </c>
      <c r="Z913" s="410">
        <f t="shared" ref="Z913" si="2785">Z912</f>
        <v>0</v>
      </c>
      <c r="AA913" s="410">
        <f t="shared" ref="AA913" si="2786">AA912</f>
        <v>0</v>
      </c>
      <c r="AB913" s="410">
        <f t="shared" ref="AB913" si="2787">AB912</f>
        <v>0</v>
      </c>
      <c r="AC913" s="410">
        <f t="shared" ref="AC913" si="2788">AC912</f>
        <v>0</v>
      </c>
      <c r="AD913" s="410">
        <f t="shared" ref="AD913" si="2789">AD912</f>
        <v>0</v>
      </c>
      <c r="AE913" s="410">
        <f t="shared" ref="AE913" si="2790">AE912</f>
        <v>0</v>
      </c>
      <c r="AF913" s="410">
        <f t="shared" ref="AF913" si="2791">AF912</f>
        <v>0</v>
      </c>
      <c r="AG913" s="410">
        <f t="shared" ref="AG913" si="2792">AG912</f>
        <v>0</v>
      </c>
      <c r="AH913" s="410">
        <f t="shared" ref="AH913" si="2793">AH912</f>
        <v>0</v>
      </c>
      <c r="AI913" s="410">
        <f t="shared" ref="AI913" si="2794">AI912</f>
        <v>0</v>
      </c>
      <c r="AJ913" s="410">
        <f t="shared" ref="AJ913" si="2795">AJ912</f>
        <v>0</v>
      </c>
      <c r="AK913" s="410">
        <f t="shared" ref="AK913" si="2796">AK912</f>
        <v>0</v>
      </c>
      <c r="AL913" s="410">
        <f t="shared" ref="AL913" si="2797">AL912</f>
        <v>0</v>
      </c>
      <c r="AM913" s="305"/>
    </row>
    <row r="914" spans="1:39" hidden="1" outlineLevel="1">
      <c r="A914" s="530"/>
      <c r="B914" s="427"/>
      <c r="C914" s="290"/>
      <c r="D914" s="290"/>
      <c r="E914" s="290"/>
      <c r="F914" s="290"/>
      <c r="G914" s="290"/>
      <c r="H914" s="290"/>
      <c r="I914" s="290"/>
      <c r="J914" s="290"/>
      <c r="K914" s="290"/>
      <c r="L914" s="290"/>
      <c r="M914" s="290"/>
      <c r="N914" s="290"/>
      <c r="O914" s="290"/>
      <c r="P914" s="290"/>
      <c r="Q914" s="290"/>
      <c r="R914" s="290"/>
      <c r="S914" s="290"/>
      <c r="T914" s="290"/>
      <c r="U914" s="290"/>
      <c r="V914" s="290"/>
      <c r="W914" s="290"/>
      <c r="X914" s="290"/>
      <c r="Y914" s="411"/>
      <c r="Z914" s="424"/>
      <c r="AA914" s="424"/>
      <c r="AB914" s="424"/>
      <c r="AC914" s="424"/>
      <c r="AD914" s="424"/>
      <c r="AE914" s="424"/>
      <c r="AF914" s="424"/>
      <c r="AG914" s="424"/>
      <c r="AH914" s="424"/>
      <c r="AI914" s="424"/>
      <c r="AJ914" s="424"/>
      <c r="AK914" s="424"/>
      <c r="AL914" s="424"/>
      <c r="AM914" s="305"/>
    </row>
    <row r="915" spans="1:39" ht="30" hidden="1" outlineLevel="1">
      <c r="A915" s="530">
        <v>46</v>
      </c>
      <c r="B915" s="427" t="s">
        <v>138</v>
      </c>
      <c r="C915" s="290" t="s">
        <v>25</v>
      </c>
      <c r="D915" s="294"/>
      <c r="E915" s="294"/>
      <c r="F915" s="294"/>
      <c r="G915" s="294"/>
      <c r="H915" s="294"/>
      <c r="I915" s="294"/>
      <c r="J915" s="294"/>
      <c r="K915" s="294"/>
      <c r="L915" s="294"/>
      <c r="M915" s="294"/>
      <c r="N915" s="294">
        <v>12</v>
      </c>
      <c r="O915" s="294"/>
      <c r="P915" s="294"/>
      <c r="Q915" s="294"/>
      <c r="R915" s="294"/>
      <c r="S915" s="294"/>
      <c r="T915" s="294"/>
      <c r="U915" s="294"/>
      <c r="V915" s="294"/>
      <c r="W915" s="294"/>
      <c r="X915" s="294"/>
      <c r="Y915" s="425"/>
      <c r="Z915" s="414"/>
      <c r="AA915" s="414"/>
      <c r="AB915" s="414"/>
      <c r="AC915" s="414"/>
      <c r="AD915" s="414"/>
      <c r="AE915" s="414"/>
      <c r="AF915" s="414"/>
      <c r="AG915" s="414"/>
      <c r="AH915" s="414"/>
      <c r="AI915" s="414"/>
      <c r="AJ915" s="414"/>
      <c r="AK915" s="414"/>
      <c r="AL915" s="414"/>
      <c r="AM915" s="295">
        <f>SUM(Y915:AL915)</f>
        <v>0</v>
      </c>
    </row>
    <row r="916" spans="1:39" hidden="1" outlineLevel="1">
      <c r="A916" s="530"/>
      <c r="B916" s="293" t="s">
        <v>342</v>
      </c>
      <c r="C916" s="290" t="s">
        <v>163</v>
      </c>
      <c r="D916" s="294"/>
      <c r="E916" s="294"/>
      <c r="F916" s="294"/>
      <c r="G916" s="294"/>
      <c r="H916" s="294"/>
      <c r="I916" s="294"/>
      <c r="J916" s="294"/>
      <c r="K916" s="294"/>
      <c r="L916" s="294"/>
      <c r="M916" s="294"/>
      <c r="N916" s="294">
        <f>N915</f>
        <v>12</v>
      </c>
      <c r="O916" s="294"/>
      <c r="P916" s="294"/>
      <c r="Q916" s="294"/>
      <c r="R916" s="294"/>
      <c r="S916" s="294"/>
      <c r="T916" s="294"/>
      <c r="U916" s="294"/>
      <c r="V916" s="294"/>
      <c r="W916" s="294"/>
      <c r="X916" s="294"/>
      <c r="Y916" s="410">
        <f>Y915</f>
        <v>0</v>
      </c>
      <c r="Z916" s="410">
        <f t="shared" ref="Z916" si="2798">Z915</f>
        <v>0</v>
      </c>
      <c r="AA916" s="410">
        <f t="shared" ref="AA916" si="2799">AA915</f>
        <v>0</v>
      </c>
      <c r="AB916" s="410">
        <f t="shared" ref="AB916" si="2800">AB915</f>
        <v>0</v>
      </c>
      <c r="AC916" s="410">
        <f t="shared" ref="AC916" si="2801">AC915</f>
        <v>0</v>
      </c>
      <c r="AD916" s="410">
        <f t="shared" ref="AD916" si="2802">AD915</f>
        <v>0</v>
      </c>
      <c r="AE916" s="410">
        <f t="shared" ref="AE916" si="2803">AE915</f>
        <v>0</v>
      </c>
      <c r="AF916" s="410">
        <f t="shared" ref="AF916" si="2804">AF915</f>
        <v>0</v>
      </c>
      <c r="AG916" s="410">
        <f t="shared" ref="AG916" si="2805">AG915</f>
        <v>0</v>
      </c>
      <c r="AH916" s="410">
        <f t="shared" ref="AH916" si="2806">AH915</f>
        <v>0</v>
      </c>
      <c r="AI916" s="410">
        <f t="shared" ref="AI916" si="2807">AI915</f>
        <v>0</v>
      </c>
      <c r="AJ916" s="410">
        <f t="shared" ref="AJ916" si="2808">AJ915</f>
        <v>0</v>
      </c>
      <c r="AK916" s="410">
        <f t="shared" ref="AK916" si="2809">AK915</f>
        <v>0</v>
      </c>
      <c r="AL916" s="410">
        <f t="shared" ref="AL916" si="2810">AL915</f>
        <v>0</v>
      </c>
      <c r="AM916" s="305"/>
    </row>
    <row r="917" spans="1:39" hidden="1" outlineLevel="1">
      <c r="A917" s="530"/>
      <c r="B917" s="427"/>
      <c r="C917" s="290"/>
      <c r="D917" s="290"/>
      <c r="E917" s="290"/>
      <c r="F917" s="290"/>
      <c r="G917" s="290"/>
      <c r="H917" s="290"/>
      <c r="I917" s="290"/>
      <c r="J917" s="290"/>
      <c r="K917" s="290"/>
      <c r="L917" s="290"/>
      <c r="M917" s="290"/>
      <c r="N917" s="290"/>
      <c r="O917" s="290"/>
      <c r="P917" s="290"/>
      <c r="Q917" s="290"/>
      <c r="R917" s="290"/>
      <c r="S917" s="290"/>
      <c r="T917" s="290"/>
      <c r="U917" s="290"/>
      <c r="V917" s="290"/>
      <c r="W917" s="290"/>
      <c r="X917" s="290"/>
      <c r="Y917" s="411"/>
      <c r="Z917" s="424"/>
      <c r="AA917" s="424"/>
      <c r="AB917" s="424"/>
      <c r="AC917" s="424"/>
      <c r="AD917" s="424"/>
      <c r="AE917" s="424"/>
      <c r="AF917" s="424"/>
      <c r="AG917" s="424"/>
      <c r="AH917" s="424"/>
      <c r="AI917" s="424"/>
      <c r="AJ917" s="424"/>
      <c r="AK917" s="424"/>
      <c r="AL917" s="424"/>
      <c r="AM917" s="305"/>
    </row>
    <row r="918" spans="1:39" ht="30" hidden="1" outlineLevel="1">
      <c r="A918" s="530">
        <v>47</v>
      </c>
      <c r="B918" s="427" t="s">
        <v>139</v>
      </c>
      <c r="C918" s="290" t="s">
        <v>25</v>
      </c>
      <c r="D918" s="294"/>
      <c r="E918" s="294"/>
      <c r="F918" s="294"/>
      <c r="G918" s="294"/>
      <c r="H918" s="294"/>
      <c r="I918" s="294"/>
      <c r="J918" s="294"/>
      <c r="K918" s="294"/>
      <c r="L918" s="294"/>
      <c r="M918" s="294"/>
      <c r="N918" s="294">
        <v>12</v>
      </c>
      <c r="O918" s="294"/>
      <c r="P918" s="294"/>
      <c r="Q918" s="294"/>
      <c r="R918" s="294"/>
      <c r="S918" s="294"/>
      <c r="T918" s="294"/>
      <c r="U918" s="294"/>
      <c r="V918" s="294"/>
      <c r="W918" s="294"/>
      <c r="X918" s="294"/>
      <c r="Y918" s="425"/>
      <c r="Z918" s="414"/>
      <c r="AA918" s="414"/>
      <c r="AB918" s="414"/>
      <c r="AC918" s="414"/>
      <c r="AD918" s="414"/>
      <c r="AE918" s="414"/>
      <c r="AF918" s="414"/>
      <c r="AG918" s="414"/>
      <c r="AH918" s="414"/>
      <c r="AI918" s="414"/>
      <c r="AJ918" s="414"/>
      <c r="AK918" s="414"/>
      <c r="AL918" s="414"/>
      <c r="AM918" s="295">
        <f>SUM(Y918:AL918)</f>
        <v>0</v>
      </c>
    </row>
    <row r="919" spans="1:39" hidden="1" outlineLevel="1">
      <c r="A919" s="530"/>
      <c r="B919" s="293" t="s">
        <v>342</v>
      </c>
      <c r="C919" s="290" t="s">
        <v>163</v>
      </c>
      <c r="D919" s="294"/>
      <c r="E919" s="294"/>
      <c r="F919" s="294"/>
      <c r="G919" s="294"/>
      <c r="H919" s="294"/>
      <c r="I919" s="294"/>
      <c r="J919" s="294"/>
      <c r="K919" s="294"/>
      <c r="L919" s="294"/>
      <c r="M919" s="294"/>
      <c r="N919" s="294">
        <f>N918</f>
        <v>12</v>
      </c>
      <c r="O919" s="294"/>
      <c r="P919" s="294"/>
      <c r="Q919" s="294"/>
      <c r="R919" s="294"/>
      <c r="S919" s="294"/>
      <c r="T919" s="294"/>
      <c r="U919" s="294"/>
      <c r="V919" s="294"/>
      <c r="W919" s="294"/>
      <c r="X919" s="294"/>
      <c r="Y919" s="410">
        <f>Y918</f>
        <v>0</v>
      </c>
      <c r="Z919" s="410">
        <f t="shared" ref="Z919" si="2811">Z918</f>
        <v>0</v>
      </c>
      <c r="AA919" s="410">
        <f t="shared" ref="AA919" si="2812">AA918</f>
        <v>0</v>
      </c>
      <c r="AB919" s="410">
        <f t="shared" ref="AB919" si="2813">AB918</f>
        <v>0</v>
      </c>
      <c r="AC919" s="410">
        <f t="shared" ref="AC919" si="2814">AC918</f>
        <v>0</v>
      </c>
      <c r="AD919" s="410">
        <f t="shared" ref="AD919" si="2815">AD918</f>
        <v>0</v>
      </c>
      <c r="AE919" s="410">
        <f t="shared" ref="AE919" si="2816">AE918</f>
        <v>0</v>
      </c>
      <c r="AF919" s="410">
        <f t="shared" ref="AF919" si="2817">AF918</f>
        <v>0</v>
      </c>
      <c r="AG919" s="410">
        <f t="shared" ref="AG919" si="2818">AG918</f>
        <v>0</v>
      </c>
      <c r="AH919" s="410">
        <f t="shared" ref="AH919" si="2819">AH918</f>
        <v>0</v>
      </c>
      <c r="AI919" s="410">
        <f t="shared" ref="AI919" si="2820">AI918</f>
        <v>0</v>
      </c>
      <c r="AJ919" s="410">
        <f t="shared" ref="AJ919" si="2821">AJ918</f>
        <v>0</v>
      </c>
      <c r="AK919" s="410">
        <f t="shared" ref="AK919" si="2822">AK918</f>
        <v>0</v>
      </c>
      <c r="AL919" s="410">
        <f t="shared" ref="AL919" si="2823">AL918</f>
        <v>0</v>
      </c>
      <c r="AM919" s="305"/>
    </row>
    <row r="920" spans="1:39" hidden="1" outlineLevel="1">
      <c r="A920" s="530"/>
      <c r="B920" s="427"/>
      <c r="C920" s="290"/>
      <c r="D920" s="290"/>
      <c r="E920" s="290"/>
      <c r="F920" s="290"/>
      <c r="G920" s="290"/>
      <c r="H920" s="290"/>
      <c r="I920" s="290"/>
      <c r="J920" s="290"/>
      <c r="K920" s="290"/>
      <c r="L920" s="290"/>
      <c r="M920" s="290"/>
      <c r="N920" s="290"/>
      <c r="O920" s="290"/>
      <c r="P920" s="290"/>
      <c r="Q920" s="290"/>
      <c r="R920" s="290"/>
      <c r="S920" s="290"/>
      <c r="T920" s="290"/>
      <c r="U920" s="290"/>
      <c r="V920" s="290"/>
      <c r="W920" s="290"/>
      <c r="X920" s="290"/>
      <c r="Y920" s="411"/>
      <c r="Z920" s="424"/>
      <c r="AA920" s="424"/>
      <c r="AB920" s="424"/>
      <c r="AC920" s="424"/>
      <c r="AD920" s="424"/>
      <c r="AE920" s="424"/>
      <c r="AF920" s="424"/>
      <c r="AG920" s="424"/>
      <c r="AH920" s="424"/>
      <c r="AI920" s="424"/>
      <c r="AJ920" s="424"/>
      <c r="AK920" s="424"/>
      <c r="AL920" s="424"/>
      <c r="AM920" s="305"/>
    </row>
    <row r="921" spans="1:39" ht="45" hidden="1" outlineLevel="1">
      <c r="A921" s="530">
        <v>48</v>
      </c>
      <c r="B921" s="427" t="s">
        <v>140</v>
      </c>
      <c r="C921" s="290" t="s">
        <v>25</v>
      </c>
      <c r="D921" s="294"/>
      <c r="E921" s="294"/>
      <c r="F921" s="294"/>
      <c r="G921" s="294"/>
      <c r="H921" s="294"/>
      <c r="I921" s="294"/>
      <c r="J921" s="294"/>
      <c r="K921" s="294"/>
      <c r="L921" s="294"/>
      <c r="M921" s="294"/>
      <c r="N921" s="294">
        <v>12</v>
      </c>
      <c r="O921" s="294"/>
      <c r="P921" s="294"/>
      <c r="Q921" s="294"/>
      <c r="R921" s="294"/>
      <c r="S921" s="294"/>
      <c r="T921" s="294"/>
      <c r="U921" s="294"/>
      <c r="V921" s="294"/>
      <c r="W921" s="294"/>
      <c r="X921" s="294"/>
      <c r="Y921" s="425"/>
      <c r="Z921" s="414"/>
      <c r="AA921" s="414"/>
      <c r="AB921" s="414"/>
      <c r="AC921" s="414"/>
      <c r="AD921" s="414"/>
      <c r="AE921" s="414"/>
      <c r="AF921" s="414"/>
      <c r="AG921" s="414"/>
      <c r="AH921" s="414"/>
      <c r="AI921" s="414"/>
      <c r="AJ921" s="414"/>
      <c r="AK921" s="414"/>
      <c r="AL921" s="414"/>
      <c r="AM921" s="295">
        <f>SUM(Y921:AL921)</f>
        <v>0</v>
      </c>
    </row>
    <row r="922" spans="1:39" hidden="1" outlineLevel="1">
      <c r="A922" s="530"/>
      <c r="B922" s="293" t="s">
        <v>342</v>
      </c>
      <c r="C922" s="290" t="s">
        <v>163</v>
      </c>
      <c r="D922" s="294"/>
      <c r="E922" s="294"/>
      <c r="F922" s="294"/>
      <c r="G922" s="294"/>
      <c r="H922" s="294"/>
      <c r="I922" s="294"/>
      <c r="J922" s="294"/>
      <c r="K922" s="294"/>
      <c r="L922" s="294"/>
      <c r="M922" s="294"/>
      <c r="N922" s="294">
        <f>N921</f>
        <v>12</v>
      </c>
      <c r="O922" s="294"/>
      <c r="P922" s="294"/>
      <c r="Q922" s="294"/>
      <c r="R922" s="294"/>
      <c r="S922" s="294"/>
      <c r="T922" s="294"/>
      <c r="U922" s="294"/>
      <c r="V922" s="294"/>
      <c r="W922" s="294"/>
      <c r="X922" s="294"/>
      <c r="Y922" s="410">
        <f>Y921</f>
        <v>0</v>
      </c>
      <c r="Z922" s="410">
        <f t="shared" ref="Z922" si="2824">Z921</f>
        <v>0</v>
      </c>
      <c r="AA922" s="410">
        <f t="shared" ref="AA922" si="2825">AA921</f>
        <v>0</v>
      </c>
      <c r="AB922" s="410">
        <f t="shared" ref="AB922" si="2826">AB921</f>
        <v>0</v>
      </c>
      <c r="AC922" s="410">
        <f t="shared" ref="AC922" si="2827">AC921</f>
        <v>0</v>
      </c>
      <c r="AD922" s="410">
        <f t="shared" ref="AD922" si="2828">AD921</f>
        <v>0</v>
      </c>
      <c r="AE922" s="410">
        <f t="shared" ref="AE922" si="2829">AE921</f>
        <v>0</v>
      </c>
      <c r="AF922" s="410">
        <f t="shared" ref="AF922" si="2830">AF921</f>
        <v>0</v>
      </c>
      <c r="AG922" s="410">
        <f t="shared" ref="AG922" si="2831">AG921</f>
        <v>0</v>
      </c>
      <c r="AH922" s="410">
        <f t="shared" ref="AH922" si="2832">AH921</f>
        <v>0</v>
      </c>
      <c r="AI922" s="410">
        <f t="shared" ref="AI922" si="2833">AI921</f>
        <v>0</v>
      </c>
      <c r="AJ922" s="410">
        <f t="shared" ref="AJ922" si="2834">AJ921</f>
        <v>0</v>
      </c>
      <c r="AK922" s="410">
        <f t="shared" ref="AK922" si="2835">AK921</f>
        <v>0</v>
      </c>
      <c r="AL922" s="410">
        <f t="shared" ref="AL922" si="2836">AL921</f>
        <v>0</v>
      </c>
      <c r="AM922" s="305"/>
    </row>
    <row r="923" spans="1:39" hidden="1" outlineLevel="1">
      <c r="A923" s="530"/>
      <c r="B923" s="427"/>
      <c r="C923" s="290"/>
      <c r="D923" s="290"/>
      <c r="E923" s="290"/>
      <c r="F923" s="290"/>
      <c r="G923" s="290"/>
      <c r="H923" s="290"/>
      <c r="I923" s="290"/>
      <c r="J923" s="290"/>
      <c r="K923" s="290"/>
      <c r="L923" s="290"/>
      <c r="M923" s="290"/>
      <c r="N923" s="290"/>
      <c r="O923" s="290"/>
      <c r="P923" s="290"/>
      <c r="Q923" s="290"/>
      <c r="R923" s="290"/>
      <c r="S923" s="290"/>
      <c r="T923" s="290"/>
      <c r="U923" s="290"/>
      <c r="V923" s="290"/>
      <c r="W923" s="290"/>
      <c r="X923" s="290"/>
      <c r="Y923" s="411"/>
      <c r="Z923" s="424"/>
      <c r="AA923" s="424"/>
      <c r="AB923" s="424"/>
      <c r="AC923" s="424"/>
      <c r="AD923" s="424"/>
      <c r="AE923" s="424"/>
      <c r="AF923" s="424"/>
      <c r="AG923" s="424"/>
      <c r="AH923" s="424"/>
      <c r="AI923" s="424"/>
      <c r="AJ923" s="424"/>
      <c r="AK923" s="424"/>
      <c r="AL923" s="424"/>
      <c r="AM923" s="305"/>
    </row>
    <row r="924" spans="1:39" ht="30" hidden="1" outlineLevel="1">
      <c r="A924" s="530">
        <v>49</v>
      </c>
      <c r="B924" s="427" t="s">
        <v>141</v>
      </c>
      <c r="C924" s="290" t="s">
        <v>25</v>
      </c>
      <c r="D924" s="294"/>
      <c r="E924" s="294"/>
      <c r="F924" s="294"/>
      <c r="G924" s="294"/>
      <c r="H924" s="294"/>
      <c r="I924" s="294"/>
      <c r="J924" s="294"/>
      <c r="K924" s="294"/>
      <c r="L924" s="294"/>
      <c r="M924" s="294"/>
      <c r="N924" s="294">
        <v>12</v>
      </c>
      <c r="O924" s="294"/>
      <c r="P924" s="294"/>
      <c r="Q924" s="294"/>
      <c r="R924" s="294"/>
      <c r="S924" s="294"/>
      <c r="T924" s="294"/>
      <c r="U924" s="294"/>
      <c r="V924" s="294"/>
      <c r="W924" s="294"/>
      <c r="X924" s="294"/>
      <c r="Y924" s="425"/>
      <c r="Z924" s="414"/>
      <c r="AA924" s="414"/>
      <c r="AB924" s="414"/>
      <c r="AC924" s="414"/>
      <c r="AD924" s="414"/>
      <c r="AE924" s="414"/>
      <c r="AF924" s="414"/>
      <c r="AG924" s="414"/>
      <c r="AH924" s="414"/>
      <c r="AI924" s="414"/>
      <c r="AJ924" s="414"/>
      <c r="AK924" s="414"/>
      <c r="AL924" s="414"/>
      <c r="AM924" s="295">
        <f>SUM(Y924:AL924)</f>
        <v>0</v>
      </c>
    </row>
    <row r="925" spans="1:39" hidden="1" outlineLevel="1">
      <c r="A925" s="530"/>
      <c r="B925" s="293" t="s">
        <v>342</v>
      </c>
      <c r="C925" s="290" t="s">
        <v>163</v>
      </c>
      <c r="D925" s="294"/>
      <c r="E925" s="294"/>
      <c r="F925" s="294"/>
      <c r="G925" s="294"/>
      <c r="H925" s="294"/>
      <c r="I925" s="294"/>
      <c r="J925" s="294"/>
      <c r="K925" s="294"/>
      <c r="L925" s="294"/>
      <c r="M925" s="294"/>
      <c r="N925" s="294">
        <f>N924</f>
        <v>12</v>
      </c>
      <c r="O925" s="294"/>
      <c r="P925" s="294"/>
      <c r="Q925" s="294"/>
      <c r="R925" s="294"/>
      <c r="S925" s="294"/>
      <c r="T925" s="294"/>
      <c r="U925" s="294"/>
      <c r="V925" s="294"/>
      <c r="W925" s="294"/>
      <c r="X925" s="294"/>
      <c r="Y925" s="410">
        <f>Y924</f>
        <v>0</v>
      </c>
      <c r="Z925" s="410">
        <f t="shared" ref="Z925" si="2837">Z924</f>
        <v>0</v>
      </c>
      <c r="AA925" s="410">
        <f t="shared" ref="AA925" si="2838">AA924</f>
        <v>0</v>
      </c>
      <c r="AB925" s="410">
        <f t="shared" ref="AB925" si="2839">AB924</f>
        <v>0</v>
      </c>
      <c r="AC925" s="410">
        <f t="shared" ref="AC925" si="2840">AC924</f>
        <v>0</v>
      </c>
      <c r="AD925" s="410">
        <f t="shared" ref="AD925" si="2841">AD924</f>
        <v>0</v>
      </c>
      <c r="AE925" s="410">
        <f t="shared" ref="AE925" si="2842">AE924</f>
        <v>0</v>
      </c>
      <c r="AF925" s="410">
        <f t="shared" ref="AF925" si="2843">AF924</f>
        <v>0</v>
      </c>
      <c r="AG925" s="410">
        <f t="shared" ref="AG925" si="2844">AG924</f>
        <v>0</v>
      </c>
      <c r="AH925" s="410">
        <f t="shared" ref="AH925" si="2845">AH924</f>
        <v>0</v>
      </c>
      <c r="AI925" s="410">
        <f t="shared" ref="AI925" si="2846">AI924</f>
        <v>0</v>
      </c>
      <c r="AJ925" s="410">
        <f t="shared" ref="AJ925" si="2847">AJ924</f>
        <v>0</v>
      </c>
      <c r="AK925" s="410">
        <f t="shared" ref="AK925" si="2848">AK924</f>
        <v>0</v>
      </c>
      <c r="AL925" s="410">
        <f t="shared" ref="AL925" si="2849">AL924</f>
        <v>0</v>
      </c>
      <c r="AM925" s="305"/>
    </row>
    <row r="926" spans="1:39" hidden="1" outlineLevel="1">
      <c r="A926" s="530"/>
      <c r="B926" s="293"/>
      <c r="C926" s="304"/>
      <c r="D926" s="290"/>
      <c r="E926" s="290"/>
      <c r="F926" s="290"/>
      <c r="G926" s="290"/>
      <c r="H926" s="290"/>
      <c r="I926" s="290"/>
      <c r="J926" s="290"/>
      <c r="K926" s="290"/>
      <c r="L926" s="290"/>
      <c r="M926" s="290"/>
      <c r="N926" s="290"/>
      <c r="O926" s="290"/>
      <c r="P926" s="290"/>
      <c r="Q926" s="290"/>
      <c r="R926" s="290"/>
      <c r="S926" s="290"/>
      <c r="T926" s="290"/>
      <c r="U926" s="290"/>
      <c r="V926" s="290"/>
      <c r="W926" s="290"/>
      <c r="X926" s="290"/>
      <c r="Y926" s="300"/>
      <c r="Z926" s="300"/>
      <c r="AA926" s="300"/>
      <c r="AB926" s="300"/>
      <c r="AC926" s="300"/>
      <c r="AD926" s="300"/>
      <c r="AE926" s="300"/>
      <c r="AF926" s="300"/>
      <c r="AG926" s="300"/>
      <c r="AH926" s="300"/>
      <c r="AI926" s="300"/>
      <c r="AJ926" s="300"/>
      <c r="AK926" s="300"/>
      <c r="AL926" s="300"/>
      <c r="AM926" s="305"/>
    </row>
    <row r="927" spans="1:39" ht="15.75" collapsed="1">
      <c r="B927" s="326" t="s">
        <v>328</v>
      </c>
      <c r="C927" s="328"/>
      <c r="D927" s="328">
        <f>SUM(D770:D925)</f>
        <v>0</v>
      </c>
      <c r="E927" s="328"/>
      <c r="F927" s="328"/>
      <c r="G927" s="328"/>
      <c r="H927" s="328"/>
      <c r="I927" s="328"/>
      <c r="J927" s="328"/>
      <c r="K927" s="328"/>
      <c r="L927" s="328"/>
      <c r="M927" s="328"/>
      <c r="N927" s="328"/>
      <c r="O927" s="328">
        <f>SUM(O770:O925)</f>
        <v>0</v>
      </c>
      <c r="P927" s="328"/>
      <c r="Q927" s="328"/>
      <c r="R927" s="328"/>
      <c r="S927" s="328"/>
      <c r="T927" s="328"/>
      <c r="U927" s="328"/>
      <c r="V927" s="328"/>
      <c r="W927" s="328"/>
      <c r="X927" s="328"/>
      <c r="Y927" s="328">
        <f>IF(Y768="kWh",SUMPRODUCT(D770:D925,Y770:Y925))</f>
        <v>0</v>
      </c>
      <c r="Z927" s="328">
        <f>IF(Z768="kWh",SUMPRODUCT(D770:D925,Z770:Z925))</f>
        <v>0</v>
      </c>
      <c r="AA927" s="328">
        <f>IF(AA768="kw",SUMPRODUCT(N770:N925,O770:O925,AA770:AA925),SUMPRODUCT(D770:D925,AA770:AA925))</f>
        <v>0</v>
      </c>
      <c r="AB927" s="328">
        <f>IF(AB768="kw",SUMPRODUCT(N770:N925,O770:O925,AB770:AB925),SUMPRODUCT(D770:D925,AB770:AB925))</f>
        <v>0</v>
      </c>
      <c r="AC927" s="328">
        <f>IF(AC768="kw",SUMPRODUCT(N770:N925,O770:O925,AC770:AC925),SUMPRODUCT(D770:D925,AC770:AC925))</f>
        <v>0</v>
      </c>
      <c r="AD927" s="328">
        <f>IF(AD768="kw",SUMPRODUCT(N770:N925,O770:O925,AD770:AD925),SUMPRODUCT(D770:D925,AD770:AD925))</f>
        <v>0</v>
      </c>
      <c r="AE927" s="328">
        <f>IF(AE768="kw",SUMPRODUCT(N770:N925,O770:O925,AE770:AE925),SUMPRODUCT(D770:D925,AE770:AE925))</f>
        <v>0</v>
      </c>
      <c r="AF927" s="328">
        <f>IF(AF768="kw",SUMPRODUCT(N770:N925,O770:O925,AF770:AF925),SUMPRODUCT(D770:D925,AF770:AF925))</f>
        <v>0</v>
      </c>
      <c r="AG927" s="328">
        <f>IF(AG768="kw",SUMPRODUCT(N770:N925,O770:O925,AG770:AG925),SUMPRODUCT(D770:D925,AG770:AG925))</f>
        <v>0</v>
      </c>
      <c r="AH927" s="328">
        <f>IF(AH768="kw",SUMPRODUCT(N770:N925,O770:O925,AH770:AH925),SUMPRODUCT(D770:D925,AH770:AH925))</f>
        <v>0</v>
      </c>
      <c r="AI927" s="328">
        <f>IF(AI768="kw",SUMPRODUCT(N770:N925,O770:O925,AI770:AI925),SUMPRODUCT(D770:D925,AI770:AI925))</f>
        <v>0</v>
      </c>
      <c r="AJ927" s="328">
        <f>IF(AJ768="kw",SUMPRODUCT(N770:N925,O770:O925,AJ770:AJ925),SUMPRODUCT(D770:D925,AJ770:AJ925))</f>
        <v>0</v>
      </c>
      <c r="AK927" s="328">
        <f>IF(AK768="kw",SUMPRODUCT(N770:N925,O770:O925,AK770:AK925),SUMPRODUCT(D770:D925,AK770:AK925))</f>
        <v>0</v>
      </c>
      <c r="AL927" s="328">
        <f>IF(AL768="kw",SUMPRODUCT(N770:N925,O770:O925,AL770:AL925),SUMPRODUCT(D770:D925,AL770:AL925))</f>
        <v>0</v>
      </c>
      <c r="AM927" s="329"/>
    </row>
    <row r="928" spans="1:39" ht="15.75">
      <c r="B928" s="390" t="s">
        <v>329</v>
      </c>
      <c r="C928" s="391"/>
      <c r="D928" s="391"/>
      <c r="E928" s="391"/>
      <c r="F928" s="391"/>
      <c r="G928" s="391"/>
      <c r="H928" s="391"/>
      <c r="I928" s="391"/>
      <c r="J928" s="391"/>
      <c r="K928" s="391"/>
      <c r="L928" s="391"/>
      <c r="M928" s="391"/>
      <c r="N928" s="391"/>
      <c r="O928" s="391"/>
      <c r="P928" s="391"/>
      <c r="Q928" s="391"/>
      <c r="R928" s="391"/>
      <c r="S928" s="391"/>
      <c r="T928" s="391"/>
      <c r="U928" s="391"/>
      <c r="V928" s="391"/>
      <c r="W928" s="391"/>
      <c r="X928" s="391"/>
      <c r="Y928" s="391">
        <f>HLOOKUP(Y584,'2. LRAMVA Threshold'!$B$42:$Q$53,11,FALSE)</f>
        <v>0</v>
      </c>
      <c r="Z928" s="391">
        <f>HLOOKUP(Z584,'2. LRAMVA Threshold'!$B$42:$Q$53,11,FALSE)</f>
        <v>0</v>
      </c>
      <c r="AA928" s="391">
        <f>HLOOKUP(AA584,'2. LRAMVA Threshold'!$B$42:$Q$53,11,FALSE)</f>
        <v>0</v>
      </c>
      <c r="AB928" s="391">
        <f>HLOOKUP(AB584,'2. LRAMVA Threshold'!$B$42:$Q$53,11,FALSE)</f>
        <v>0</v>
      </c>
      <c r="AC928" s="391">
        <f>HLOOKUP(AC584,'2. LRAMVA Threshold'!$B$42:$Q$53,11,FALSE)</f>
        <v>0</v>
      </c>
      <c r="AD928" s="391">
        <f>HLOOKUP(AD584,'2. LRAMVA Threshold'!$B$42:$Q$53,11,FALSE)</f>
        <v>0</v>
      </c>
      <c r="AE928" s="391">
        <f>HLOOKUP(AE584,'2. LRAMVA Threshold'!$B$42:$Q$53,11,FALSE)</f>
        <v>0</v>
      </c>
      <c r="AF928" s="391">
        <f>HLOOKUP(AF584,'2. LRAMVA Threshold'!$B$42:$Q$53,11,FALSE)</f>
        <v>0</v>
      </c>
      <c r="AG928" s="391">
        <f>HLOOKUP(AG584,'2. LRAMVA Threshold'!$B$42:$Q$53,11,FALSE)</f>
        <v>0</v>
      </c>
      <c r="AH928" s="391">
        <f>HLOOKUP(AH584,'2. LRAMVA Threshold'!$B$42:$Q$53,11,FALSE)</f>
        <v>0</v>
      </c>
      <c r="AI928" s="391">
        <f>HLOOKUP(AI584,'2. LRAMVA Threshold'!$B$42:$Q$53,11,FALSE)</f>
        <v>0</v>
      </c>
      <c r="AJ928" s="391">
        <f>HLOOKUP(AJ584,'2. LRAMVA Threshold'!$B$42:$Q$53,11,FALSE)</f>
        <v>0</v>
      </c>
      <c r="AK928" s="391">
        <f>HLOOKUP(AK584,'2. LRAMVA Threshold'!$B$42:$Q$53,11,FALSE)</f>
        <v>0</v>
      </c>
      <c r="AL928" s="391">
        <f>HLOOKUP(AL584,'2. LRAMVA Threshold'!$B$42:$Q$53,11,FALSE)</f>
        <v>0</v>
      </c>
      <c r="AM928" s="441"/>
    </row>
    <row r="929" spans="2:39">
      <c r="B929" s="393"/>
      <c r="C929" s="431"/>
      <c r="D929" s="432"/>
      <c r="E929" s="432"/>
      <c r="F929" s="432"/>
      <c r="G929" s="432"/>
      <c r="H929" s="432"/>
      <c r="I929" s="432"/>
      <c r="J929" s="432"/>
      <c r="K929" s="432"/>
      <c r="L929" s="432"/>
      <c r="M929" s="432"/>
      <c r="N929" s="432"/>
      <c r="O929" s="433"/>
      <c r="P929" s="432"/>
      <c r="Q929" s="432"/>
      <c r="R929" s="432"/>
      <c r="S929" s="434"/>
      <c r="T929" s="434"/>
      <c r="U929" s="434"/>
      <c r="V929" s="434"/>
      <c r="W929" s="432"/>
      <c r="X929" s="432"/>
      <c r="Y929" s="435"/>
      <c r="Z929" s="435"/>
      <c r="AA929" s="435"/>
      <c r="AB929" s="435"/>
      <c r="AC929" s="435"/>
      <c r="AD929" s="435"/>
      <c r="AE929" s="435"/>
      <c r="AF929" s="398"/>
      <c r="AG929" s="398"/>
      <c r="AH929" s="398"/>
      <c r="AI929" s="398"/>
      <c r="AJ929" s="398"/>
      <c r="AK929" s="398"/>
      <c r="AL929" s="398"/>
      <c r="AM929" s="399"/>
    </row>
    <row r="930" spans="2:39">
      <c r="B930" s="323" t="s">
        <v>330</v>
      </c>
      <c r="C930" s="337"/>
      <c r="D930" s="337"/>
      <c r="E930" s="375"/>
      <c r="F930" s="375"/>
      <c r="G930" s="375"/>
      <c r="H930" s="375"/>
      <c r="I930" s="375"/>
      <c r="J930" s="375"/>
      <c r="K930" s="375"/>
      <c r="L930" s="375"/>
      <c r="M930" s="375"/>
      <c r="N930" s="375"/>
      <c r="O930" s="290"/>
      <c r="P930" s="339"/>
      <c r="Q930" s="339"/>
      <c r="R930" s="339"/>
      <c r="S930" s="338"/>
      <c r="T930" s="338"/>
      <c r="U930" s="338"/>
      <c r="V930" s="338"/>
      <c r="W930" s="339"/>
      <c r="X930" s="339"/>
      <c r="Y930" s="340">
        <f>HLOOKUP(Y$35,'3.  Distribution Rates'!$C$122:$P$133,11,FALSE)</f>
        <v>0</v>
      </c>
      <c r="Z930" s="340">
        <f>HLOOKUP(Z$35,'3.  Distribution Rates'!$C$122:$P$133,11,FALSE)</f>
        <v>0</v>
      </c>
      <c r="AA930" s="340">
        <f>HLOOKUP(AA$35,'3.  Distribution Rates'!$C$122:$P$133,11,FALSE)</f>
        <v>0</v>
      </c>
      <c r="AB930" s="340">
        <f>HLOOKUP(AB$35,'3.  Distribution Rates'!$C$122:$P$133,11,FALSE)</f>
        <v>0</v>
      </c>
      <c r="AC930" s="340">
        <f>HLOOKUP(AC$35,'3.  Distribution Rates'!$C$122:$P$133,11,FALSE)</f>
        <v>0</v>
      </c>
      <c r="AD930" s="340">
        <f>HLOOKUP(AD$35,'3.  Distribution Rates'!$C$122:$P$133,11,FALSE)</f>
        <v>0</v>
      </c>
      <c r="AE930" s="340">
        <f>HLOOKUP(AE$35,'3.  Distribution Rates'!$C$122:$P$133,11,FALSE)</f>
        <v>0</v>
      </c>
      <c r="AF930" s="340">
        <f>HLOOKUP(AF$35,'3.  Distribution Rates'!$C$122:$P$133,11,FALSE)</f>
        <v>0</v>
      </c>
      <c r="AG930" s="340">
        <f>HLOOKUP(AG$35,'3.  Distribution Rates'!$C$122:$P$133,11,FALSE)</f>
        <v>0</v>
      </c>
      <c r="AH930" s="340">
        <f>HLOOKUP(AH$35,'3.  Distribution Rates'!$C$122:$P$133,11,FALSE)</f>
        <v>0</v>
      </c>
      <c r="AI930" s="340">
        <f>HLOOKUP(AI$35,'3.  Distribution Rates'!$C$122:$P$133,11,FALSE)</f>
        <v>0</v>
      </c>
      <c r="AJ930" s="340">
        <f>HLOOKUP(AJ$35,'3.  Distribution Rates'!$C$122:$P$133,11,FALSE)</f>
        <v>0</v>
      </c>
      <c r="AK930" s="340">
        <f>HLOOKUP(AK$35,'3.  Distribution Rates'!$C$122:$P$133,11,FALSE)</f>
        <v>0</v>
      </c>
      <c r="AL930" s="340">
        <f>HLOOKUP(AL$35,'3.  Distribution Rates'!$C$122:$P$133,11,FALSE)</f>
        <v>0</v>
      </c>
      <c r="AM930" s="376"/>
    </row>
    <row r="931" spans="2:39">
      <c r="B931" s="323" t="s">
        <v>331</v>
      </c>
      <c r="C931" s="344"/>
      <c r="D931" s="308"/>
      <c r="E931" s="278"/>
      <c r="F931" s="278"/>
      <c r="G931" s="278"/>
      <c r="H931" s="278"/>
      <c r="I931" s="278"/>
      <c r="J931" s="278"/>
      <c r="K931" s="278"/>
      <c r="L931" s="278"/>
      <c r="M931" s="278"/>
      <c r="N931" s="278"/>
      <c r="O931" s="290"/>
      <c r="P931" s="278"/>
      <c r="Q931" s="278"/>
      <c r="R931" s="278"/>
      <c r="S931" s="308"/>
      <c r="T931" s="308"/>
      <c r="U931" s="308"/>
      <c r="V931" s="308"/>
      <c r="W931" s="278"/>
      <c r="X931" s="278"/>
      <c r="Y931" s="377">
        <f>'4.  2011-2014 LRAM'!Y142*Y930</f>
        <v>0</v>
      </c>
      <c r="Z931" s="377">
        <f>'4.  2011-2014 LRAM'!Z142*Z930</f>
        <v>0</v>
      </c>
      <c r="AA931" s="377">
        <f>'4.  2011-2014 LRAM'!AA142*AA930</f>
        <v>0</v>
      </c>
      <c r="AB931" s="377">
        <f>'4.  2011-2014 LRAM'!AB142*AB930</f>
        <v>0</v>
      </c>
      <c r="AC931" s="377">
        <f>'4.  2011-2014 LRAM'!AC142*AC930</f>
        <v>0</v>
      </c>
      <c r="AD931" s="377">
        <f>'4.  2011-2014 LRAM'!AD142*AD930</f>
        <v>0</v>
      </c>
      <c r="AE931" s="377">
        <f>'4.  2011-2014 LRAM'!AE142*AE930</f>
        <v>0</v>
      </c>
      <c r="AF931" s="377">
        <f>'4.  2011-2014 LRAM'!AF142*AF930</f>
        <v>0</v>
      </c>
      <c r="AG931" s="377">
        <f>'4.  2011-2014 LRAM'!AG142*AG930</f>
        <v>0</v>
      </c>
      <c r="AH931" s="377">
        <f>'4.  2011-2014 LRAM'!AH142*AH930</f>
        <v>0</v>
      </c>
      <c r="AI931" s="377">
        <f>'4.  2011-2014 LRAM'!AI142*AI930</f>
        <v>0</v>
      </c>
      <c r="AJ931" s="377">
        <f>'4.  2011-2014 LRAM'!AJ142*AJ930</f>
        <v>0</v>
      </c>
      <c r="AK931" s="377">
        <f>'4.  2011-2014 LRAM'!AK142*AK930</f>
        <v>0</v>
      </c>
      <c r="AL931" s="377">
        <f>'4.  2011-2014 LRAM'!AL142*AL930</f>
        <v>0</v>
      </c>
      <c r="AM931" s="627">
        <f t="shared" ref="AM931:AM939" si="2850">SUM(Y931:AL931)</f>
        <v>0</v>
      </c>
    </row>
    <row r="932" spans="2:39">
      <c r="B932" s="323" t="s">
        <v>332</v>
      </c>
      <c r="C932" s="344"/>
      <c r="D932" s="308"/>
      <c r="E932" s="278"/>
      <c r="F932" s="278"/>
      <c r="G932" s="278"/>
      <c r="H932" s="278"/>
      <c r="I932" s="278"/>
      <c r="J932" s="278"/>
      <c r="K932" s="278"/>
      <c r="L932" s="278"/>
      <c r="M932" s="278"/>
      <c r="N932" s="278"/>
      <c r="O932" s="290"/>
      <c r="P932" s="278"/>
      <c r="Q932" s="278"/>
      <c r="R932" s="278"/>
      <c r="S932" s="308"/>
      <c r="T932" s="308"/>
      <c r="U932" s="308"/>
      <c r="V932" s="308"/>
      <c r="W932" s="278"/>
      <c r="X932" s="278"/>
      <c r="Y932" s="377">
        <f>'4.  2011-2014 LRAM'!Y271*Y930</f>
        <v>0</v>
      </c>
      <c r="Z932" s="377">
        <f>'4.  2011-2014 LRAM'!Z271*Z930</f>
        <v>0</v>
      </c>
      <c r="AA932" s="377">
        <f>'4.  2011-2014 LRAM'!AA271*AA930</f>
        <v>0</v>
      </c>
      <c r="AB932" s="377">
        <f>'4.  2011-2014 LRAM'!AB271*AB930</f>
        <v>0</v>
      </c>
      <c r="AC932" s="377">
        <f>'4.  2011-2014 LRAM'!AC271*AC930</f>
        <v>0</v>
      </c>
      <c r="AD932" s="377">
        <f>'4.  2011-2014 LRAM'!AD271*AD930</f>
        <v>0</v>
      </c>
      <c r="AE932" s="377">
        <f>'4.  2011-2014 LRAM'!AE271*AE930</f>
        <v>0</v>
      </c>
      <c r="AF932" s="377">
        <f>'4.  2011-2014 LRAM'!AF271*AF930</f>
        <v>0</v>
      </c>
      <c r="AG932" s="377">
        <f>'4.  2011-2014 LRAM'!AG271*AG930</f>
        <v>0</v>
      </c>
      <c r="AH932" s="377">
        <f>'4.  2011-2014 LRAM'!AH271*AH930</f>
        <v>0</v>
      </c>
      <c r="AI932" s="377">
        <f>'4.  2011-2014 LRAM'!AI271*AI930</f>
        <v>0</v>
      </c>
      <c r="AJ932" s="377">
        <f>'4.  2011-2014 LRAM'!AJ271*AJ930</f>
        <v>0</v>
      </c>
      <c r="AK932" s="377">
        <f>'4.  2011-2014 LRAM'!AK271*AK930</f>
        <v>0</v>
      </c>
      <c r="AL932" s="377">
        <f>'4.  2011-2014 LRAM'!AL271*AL930</f>
        <v>0</v>
      </c>
      <c r="AM932" s="627">
        <f t="shared" si="2850"/>
        <v>0</v>
      </c>
    </row>
    <row r="933" spans="2:39">
      <c r="B933" s="323" t="s">
        <v>333</v>
      </c>
      <c r="C933" s="344"/>
      <c r="D933" s="308"/>
      <c r="E933" s="278"/>
      <c r="F933" s="278"/>
      <c r="G933" s="278"/>
      <c r="H933" s="278"/>
      <c r="I933" s="278"/>
      <c r="J933" s="278"/>
      <c r="K933" s="278"/>
      <c r="L933" s="278"/>
      <c r="M933" s="278"/>
      <c r="N933" s="278"/>
      <c r="O933" s="290"/>
      <c r="P933" s="278"/>
      <c r="Q933" s="278"/>
      <c r="R933" s="278"/>
      <c r="S933" s="308"/>
      <c r="T933" s="308"/>
      <c r="U933" s="308"/>
      <c r="V933" s="308"/>
      <c r="W933" s="278"/>
      <c r="X933" s="278"/>
      <c r="Y933" s="377">
        <f>'4.  2011-2014 LRAM'!Y400*Y930</f>
        <v>0</v>
      </c>
      <c r="Z933" s="377">
        <f>'4.  2011-2014 LRAM'!Z400*Z930</f>
        <v>0</v>
      </c>
      <c r="AA933" s="377">
        <f>'4.  2011-2014 LRAM'!AA400*AA930</f>
        <v>0</v>
      </c>
      <c r="AB933" s="377">
        <f>'4.  2011-2014 LRAM'!AB400*AB930</f>
        <v>0</v>
      </c>
      <c r="AC933" s="377">
        <f>'4.  2011-2014 LRAM'!AC400*AC930</f>
        <v>0</v>
      </c>
      <c r="AD933" s="377">
        <f>'4.  2011-2014 LRAM'!AD400*AD930</f>
        <v>0</v>
      </c>
      <c r="AE933" s="377">
        <f>'4.  2011-2014 LRAM'!AE400*AE930</f>
        <v>0</v>
      </c>
      <c r="AF933" s="377">
        <f>'4.  2011-2014 LRAM'!AF400*AF930</f>
        <v>0</v>
      </c>
      <c r="AG933" s="377">
        <f>'4.  2011-2014 LRAM'!AG400*AG930</f>
        <v>0</v>
      </c>
      <c r="AH933" s="377">
        <f>'4.  2011-2014 LRAM'!AH400*AH930</f>
        <v>0</v>
      </c>
      <c r="AI933" s="377">
        <f>'4.  2011-2014 LRAM'!AI400*AI930</f>
        <v>0</v>
      </c>
      <c r="AJ933" s="377">
        <f>'4.  2011-2014 LRAM'!AJ400*AJ930</f>
        <v>0</v>
      </c>
      <c r="AK933" s="377">
        <f>'4.  2011-2014 LRAM'!AK400*AK930</f>
        <v>0</v>
      </c>
      <c r="AL933" s="377">
        <f>'4.  2011-2014 LRAM'!AL400*AL930</f>
        <v>0</v>
      </c>
      <c r="AM933" s="627">
        <f t="shared" si="2850"/>
        <v>0</v>
      </c>
    </row>
    <row r="934" spans="2:39">
      <c r="B934" s="323" t="s">
        <v>334</v>
      </c>
      <c r="C934" s="344"/>
      <c r="D934" s="308"/>
      <c r="E934" s="278"/>
      <c r="F934" s="278"/>
      <c r="G934" s="278"/>
      <c r="H934" s="278"/>
      <c r="I934" s="278"/>
      <c r="J934" s="278"/>
      <c r="K934" s="278"/>
      <c r="L934" s="278"/>
      <c r="M934" s="278"/>
      <c r="N934" s="278"/>
      <c r="O934" s="290"/>
      <c r="P934" s="278"/>
      <c r="Q934" s="278"/>
      <c r="R934" s="278"/>
      <c r="S934" s="308"/>
      <c r="T934" s="308"/>
      <c r="U934" s="308"/>
      <c r="V934" s="308"/>
      <c r="W934" s="278"/>
      <c r="X934" s="278"/>
      <c r="Y934" s="377">
        <f>'4.  2011-2014 LRAM'!Y530*Y930</f>
        <v>0</v>
      </c>
      <c r="Z934" s="377">
        <f>'4.  2011-2014 LRAM'!Z530*Z930</f>
        <v>0</v>
      </c>
      <c r="AA934" s="377">
        <f>'4.  2011-2014 LRAM'!AA530*AA930</f>
        <v>0</v>
      </c>
      <c r="AB934" s="377">
        <f>'4.  2011-2014 LRAM'!AB530*AB930</f>
        <v>0</v>
      </c>
      <c r="AC934" s="377">
        <f>'4.  2011-2014 LRAM'!AC530*AC930</f>
        <v>0</v>
      </c>
      <c r="AD934" s="377">
        <f>'4.  2011-2014 LRAM'!AD530*AD930</f>
        <v>0</v>
      </c>
      <c r="AE934" s="377">
        <f>'4.  2011-2014 LRAM'!AE530*AE930</f>
        <v>0</v>
      </c>
      <c r="AF934" s="377">
        <f>'4.  2011-2014 LRAM'!AF530*AF930</f>
        <v>0</v>
      </c>
      <c r="AG934" s="377">
        <f>'4.  2011-2014 LRAM'!AG530*AG930</f>
        <v>0</v>
      </c>
      <c r="AH934" s="377">
        <f>'4.  2011-2014 LRAM'!AH530*AH930</f>
        <v>0</v>
      </c>
      <c r="AI934" s="377">
        <f>'4.  2011-2014 LRAM'!AI530*AI930</f>
        <v>0</v>
      </c>
      <c r="AJ934" s="377">
        <f>'4.  2011-2014 LRAM'!AJ530*AJ930</f>
        <v>0</v>
      </c>
      <c r="AK934" s="377">
        <f>'4.  2011-2014 LRAM'!AK530*AK930</f>
        <v>0</v>
      </c>
      <c r="AL934" s="377">
        <f>'4.  2011-2014 LRAM'!AL530*AL930</f>
        <v>0</v>
      </c>
      <c r="AM934" s="627">
        <f t="shared" si="2850"/>
        <v>0</v>
      </c>
    </row>
    <row r="935" spans="2:39">
      <c r="B935" s="323" t="s">
        <v>335</v>
      </c>
      <c r="C935" s="344"/>
      <c r="D935" s="308"/>
      <c r="E935" s="278"/>
      <c r="F935" s="278"/>
      <c r="G935" s="278"/>
      <c r="H935" s="278"/>
      <c r="I935" s="278"/>
      <c r="J935" s="278"/>
      <c r="K935" s="278"/>
      <c r="L935" s="278"/>
      <c r="M935" s="278"/>
      <c r="N935" s="278"/>
      <c r="O935" s="290"/>
      <c r="P935" s="278"/>
      <c r="Q935" s="278"/>
      <c r="R935" s="278"/>
      <c r="S935" s="308"/>
      <c r="T935" s="308"/>
      <c r="U935" s="308"/>
      <c r="V935" s="308"/>
      <c r="W935" s="278"/>
      <c r="X935" s="278"/>
      <c r="Y935" s="377">
        <f t="shared" ref="Y935:AL935" si="2851">Y211*Y930</f>
        <v>0</v>
      </c>
      <c r="Z935" s="377">
        <f t="shared" si="2851"/>
        <v>0</v>
      </c>
      <c r="AA935" s="377">
        <f t="shared" si="2851"/>
        <v>0</v>
      </c>
      <c r="AB935" s="377">
        <f t="shared" si="2851"/>
        <v>0</v>
      </c>
      <c r="AC935" s="377">
        <f t="shared" si="2851"/>
        <v>0</v>
      </c>
      <c r="AD935" s="377">
        <f t="shared" si="2851"/>
        <v>0</v>
      </c>
      <c r="AE935" s="377">
        <f t="shared" si="2851"/>
        <v>0</v>
      </c>
      <c r="AF935" s="377">
        <f t="shared" si="2851"/>
        <v>0</v>
      </c>
      <c r="AG935" s="377">
        <f t="shared" si="2851"/>
        <v>0</v>
      </c>
      <c r="AH935" s="377">
        <f t="shared" si="2851"/>
        <v>0</v>
      </c>
      <c r="AI935" s="377">
        <f t="shared" si="2851"/>
        <v>0</v>
      </c>
      <c r="AJ935" s="377">
        <f t="shared" si="2851"/>
        <v>0</v>
      </c>
      <c r="AK935" s="377">
        <f t="shared" si="2851"/>
        <v>0</v>
      </c>
      <c r="AL935" s="377">
        <f t="shared" si="2851"/>
        <v>0</v>
      </c>
      <c r="AM935" s="627">
        <f t="shared" si="2850"/>
        <v>0</v>
      </c>
    </row>
    <row r="936" spans="2:39">
      <c r="B936" s="323" t="s">
        <v>336</v>
      </c>
      <c r="C936" s="344"/>
      <c r="D936" s="308"/>
      <c r="E936" s="278"/>
      <c r="F936" s="278"/>
      <c r="G936" s="278"/>
      <c r="H936" s="278"/>
      <c r="I936" s="278"/>
      <c r="J936" s="278"/>
      <c r="K936" s="278"/>
      <c r="L936" s="278"/>
      <c r="M936" s="278"/>
      <c r="N936" s="278"/>
      <c r="O936" s="290"/>
      <c r="P936" s="278"/>
      <c r="Q936" s="278"/>
      <c r="R936" s="278"/>
      <c r="S936" s="308"/>
      <c r="T936" s="308"/>
      <c r="U936" s="308"/>
      <c r="V936" s="308"/>
      <c r="W936" s="278"/>
      <c r="X936" s="278"/>
      <c r="Y936" s="377">
        <f t="shared" ref="Y936:AL936" si="2852">Y394*Y930</f>
        <v>0</v>
      </c>
      <c r="Z936" s="377">
        <f t="shared" si="2852"/>
        <v>0</v>
      </c>
      <c r="AA936" s="377">
        <f t="shared" si="2852"/>
        <v>0</v>
      </c>
      <c r="AB936" s="377">
        <f t="shared" si="2852"/>
        <v>0</v>
      </c>
      <c r="AC936" s="377">
        <f t="shared" si="2852"/>
        <v>0</v>
      </c>
      <c r="AD936" s="377">
        <f t="shared" si="2852"/>
        <v>0</v>
      </c>
      <c r="AE936" s="377">
        <f t="shared" si="2852"/>
        <v>0</v>
      </c>
      <c r="AF936" s="377">
        <f t="shared" si="2852"/>
        <v>0</v>
      </c>
      <c r="AG936" s="377">
        <f t="shared" si="2852"/>
        <v>0</v>
      </c>
      <c r="AH936" s="377">
        <f t="shared" si="2852"/>
        <v>0</v>
      </c>
      <c r="AI936" s="377">
        <f t="shared" si="2852"/>
        <v>0</v>
      </c>
      <c r="AJ936" s="377">
        <f t="shared" si="2852"/>
        <v>0</v>
      </c>
      <c r="AK936" s="377">
        <f t="shared" si="2852"/>
        <v>0</v>
      </c>
      <c r="AL936" s="377">
        <f t="shared" si="2852"/>
        <v>0</v>
      </c>
      <c r="AM936" s="627">
        <f t="shared" si="2850"/>
        <v>0</v>
      </c>
    </row>
    <row r="937" spans="2:39">
      <c r="B937" s="323" t="s">
        <v>337</v>
      </c>
      <c r="C937" s="344"/>
      <c r="D937" s="308"/>
      <c r="E937" s="278"/>
      <c r="F937" s="278"/>
      <c r="G937" s="278"/>
      <c r="H937" s="278"/>
      <c r="I937" s="278"/>
      <c r="J937" s="278"/>
      <c r="K937" s="278"/>
      <c r="L937" s="278"/>
      <c r="M937" s="278"/>
      <c r="N937" s="278"/>
      <c r="O937" s="290"/>
      <c r="P937" s="278"/>
      <c r="Q937" s="278"/>
      <c r="R937" s="278"/>
      <c r="S937" s="308"/>
      <c r="T937" s="308"/>
      <c r="U937" s="308"/>
      <c r="V937" s="308"/>
      <c r="W937" s="278"/>
      <c r="X937" s="278"/>
      <c r="Y937" s="377">
        <f t="shared" ref="Y937:AL937" si="2853">Y577*Y930</f>
        <v>0</v>
      </c>
      <c r="Z937" s="377">
        <f t="shared" si="2853"/>
        <v>0</v>
      </c>
      <c r="AA937" s="377">
        <f t="shared" si="2853"/>
        <v>0</v>
      </c>
      <c r="AB937" s="377">
        <f t="shared" si="2853"/>
        <v>0</v>
      </c>
      <c r="AC937" s="377">
        <f t="shared" si="2853"/>
        <v>0</v>
      </c>
      <c r="AD937" s="377">
        <f t="shared" si="2853"/>
        <v>0</v>
      </c>
      <c r="AE937" s="377">
        <f t="shared" si="2853"/>
        <v>0</v>
      </c>
      <c r="AF937" s="377">
        <f t="shared" si="2853"/>
        <v>0</v>
      </c>
      <c r="AG937" s="377">
        <f t="shared" si="2853"/>
        <v>0</v>
      </c>
      <c r="AH937" s="377">
        <f t="shared" si="2853"/>
        <v>0</v>
      </c>
      <c r="AI937" s="377">
        <f t="shared" si="2853"/>
        <v>0</v>
      </c>
      <c r="AJ937" s="377">
        <f t="shared" si="2853"/>
        <v>0</v>
      </c>
      <c r="AK937" s="377">
        <f t="shared" si="2853"/>
        <v>0</v>
      </c>
      <c r="AL937" s="377">
        <f t="shared" si="2853"/>
        <v>0</v>
      </c>
      <c r="AM937" s="627">
        <f t="shared" si="2850"/>
        <v>0</v>
      </c>
    </row>
    <row r="938" spans="2:39">
      <c r="B938" s="323" t="s">
        <v>338</v>
      </c>
      <c r="C938" s="344"/>
      <c r="D938" s="308"/>
      <c r="E938" s="278"/>
      <c r="F938" s="278"/>
      <c r="G938" s="278"/>
      <c r="H938" s="278"/>
      <c r="I938" s="278"/>
      <c r="J938" s="278"/>
      <c r="K938" s="278"/>
      <c r="L938" s="278"/>
      <c r="M938" s="278"/>
      <c r="N938" s="278"/>
      <c r="O938" s="290"/>
      <c r="P938" s="278"/>
      <c r="Q938" s="278"/>
      <c r="R938" s="278"/>
      <c r="S938" s="308"/>
      <c r="T938" s="308"/>
      <c r="U938" s="308"/>
      <c r="V938" s="308"/>
      <c r="W938" s="278"/>
      <c r="X938" s="278"/>
      <c r="Y938" s="377">
        <f t="shared" ref="Y938:AL938" si="2854">Y760*Y930</f>
        <v>0</v>
      </c>
      <c r="Z938" s="377">
        <f t="shared" si="2854"/>
        <v>0</v>
      </c>
      <c r="AA938" s="377">
        <f t="shared" si="2854"/>
        <v>0</v>
      </c>
      <c r="AB938" s="377">
        <f t="shared" si="2854"/>
        <v>0</v>
      </c>
      <c r="AC938" s="377">
        <f t="shared" si="2854"/>
        <v>0</v>
      </c>
      <c r="AD938" s="377">
        <f t="shared" si="2854"/>
        <v>0</v>
      </c>
      <c r="AE938" s="377">
        <f t="shared" si="2854"/>
        <v>0</v>
      </c>
      <c r="AF938" s="377">
        <f t="shared" si="2854"/>
        <v>0</v>
      </c>
      <c r="AG938" s="377">
        <f t="shared" si="2854"/>
        <v>0</v>
      </c>
      <c r="AH938" s="377">
        <f t="shared" si="2854"/>
        <v>0</v>
      </c>
      <c r="AI938" s="377">
        <f t="shared" si="2854"/>
        <v>0</v>
      </c>
      <c r="AJ938" s="377">
        <f t="shared" si="2854"/>
        <v>0</v>
      </c>
      <c r="AK938" s="377">
        <f t="shared" si="2854"/>
        <v>0</v>
      </c>
      <c r="AL938" s="377">
        <f t="shared" si="2854"/>
        <v>0</v>
      </c>
      <c r="AM938" s="627">
        <f t="shared" si="2850"/>
        <v>0</v>
      </c>
    </row>
    <row r="939" spans="2:39">
      <c r="B939" s="323" t="s">
        <v>339</v>
      </c>
      <c r="C939" s="344"/>
      <c r="D939" s="308"/>
      <c r="E939" s="278"/>
      <c r="F939" s="278"/>
      <c r="G939" s="278"/>
      <c r="H939" s="278"/>
      <c r="I939" s="278"/>
      <c r="J939" s="278"/>
      <c r="K939" s="278"/>
      <c r="L939" s="278"/>
      <c r="M939" s="278"/>
      <c r="N939" s="278"/>
      <c r="O939" s="290"/>
      <c r="P939" s="278"/>
      <c r="Q939" s="278"/>
      <c r="R939" s="278"/>
      <c r="S939" s="308"/>
      <c r="T939" s="308"/>
      <c r="U939" s="308"/>
      <c r="V939" s="308"/>
      <c r="W939" s="278"/>
      <c r="X939" s="278"/>
      <c r="Y939" s="377">
        <f>Y927*Y930</f>
        <v>0</v>
      </c>
      <c r="Z939" s="377">
        <f t="shared" ref="Z939:AL939" si="2855">Z927*Z930</f>
        <v>0</v>
      </c>
      <c r="AA939" s="377">
        <f t="shared" si="2855"/>
        <v>0</v>
      </c>
      <c r="AB939" s="377">
        <f t="shared" si="2855"/>
        <v>0</v>
      </c>
      <c r="AC939" s="377">
        <f t="shared" si="2855"/>
        <v>0</v>
      </c>
      <c r="AD939" s="377">
        <f t="shared" si="2855"/>
        <v>0</v>
      </c>
      <c r="AE939" s="377">
        <f t="shared" si="2855"/>
        <v>0</v>
      </c>
      <c r="AF939" s="377">
        <f t="shared" si="2855"/>
        <v>0</v>
      </c>
      <c r="AG939" s="377">
        <f t="shared" si="2855"/>
        <v>0</v>
      </c>
      <c r="AH939" s="377">
        <f t="shared" si="2855"/>
        <v>0</v>
      </c>
      <c r="AI939" s="377">
        <f t="shared" si="2855"/>
        <v>0</v>
      </c>
      <c r="AJ939" s="377">
        <f t="shared" si="2855"/>
        <v>0</v>
      </c>
      <c r="AK939" s="377">
        <f t="shared" si="2855"/>
        <v>0</v>
      </c>
      <c r="AL939" s="377">
        <f t="shared" si="2855"/>
        <v>0</v>
      </c>
      <c r="AM939" s="627">
        <f t="shared" si="2850"/>
        <v>0</v>
      </c>
    </row>
    <row r="940" spans="2:39" ht="15.75">
      <c r="B940" s="348" t="s">
        <v>343</v>
      </c>
      <c r="C940" s="344"/>
      <c r="D940" s="335"/>
      <c r="E940" s="333"/>
      <c r="F940" s="333"/>
      <c r="G940" s="333"/>
      <c r="H940" s="333"/>
      <c r="I940" s="333"/>
      <c r="J940" s="333"/>
      <c r="K940" s="333"/>
      <c r="L940" s="333"/>
      <c r="M940" s="333"/>
      <c r="N940" s="333"/>
      <c r="O940" s="299"/>
      <c r="P940" s="333"/>
      <c r="Q940" s="333"/>
      <c r="R940" s="333"/>
      <c r="S940" s="335"/>
      <c r="T940" s="335"/>
      <c r="U940" s="335"/>
      <c r="V940" s="335"/>
      <c r="W940" s="333"/>
      <c r="X940" s="333"/>
      <c r="Y940" s="345">
        <f>SUM(Y931:Y939)</f>
        <v>0</v>
      </c>
      <c r="Z940" s="345">
        <f t="shared" ref="Z940:AE940" si="2856">SUM(Z931:Z939)</f>
        <v>0</v>
      </c>
      <c r="AA940" s="345">
        <f t="shared" si="2856"/>
        <v>0</v>
      </c>
      <c r="AB940" s="345">
        <f t="shared" si="2856"/>
        <v>0</v>
      </c>
      <c r="AC940" s="345">
        <f t="shared" si="2856"/>
        <v>0</v>
      </c>
      <c r="AD940" s="345">
        <f t="shared" si="2856"/>
        <v>0</v>
      </c>
      <c r="AE940" s="345">
        <f t="shared" si="2856"/>
        <v>0</v>
      </c>
      <c r="AF940" s="345">
        <f>SUM(AF931:AF939)</f>
        <v>0</v>
      </c>
      <c r="AG940" s="345">
        <f t="shared" ref="AG940:AL940" si="2857">SUM(AG931:AG939)</f>
        <v>0</v>
      </c>
      <c r="AH940" s="345">
        <f t="shared" si="2857"/>
        <v>0</v>
      </c>
      <c r="AI940" s="345">
        <f t="shared" si="2857"/>
        <v>0</v>
      </c>
      <c r="AJ940" s="345">
        <f t="shared" si="2857"/>
        <v>0</v>
      </c>
      <c r="AK940" s="345">
        <f t="shared" si="2857"/>
        <v>0</v>
      </c>
      <c r="AL940" s="345">
        <f t="shared" si="2857"/>
        <v>0</v>
      </c>
      <c r="AM940" s="406">
        <f>SUM(AM931:AM939)</f>
        <v>0</v>
      </c>
    </row>
    <row r="941" spans="2:39" ht="15.75">
      <c r="B941" s="348" t="s">
        <v>344</v>
      </c>
      <c r="C941" s="344"/>
      <c r="D941" s="349"/>
      <c r="E941" s="333"/>
      <c r="F941" s="333"/>
      <c r="G941" s="333"/>
      <c r="H941" s="333"/>
      <c r="I941" s="333"/>
      <c r="J941" s="333"/>
      <c r="K941" s="333"/>
      <c r="L941" s="333"/>
      <c r="M941" s="333"/>
      <c r="N941" s="333"/>
      <c r="O941" s="299"/>
      <c r="P941" s="333"/>
      <c r="Q941" s="333"/>
      <c r="R941" s="333"/>
      <c r="S941" s="335"/>
      <c r="T941" s="335"/>
      <c r="U941" s="335"/>
      <c r="V941" s="335"/>
      <c r="W941" s="333"/>
      <c r="X941" s="333"/>
      <c r="Y941" s="346">
        <f>Y928*Y930</f>
        <v>0</v>
      </c>
      <c r="Z941" s="346">
        <f t="shared" ref="Z941:AE941" si="2858">Z928*Z930</f>
        <v>0</v>
      </c>
      <c r="AA941" s="346">
        <f t="shared" si="2858"/>
        <v>0</v>
      </c>
      <c r="AB941" s="346">
        <f t="shared" si="2858"/>
        <v>0</v>
      </c>
      <c r="AC941" s="346">
        <f t="shared" si="2858"/>
        <v>0</v>
      </c>
      <c r="AD941" s="346">
        <f t="shared" si="2858"/>
        <v>0</v>
      </c>
      <c r="AE941" s="346">
        <f t="shared" si="2858"/>
        <v>0</v>
      </c>
      <c r="AF941" s="346">
        <f>AF928*AF930</f>
        <v>0</v>
      </c>
      <c r="AG941" s="346">
        <f t="shared" ref="AG941:AL941" si="2859">AG928*AG930</f>
        <v>0</v>
      </c>
      <c r="AH941" s="346">
        <f t="shared" si="2859"/>
        <v>0</v>
      </c>
      <c r="AI941" s="346">
        <f t="shared" si="2859"/>
        <v>0</v>
      </c>
      <c r="AJ941" s="346">
        <f t="shared" si="2859"/>
        <v>0</v>
      </c>
      <c r="AK941" s="346">
        <f t="shared" si="2859"/>
        <v>0</v>
      </c>
      <c r="AL941" s="346">
        <f t="shared" si="2859"/>
        <v>0</v>
      </c>
      <c r="AM941" s="406">
        <f>SUM(Y941:AL941)</f>
        <v>0</v>
      </c>
    </row>
    <row r="942" spans="2:39" ht="15.75">
      <c r="B942" s="348" t="s">
        <v>345</v>
      </c>
      <c r="C942" s="344"/>
      <c r="D942" s="349"/>
      <c r="E942" s="333"/>
      <c r="F942" s="333"/>
      <c r="G942" s="333"/>
      <c r="H942" s="333"/>
      <c r="I942" s="333"/>
      <c r="J942" s="333"/>
      <c r="K942" s="333"/>
      <c r="L942" s="333"/>
      <c r="M942" s="333"/>
      <c r="N942" s="333"/>
      <c r="O942" s="299"/>
      <c r="P942" s="333"/>
      <c r="Q942" s="333"/>
      <c r="R942" s="333"/>
      <c r="S942" s="349"/>
      <c r="T942" s="349"/>
      <c r="U942" s="349"/>
      <c r="V942" s="349"/>
      <c r="W942" s="333"/>
      <c r="X942" s="333"/>
      <c r="Y942" s="350"/>
      <c r="Z942" s="350"/>
      <c r="AA942" s="350"/>
      <c r="AB942" s="350"/>
      <c r="AC942" s="350"/>
      <c r="AD942" s="350"/>
      <c r="AE942" s="350"/>
      <c r="AF942" s="350"/>
      <c r="AG942" s="350"/>
      <c r="AH942" s="350"/>
      <c r="AI942" s="350"/>
      <c r="AJ942" s="350"/>
      <c r="AK942" s="350"/>
      <c r="AL942" s="350"/>
      <c r="AM942" s="406">
        <f>AM940-AM941</f>
        <v>0</v>
      </c>
    </row>
    <row r="943" spans="2:39">
      <c r="B943" s="323"/>
      <c r="C943" s="349"/>
      <c r="D943" s="349"/>
      <c r="E943" s="333"/>
      <c r="F943" s="333"/>
      <c r="G943" s="333"/>
      <c r="H943" s="333"/>
      <c r="I943" s="333"/>
      <c r="J943" s="333"/>
      <c r="K943" s="333"/>
      <c r="L943" s="333"/>
      <c r="M943" s="333"/>
      <c r="N943" s="333"/>
      <c r="O943" s="299"/>
      <c r="P943" s="333"/>
      <c r="Q943" s="333"/>
      <c r="R943" s="333"/>
      <c r="S943" s="349"/>
      <c r="T943" s="344"/>
      <c r="U943" s="349"/>
      <c r="V943" s="349"/>
      <c r="W943" s="333"/>
      <c r="X943" s="333"/>
      <c r="Y943" s="351"/>
      <c r="Z943" s="351"/>
      <c r="AA943" s="351"/>
      <c r="AB943" s="351"/>
      <c r="AC943" s="351"/>
      <c r="AD943" s="351"/>
      <c r="AE943" s="351"/>
      <c r="AF943" s="351"/>
      <c r="AG943" s="351"/>
      <c r="AH943" s="351"/>
      <c r="AI943" s="351"/>
      <c r="AJ943" s="351"/>
      <c r="AK943" s="351"/>
      <c r="AL943" s="351"/>
      <c r="AM943" s="336"/>
    </row>
    <row r="944" spans="2:39">
      <c r="B944" s="439" t="s">
        <v>340</v>
      </c>
      <c r="C944" s="363"/>
      <c r="D944" s="383"/>
      <c r="E944" s="383"/>
      <c r="F944" s="383"/>
      <c r="G944" s="383"/>
      <c r="H944" s="383"/>
      <c r="I944" s="383"/>
      <c r="J944" s="383"/>
      <c r="K944" s="383"/>
      <c r="L944" s="383"/>
      <c r="M944" s="383"/>
      <c r="N944" s="383"/>
      <c r="O944" s="382"/>
      <c r="P944" s="383"/>
      <c r="Q944" s="383"/>
      <c r="R944" s="383"/>
      <c r="S944" s="363"/>
      <c r="T944" s="384"/>
      <c r="U944" s="384"/>
      <c r="V944" s="383"/>
      <c r="W944" s="383"/>
      <c r="X944" s="384"/>
      <c r="Y944" s="325">
        <f>SUMPRODUCT(E770:E925,Y770:Y925)</f>
        <v>0</v>
      </c>
      <c r="Z944" s="325">
        <f>SUMPRODUCT(E770:E925,Z770:Z925)</f>
        <v>0</v>
      </c>
      <c r="AA944" s="325">
        <f t="shared" ref="AA944:AL944" si="2860">IF(AA768="kw",SUMPRODUCT($N$770:$N$925,$P$770:$P$925,AA770:AA925),SUMPRODUCT($E$770:$E$925,AA770:AA925))</f>
        <v>0</v>
      </c>
      <c r="AB944" s="325">
        <f t="shared" si="2860"/>
        <v>0</v>
      </c>
      <c r="AC944" s="325">
        <f t="shared" si="2860"/>
        <v>0</v>
      </c>
      <c r="AD944" s="325">
        <f t="shared" si="2860"/>
        <v>0</v>
      </c>
      <c r="AE944" s="325">
        <f t="shared" si="2860"/>
        <v>0</v>
      </c>
      <c r="AF944" s="325">
        <f t="shared" si="2860"/>
        <v>0</v>
      </c>
      <c r="AG944" s="325">
        <f t="shared" si="2860"/>
        <v>0</v>
      </c>
      <c r="AH944" s="325">
        <f t="shared" si="2860"/>
        <v>0</v>
      </c>
      <c r="AI944" s="325">
        <f t="shared" si="2860"/>
        <v>0</v>
      </c>
      <c r="AJ944" s="325">
        <f t="shared" si="2860"/>
        <v>0</v>
      </c>
      <c r="AK944" s="325">
        <f t="shared" si="2860"/>
        <v>0</v>
      </c>
      <c r="AL944" s="325">
        <f t="shared" si="2860"/>
        <v>0</v>
      </c>
      <c r="AM944" s="385"/>
    </row>
    <row r="945" spans="1:39" ht="18.75" customHeight="1">
      <c r="B945" s="367" t="s">
        <v>594</v>
      </c>
      <c r="C945" s="386"/>
      <c r="D945" s="387"/>
      <c r="E945" s="387"/>
      <c r="F945" s="387"/>
      <c r="G945" s="387"/>
      <c r="H945" s="387"/>
      <c r="I945" s="387"/>
      <c r="J945" s="387"/>
      <c r="K945" s="387"/>
      <c r="L945" s="387"/>
      <c r="M945" s="387"/>
      <c r="N945" s="387"/>
      <c r="O945" s="387"/>
      <c r="P945" s="387"/>
      <c r="Q945" s="387"/>
      <c r="R945" s="387"/>
      <c r="S945" s="370"/>
      <c r="T945" s="371"/>
      <c r="U945" s="387"/>
      <c r="V945" s="387"/>
      <c r="W945" s="387"/>
      <c r="X945" s="387"/>
      <c r="Y945" s="408"/>
      <c r="Z945" s="408"/>
      <c r="AA945" s="408"/>
      <c r="AB945" s="408"/>
      <c r="AC945" s="408"/>
      <c r="AD945" s="408"/>
      <c r="AE945" s="408"/>
      <c r="AF945" s="408"/>
      <c r="AG945" s="408"/>
      <c r="AH945" s="408"/>
      <c r="AI945" s="408"/>
      <c r="AJ945" s="408"/>
      <c r="AK945" s="408"/>
      <c r="AL945" s="408"/>
      <c r="AM945" s="388"/>
    </row>
    <row r="946" spans="1:39" collapsed="1"/>
    <row r="948" spans="1:39" ht="15.75">
      <c r="B948" s="279" t="s">
        <v>341</v>
      </c>
      <c r="C948" s="280"/>
      <c r="D948" s="588" t="s">
        <v>526</v>
      </c>
      <c r="E948" s="252"/>
      <c r="F948" s="588"/>
      <c r="G948" s="252"/>
      <c r="H948" s="252"/>
      <c r="I948" s="252"/>
      <c r="J948" s="252"/>
      <c r="K948" s="252"/>
      <c r="L948" s="252"/>
      <c r="M948" s="252"/>
      <c r="N948" s="252"/>
      <c r="O948" s="280"/>
      <c r="P948" s="252"/>
      <c r="Q948" s="252"/>
      <c r="R948" s="252"/>
      <c r="S948" s="252"/>
      <c r="T948" s="252"/>
      <c r="U948" s="252"/>
      <c r="V948" s="252"/>
      <c r="W948" s="252"/>
      <c r="X948" s="252"/>
      <c r="Y948" s="269"/>
      <c r="Z948" s="266"/>
      <c r="AA948" s="266"/>
      <c r="AB948" s="266"/>
      <c r="AC948" s="266"/>
      <c r="AD948" s="266"/>
      <c r="AE948" s="266"/>
      <c r="AF948" s="266"/>
      <c r="AG948" s="266"/>
      <c r="AH948" s="266"/>
      <c r="AI948" s="266"/>
      <c r="AJ948" s="266"/>
      <c r="AK948" s="266"/>
      <c r="AL948" s="266"/>
    </row>
    <row r="949" spans="1:39" ht="39.75" customHeight="1">
      <c r="B949" s="814" t="s">
        <v>211</v>
      </c>
      <c r="C949" s="816" t="s">
        <v>33</v>
      </c>
      <c r="D949" s="283" t="s">
        <v>422</v>
      </c>
      <c r="E949" s="818" t="s">
        <v>209</v>
      </c>
      <c r="F949" s="819"/>
      <c r="G949" s="819"/>
      <c r="H949" s="819"/>
      <c r="I949" s="819"/>
      <c r="J949" s="819"/>
      <c r="K949" s="819"/>
      <c r="L949" s="819"/>
      <c r="M949" s="820"/>
      <c r="N949" s="821" t="s">
        <v>213</v>
      </c>
      <c r="O949" s="283" t="s">
        <v>423</v>
      </c>
      <c r="P949" s="818" t="s">
        <v>212</v>
      </c>
      <c r="Q949" s="819"/>
      <c r="R949" s="819"/>
      <c r="S949" s="819"/>
      <c r="T949" s="819"/>
      <c r="U949" s="819"/>
      <c r="V949" s="819"/>
      <c r="W949" s="819"/>
      <c r="X949" s="820"/>
      <c r="Y949" s="811" t="s">
        <v>243</v>
      </c>
      <c r="Z949" s="812"/>
      <c r="AA949" s="812"/>
      <c r="AB949" s="812"/>
      <c r="AC949" s="812"/>
      <c r="AD949" s="812"/>
      <c r="AE949" s="812"/>
      <c r="AF949" s="812"/>
      <c r="AG949" s="812"/>
      <c r="AH949" s="812"/>
      <c r="AI949" s="812"/>
      <c r="AJ949" s="812"/>
      <c r="AK949" s="812"/>
      <c r="AL949" s="812"/>
      <c r="AM949" s="813"/>
    </row>
    <row r="950" spans="1:39" ht="65.25" customHeight="1">
      <c r="B950" s="815"/>
      <c r="C950" s="817"/>
      <c r="D950" s="284">
        <v>2020</v>
      </c>
      <c r="E950" s="284">
        <v>2021</v>
      </c>
      <c r="F950" s="284">
        <v>2022</v>
      </c>
      <c r="G950" s="284">
        <v>2023</v>
      </c>
      <c r="H950" s="284">
        <v>2024</v>
      </c>
      <c r="I950" s="284">
        <v>2025</v>
      </c>
      <c r="J950" s="284">
        <v>2026</v>
      </c>
      <c r="K950" s="284">
        <v>2027</v>
      </c>
      <c r="L950" s="284">
        <v>2028</v>
      </c>
      <c r="M950" s="284">
        <v>2029</v>
      </c>
      <c r="N950" s="822"/>
      <c r="O950" s="284">
        <v>2020</v>
      </c>
      <c r="P950" s="284">
        <v>2021</v>
      </c>
      <c r="Q950" s="284">
        <v>2022</v>
      </c>
      <c r="R950" s="284">
        <v>2023</v>
      </c>
      <c r="S950" s="284">
        <v>2024</v>
      </c>
      <c r="T950" s="284">
        <v>2025</v>
      </c>
      <c r="U950" s="284">
        <v>2026</v>
      </c>
      <c r="V950" s="284">
        <v>2027</v>
      </c>
      <c r="W950" s="284">
        <v>2028</v>
      </c>
      <c r="X950" s="284">
        <v>2029</v>
      </c>
      <c r="Y950" s="284" t="str">
        <f>'1.  LRAMVA Summary'!D52</f>
        <v>Residential</v>
      </c>
      <c r="Z950" s="284" t="str">
        <f>'1.  LRAMVA Summary'!E52</f>
        <v>GS&lt;50 kW</v>
      </c>
      <c r="AA950" s="284" t="str">
        <f>'1.  LRAMVA Summary'!F52</f>
        <v>Commercial 50 kW to Large Use</v>
      </c>
      <c r="AB950" s="284" t="str">
        <f>'1.  LRAMVA Summary'!G52</f>
        <v>Unmetered Scattered Load</v>
      </c>
      <c r="AC950" s="284" t="str">
        <f>'1.  LRAMVA Summary'!H52</f>
        <v>Street Lighting</v>
      </c>
      <c r="AD950" s="284" t="str">
        <f>'1.  LRAMVA Summary'!I52</f>
        <v/>
      </c>
      <c r="AE950" s="284" t="str">
        <f>'1.  LRAMVA Summary'!J52</f>
        <v/>
      </c>
      <c r="AF950" s="284" t="str">
        <f>'1.  LRAMVA Summary'!K52</f>
        <v/>
      </c>
      <c r="AG950" s="284" t="str">
        <f>'1.  LRAMVA Summary'!L52</f>
        <v/>
      </c>
      <c r="AH950" s="284" t="str">
        <f>'1.  LRAMVA Summary'!M52</f>
        <v/>
      </c>
      <c r="AI950" s="284" t="str">
        <f>'1.  LRAMVA Summary'!N52</f>
        <v/>
      </c>
      <c r="AJ950" s="284" t="str">
        <f>'1.  LRAMVA Summary'!O52</f>
        <v/>
      </c>
      <c r="AK950" s="284" t="str">
        <f>'1.  LRAMVA Summary'!P52</f>
        <v/>
      </c>
      <c r="AL950" s="284" t="str">
        <f>'1.  LRAMVA Summary'!Q52</f>
        <v/>
      </c>
      <c r="AM950" s="286" t="str">
        <f>'1.  LRAMVA Summary'!R52</f>
        <v>Total</v>
      </c>
    </row>
    <row r="951" spans="1:39" ht="15" customHeight="1">
      <c r="A951" s="530"/>
      <c r="B951" s="516" t="s">
        <v>504</v>
      </c>
      <c r="C951" s="288"/>
      <c r="D951" s="288"/>
      <c r="E951" s="288"/>
      <c r="F951" s="288"/>
      <c r="G951" s="288"/>
      <c r="H951" s="288"/>
      <c r="I951" s="288"/>
      <c r="J951" s="288"/>
      <c r="K951" s="288"/>
      <c r="L951" s="288"/>
      <c r="M951" s="288"/>
      <c r="N951" s="289"/>
      <c r="O951" s="288"/>
      <c r="P951" s="288"/>
      <c r="Q951" s="288"/>
      <c r="R951" s="288"/>
      <c r="S951" s="288"/>
      <c r="T951" s="288"/>
      <c r="U951" s="288"/>
      <c r="V951" s="288"/>
      <c r="W951" s="288"/>
      <c r="X951" s="288"/>
      <c r="Y951" s="290" t="str">
        <f>'1.  LRAMVA Summary'!D53</f>
        <v>kWh</v>
      </c>
      <c r="Z951" s="290" t="str">
        <f>'1.  LRAMVA Summary'!E53</f>
        <v>kWh</v>
      </c>
      <c r="AA951" s="290" t="str">
        <f>'1.  LRAMVA Summary'!F53</f>
        <v>kW</v>
      </c>
      <c r="AB951" s="290" t="str">
        <f>'1.  LRAMVA Summary'!G53</f>
        <v>kWh</v>
      </c>
      <c r="AC951" s="290" t="str">
        <f>'1.  LRAMVA Summary'!H53</f>
        <v>kW</v>
      </c>
      <c r="AD951" s="290">
        <f>'1.  LRAMVA Summary'!I53</f>
        <v>0</v>
      </c>
      <c r="AE951" s="290">
        <f>'1.  LRAMVA Summary'!J53</f>
        <v>0</v>
      </c>
      <c r="AF951" s="290">
        <f>'1.  LRAMVA Summary'!K53</f>
        <v>0</v>
      </c>
      <c r="AG951" s="290">
        <f>'1.  LRAMVA Summary'!L53</f>
        <v>0</v>
      </c>
      <c r="AH951" s="290">
        <f>'1.  LRAMVA Summary'!M53</f>
        <v>0</v>
      </c>
      <c r="AI951" s="290">
        <f>'1.  LRAMVA Summary'!N53</f>
        <v>0</v>
      </c>
      <c r="AJ951" s="290">
        <f>'1.  LRAMVA Summary'!O53</f>
        <v>0</v>
      </c>
      <c r="AK951" s="290">
        <f>'1.  LRAMVA Summary'!P53</f>
        <v>0</v>
      </c>
      <c r="AL951" s="290">
        <f>'1.  LRAMVA Summary'!Q53</f>
        <v>0</v>
      </c>
      <c r="AM951" s="291"/>
    </row>
    <row r="952" spans="1:39" ht="15" hidden="1" customHeight="1" outlineLevel="1">
      <c r="A952" s="530"/>
      <c r="B952" s="502" t="s">
        <v>497</v>
      </c>
      <c r="C952" s="288"/>
      <c r="D952" s="288"/>
      <c r="E952" s="288"/>
      <c r="F952" s="288"/>
      <c r="G952" s="288"/>
      <c r="H952" s="288"/>
      <c r="I952" s="288"/>
      <c r="J952" s="288"/>
      <c r="K952" s="288"/>
      <c r="L952" s="288"/>
      <c r="M952" s="288"/>
      <c r="N952" s="289"/>
      <c r="O952" s="288"/>
      <c r="P952" s="288"/>
      <c r="Q952" s="288"/>
      <c r="R952" s="288"/>
      <c r="S952" s="288"/>
      <c r="T952" s="288"/>
      <c r="U952" s="288"/>
      <c r="V952" s="288"/>
      <c r="W952" s="288"/>
      <c r="X952" s="288"/>
      <c r="Y952" s="290"/>
      <c r="Z952" s="290"/>
      <c r="AA952" s="290"/>
      <c r="AB952" s="290"/>
      <c r="AC952" s="290"/>
      <c r="AD952" s="290"/>
      <c r="AE952" s="290"/>
      <c r="AF952" s="290"/>
      <c r="AG952" s="290"/>
      <c r="AH952" s="290"/>
      <c r="AI952" s="290"/>
      <c r="AJ952" s="290"/>
      <c r="AK952" s="290"/>
      <c r="AL952" s="290"/>
      <c r="AM952" s="291"/>
    </row>
    <row r="953" spans="1:39" ht="15" hidden="1" customHeight="1" outlineLevel="1">
      <c r="A953" s="530">
        <v>1</v>
      </c>
      <c r="B953" s="427" t="s">
        <v>95</v>
      </c>
      <c r="C953" s="290" t="s">
        <v>25</v>
      </c>
      <c r="D953" s="294"/>
      <c r="E953" s="294"/>
      <c r="F953" s="294"/>
      <c r="G953" s="294"/>
      <c r="H953" s="294"/>
      <c r="I953" s="294"/>
      <c r="J953" s="294"/>
      <c r="K953" s="294"/>
      <c r="L953" s="294"/>
      <c r="M953" s="294"/>
      <c r="N953" s="290"/>
      <c r="O953" s="294"/>
      <c r="P953" s="294"/>
      <c r="Q953" s="294"/>
      <c r="R953" s="294"/>
      <c r="S953" s="294"/>
      <c r="T953" s="294"/>
      <c r="U953" s="294"/>
      <c r="V953" s="294"/>
      <c r="W953" s="294"/>
      <c r="X953" s="294"/>
      <c r="Y953" s="414"/>
      <c r="Z953" s="414"/>
      <c r="AA953" s="414"/>
      <c r="AB953" s="414"/>
      <c r="AC953" s="414"/>
      <c r="AD953" s="414"/>
      <c r="AE953" s="414"/>
      <c r="AF953" s="409"/>
      <c r="AG953" s="409"/>
      <c r="AH953" s="409"/>
      <c r="AI953" s="409"/>
      <c r="AJ953" s="409"/>
      <c r="AK953" s="409"/>
      <c r="AL953" s="409"/>
      <c r="AM953" s="295">
        <f>SUM(Y953:AL953)</f>
        <v>0</v>
      </c>
    </row>
    <row r="954" spans="1:39" ht="15" hidden="1" customHeight="1" outlineLevel="1">
      <c r="A954" s="530"/>
      <c r="B954" s="293" t="s">
        <v>346</v>
      </c>
      <c r="C954" s="290" t="s">
        <v>163</v>
      </c>
      <c r="D954" s="294"/>
      <c r="E954" s="294"/>
      <c r="F954" s="294"/>
      <c r="G954" s="294"/>
      <c r="H954" s="294"/>
      <c r="I954" s="294"/>
      <c r="J954" s="294"/>
      <c r="K954" s="294"/>
      <c r="L954" s="294"/>
      <c r="M954" s="294"/>
      <c r="N954" s="466"/>
      <c r="O954" s="294"/>
      <c r="P954" s="294"/>
      <c r="Q954" s="294"/>
      <c r="R954" s="294"/>
      <c r="S954" s="294"/>
      <c r="T954" s="294"/>
      <c r="U954" s="294"/>
      <c r="V954" s="294"/>
      <c r="W954" s="294"/>
      <c r="X954" s="294"/>
      <c r="Y954" s="410">
        <f>Y953</f>
        <v>0</v>
      </c>
      <c r="Z954" s="410">
        <f t="shared" ref="Z954" si="2861">Z953</f>
        <v>0</v>
      </c>
      <c r="AA954" s="410">
        <f t="shared" ref="AA954" si="2862">AA953</f>
        <v>0</v>
      </c>
      <c r="AB954" s="410">
        <f t="shared" ref="AB954" si="2863">AB953</f>
        <v>0</v>
      </c>
      <c r="AC954" s="410">
        <f t="shared" ref="AC954" si="2864">AC953</f>
        <v>0</v>
      </c>
      <c r="AD954" s="410">
        <f t="shared" ref="AD954" si="2865">AD953</f>
        <v>0</v>
      </c>
      <c r="AE954" s="410">
        <f t="shared" ref="AE954" si="2866">AE953</f>
        <v>0</v>
      </c>
      <c r="AF954" s="410">
        <f t="shared" ref="AF954" si="2867">AF953</f>
        <v>0</v>
      </c>
      <c r="AG954" s="410">
        <f t="shared" ref="AG954" si="2868">AG953</f>
        <v>0</v>
      </c>
      <c r="AH954" s="410">
        <f t="shared" ref="AH954" si="2869">AH953</f>
        <v>0</v>
      </c>
      <c r="AI954" s="410">
        <f t="shared" ref="AI954" si="2870">AI953</f>
        <v>0</v>
      </c>
      <c r="AJ954" s="410">
        <f t="shared" ref="AJ954" si="2871">AJ953</f>
        <v>0</v>
      </c>
      <c r="AK954" s="410">
        <f t="shared" ref="AK954" si="2872">AK953</f>
        <v>0</v>
      </c>
      <c r="AL954" s="410">
        <f t="shared" ref="AL954" si="2873">AL953</f>
        <v>0</v>
      </c>
      <c r="AM954" s="296"/>
    </row>
    <row r="955" spans="1:39" ht="15" hidden="1" customHeight="1" outlineLevel="1">
      <c r="A955" s="530"/>
      <c r="B955" s="297"/>
      <c r="C955" s="298"/>
      <c r="D955" s="298"/>
      <c r="E955" s="298"/>
      <c r="F955" s="298"/>
      <c r="G955" s="298"/>
      <c r="H955" s="298"/>
      <c r="I955" s="298"/>
      <c r="J955" s="298"/>
      <c r="K955" s="298"/>
      <c r="L955" s="298"/>
      <c r="M955" s="298"/>
      <c r="N955" s="299"/>
      <c r="O955" s="298"/>
      <c r="P955" s="298"/>
      <c r="Q955" s="298"/>
      <c r="R955" s="298"/>
      <c r="S955" s="298"/>
      <c r="T955" s="298"/>
      <c r="U955" s="298"/>
      <c r="V955" s="298"/>
      <c r="W955" s="298"/>
      <c r="X955" s="298"/>
      <c r="Y955" s="411"/>
      <c r="Z955" s="412"/>
      <c r="AA955" s="412"/>
      <c r="AB955" s="412"/>
      <c r="AC955" s="412"/>
      <c r="AD955" s="412"/>
      <c r="AE955" s="412"/>
      <c r="AF955" s="412"/>
      <c r="AG955" s="412"/>
      <c r="AH955" s="412"/>
      <c r="AI955" s="412"/>
      <c r="AJ955" s="412"/>
      <c r="AK955" s="412"/>
      <c r="AL955" s="412"/>
      <c r="AM955" s="301"/>
    </row>
    <row r="956" spans="1:39" ht="15" hidden="1" customHeight="1" outlineLevel="1">
      <c r="A956" s="530">
        <v>2</v>
      </c>
      <c r="B956" s="427" t="s">
        <v>96</v>
      </c>
      <c r="C956" s="290" t="s">
        <v>25</v>
      </c>
      <c r="D956" s="294"/>
      <c r="E956" s="294"/>
      <c r="F956" s="294"/>
      <c r="G956" s="294"/>
      <c r="H956" s="294"/>
      <c r="I956" s="294"/>
      <c r="J956" s="294"/>
      <c r="K956" s="294"/>
      <c r="L956" s="294"/>
      <c r="M956" s="294"/>
      <c r="N956" s="290"/>
      <c r="O956" s="294"/>
      <c r="P956" s="294"/>
      <c r="Q956" s="294"/>
      <c r="R956" s="294"/>
      <c r="S956" s="294"/>
      <c r="T956" s="294"/>
      <c r="U956" s="294"/>
      <c r="V956" s="294"/>
      <c r="W956" s="294"/>
      <c r="X956" s="294"/>
      <c r="Y956" s="414"/>
      <c r="Z956" s="414"/>
      <c r="AA956" s="414"/>
      <c r="AB956" s="414"/>
      <c r="AC956" s="414"/>
      <c r="AD956" s="414"/>
      <c r="AE956" s="414"/>
      <c r="AF956" s="409"/>
      <c r="AG956" s="409"/>
      <c r="AH956" s="409"/>
      <c r="AI956" s="409"/>
      <c r="AJ956" s="409"/>
      <c r="AK956" s="409"/>
      <c r="AL956" s="409"/>
      <c r="AM956" s="295">
        <f>SUM(Y956:AL956)</f>
        <v>0</v>
      </c>
    </row>
    <row r="957" spans="1:39" ht="15" hidden="1" customHeight="1" outlineLevel="1">
      <c r="A957" s="530"/>
      <c r="B957" s="293" t="s">
        <v>346</v>
      </c>
      <c r="C957" s="290" t="s">
        <v>163</v>
      </c>
      <c r="D957" s="294"/>
      <c r="E957" s="294"/>
      <c r="F957" s="294"/>
      <c r="G957" s="294"/>
      <c r="H957" s="294"/>
      <c r="I957" s="294"/>
      <c r="J957" s="294"/>
      <c r="K957" s="294"/>
      <c r="L957" s="294"/>
      <c r="M957" s="294"/>
      <c r="N957" s="466"/>
      <c r="O957" s="294"/>
      <c r="P957" s="294"/>
      <c r="Q957" s="294"/>
      <c r="R957" s="294"/>
      <c r="S957" s="294"/>
      <c r="T957" s="294"/>
      <c r="U957" s="294"/>
      <c r="V957" s="294"/>
      <c r="W957" s="294"/>
      <c r="X957" s="294"/>
      <c r="Y957" s="410">
        <f>Y956</f>
        <v>0</v>
      </c>
      <c r="Z957" s="410">
        <f t="shared" ref="Z957" si="2874">Z956</f>
        <v>0</v>
      </c>
      <c r="AA957" s="410">
        <f t="shared" ref="AA957" si="2875">AA956</f>
        <v>0</v>
      </c>
      <c r="AB957" s="410">
        <f t="shared" ref="AB957" si="2876">AB956</f>
        <v>0</v>
      </c>
      <c r="AC957" s="410">
        <f t="shared" ref="AC957" si="2877">AC956</f>
        <v>0</v>
      </c>
      <c r="AD957" s="410">
        <f t="shared" ref="AD957" si="2878">AD956</f>
        <v>0</v>
      </c>
      <c r="AE957" s="410">
        <f t="shared" ref="AE957" si="2879">AE956</f>
        <v>0</v>
      </c>
      <c r="AF957" s="410">
        <f t="shared" ref="AF957" si="2880">AF956</f>
        <v>0</v>
      </c>
      <c r="AG957" s="410">
        <f t="shared" ref="AG957" si="2881">AG956</f>
        <v>0</v>
      </c>
      <c r="AH957" s="410">
        <f t="shared" ref="AH957" si="2882">AH956</f>
        <v>0</v>
      </c>
      <c r="AI957" s="410">
        <f t="shared" ref="AI957" si="2883">AI956</f>
        <v>0</v>
      </c>
      <c r="AJ957" s="410">
        <f t="shared" ref="AJ957" si="2884">AJ956</f>
        <v>0</v>
      </c>
      <c r="AK957" s="410">
        <f t="shared" ref="AK957" si="2885">AK956</f>
        <v>0</v>
      </c>
      <c r="AL957" s="410">
        <f t="shared" ref="AL957" si="2886">AL956</f>
        <v>0</v>
      </c>
      <c r="AM957" s="296"/>
    </row>
    <row r="958" spans="1:39" ht="15" hidden="1" customHeight="1" outlineLevel="1">
      <c r="A958" s="530"/>
      <c r="B958" s="297"/>
      <c r="C958" s="298"/>
      <c r="D958" s="303"/>
      <c r="E958" s="303"/>
      <c r="F958" s="303"/>
      <c r="G958" s="303"/>
      <c r="H958" s="303"/>
      <c r="I958" s="303"/>
      <c r="J958" s="303"/>
      <c r="K958" s="303"/>
      <c r="L958" s="303"/>
      <c r="M958" s="303"/>
      <c r="N958" s="299"/>
      <c r="O958" s="303"/>
      <c r="P958" s="303"/>
      <c r="Q958" s="303"/>
      <c r="R958" s="303"/>
      <c r="S958" s="303"/>
      <c r="T958" s="303"/>
      <c r="U958" s="303"/>
      <c r="V958" s="303"/>
      <c r="W958" s="303"/>
      <c r="X958" s="303"/>
      <c r="Y958" s="411"/>
      <c r="Z958" s="412"/>
      <c r="AA958" s="412"/>
      <c r="AB958" s="412"/>
      <c r="AC958" s="412"/>
      <c r="AD958" s="412"/>
      <c r="AE958" s="412"/>
      <c r="AF958" s="412"/>
      <c r="AG958" s="412"/>
      <c r="AH958" s="412"/>
      <c r="AI958" s="412"/>
      <c r="AJ958" s="412"/>
      <c r="AK958" s="412"/>
      <c r="AL958" s="412"/>
      <c r="AM958" s="301"/>
    </row>
    <row r="959" spans="1:39" ht="15" hidden="1" customHeight="1" outlineLevel="1">
      <c r="A959" s="530">
        <v>3</v>
      </c>
      <c r="B959" s="427" t="s">
        <v>97</v>
      </c>
      <c r="C959" s="290" t="s">
        <v>25</v>
      </c>
      <c r="D959" s="294"/>
      <c r="E959" s="294"/>
      <c r="F959" s="294"/>
      <c r="G959" s="294"/>
      <c r="H959" s="294"/>
      <c r="I959" s="294"/>
      <c r="J959" s="294"/>
      <c r="K959" s="294"/>
      <c r="L959" s="294"/>
      <c r="M959" s="294"/>
      <c r="N959" s="290"/>
      <c r="O959" s="294"/>
      <c r="P959" s="294"/>
      <c r="Q959" s="294"/>
      <c r="R959" s="294"/>
      <c r="S959" s="294"/>
      <c r="T959" s="294"/>
      <c r="U959" s="294"/>
      <c r="V959" s="294"/>
      <c r="W959" s="294"/>
      <c r="X959" s="294"/>
      <c r="Y959" s="414"/>
      <c r="Z959" s="414"/>
      <c r="AA959" s="414"/>
      <c r="AB959" s="414"/>
      <c r="AC959" s="414"/>
      <c r="AD959" s="414"/>
      <c r="AE959" s="414"/>
      <c r="AF959" s="409"/>
      <c r="AG959" s="409"/>
      <c r="AH959" s="409"/>
      <c r="AI959" s="409"/>
      <c r="AJ959" s="409"/>
      <c r="AK959" s="409"/>
      <c r="AL959" s="409"/>
      <c r="AM959" s="295">
        <f>SUM(Y959:AL959)</f>
        <v>0</v>
      </c>
    </row>
    <row r="960" spans="1:39" ht="15" hidden="1" customHeight="1" outlineLevel="1">
      <c r="A960" s="530"/>
      <c r="B960" s="293" t="s">
        <v>346</v>
      </c>
      <c r="C960" s="290" t="s">
        <v>163</v>
      </c>
      <c r="D960" s="294"/>
      <c r="E960" s="294"/>
      <c r="F960" s="294"/>
      <c r="G960" s="294"/>
      <c r="H960" s="294"/>
      <c r="I960" s="294"/>
      <c r="J960" s="294"/>
      <c r="K960" s="294"/>
      <c r="L960" s="294"/>
      <c r="M960" s="294"/>
      <c r="N960" s="466"/>
      <c r="O960" s="294"/>
      <c r="P960" s="294"/>
      <c r="Q960" s="294"/>
      <c r="R960" s="294"/>
      <c r="S960" s="294"/>
      <c r="T960" s="294"/>
      <c r="U960" s="294"/>
      <c r="V960" s="294"/>
      <c r="W960" s="294"/>
      <c r="X960" s="294"/>
      <c r="Y960" s="410">
        <f>Y959</f>
        <v>0</v>
      </c>
      <c r="Z960" s="410">
        <f t="shared" ref="Z960" si="2887">Z959</f>
        <v>0</v>
      </c>
      <c r="AA960" s="410">
        <f t="shared" ref="AA960" si="2888">AA959</f>
        <v>0</v>
      </c>
      <c r="AB960" s="410">
        <f t="shared" ref="AB960" si="2889">AB959</f>
        <v>0</v>
      </c>
      <c r="AC960" s="410">
        <f t="shared" ref="AC960" si="2890">AC959</f>
        <v>0</v>
      </c>
      <c r="AD960" s="410">
        <f t="shared" ref="AD960" si="2891">AD959</f>
        <v>0</v>
      </c>
      <c r="AE960" s="410">
        <f t="shared" ref="AE960" si="2892">AE959</f>
        <v>0</v>
      </c>
      <c r="AF960" s="410">
        <f t="shared" ref="AF960" si="2893">AF959</f>
        <v>0</v>
      </c>
      <c r="AG960" s="410">
        <f t="shared" ref="AG960" si="2894">AG959</f>
        <v>0</v>
      </c>
      <c r="AH960" s="410">
        <f t="shared" ref="AH960" si="2895">AH959</f>
        <v>0</v>
      </c>
      <c r="AI960" s="410">
        <f t="shared" ref="AI960" si="2896">AI959</f>
        <v>0</v>
      </c>
      <c r="AJ960" s="410">
        <f t="shared" ref="AJ960" si="2897">AJ959</f>
        <v>0</v>
      </c>
      <c r="AK960" s="410">
        <f t="shared" ref="AK960" si="2898">AK959</f>
        <v>0</v>
      </c>
      <c r="AL960" s="410">
        <f t="shared" ref="AL960" si="2899">AL959</f>
        <v>0</v>
      </c>
      <c r="AM960" s="296"/>
    </row>
    <row r="961" spans="1:39" ht="15" hidden="1" customHeight="1" outlineLevel="1">
      <c r="A961" s="530"/>
      <c r="B961" s="293"/>
      <c r="C961" s="304"/>
      <c r="D961" s="290"/>
      <c r="E961" s="290"/>
      <c r="F961" s="290"/>
      <c r="G961" s="290"/>
      <c r="H961" s="290"/>
      <c r="I961" s="290"/>
      <c r="J961" s="290"/>
      <c r="K961" s="290"/>
      <c r="L961" s="290"/>
      <c r="M961" s="290"/>
      <c r="N961" s="290"/>
      <c r="O961" s="290"/>
      <c r="P961" s="290"/>
      <c r="Q961" s="290"/>
      <c r="R961" s="290"/>
      <c r="S961" s="290"/>
      <c r="T961" s="290"/>
      <c r="U961" s="290"/>
      <c r="V961" s="290"/>
      <c r="W961" s="290"/>
      <c r="X961" s="290"/>
      <c r="Y961" s="411"/>
      <c r="Z961" s="411"/>
      <c r="AA961" s="411"/>
      <c r="AB961" s="411"/>
      <c r="AC961" s="411"/>
      <c r="AD961" s="411"/>
      <c r="AE961" s="411"/>
      <c r="AF961" s="411"/>
      <c r="AG961" s="411"/>
      <c r="AH961" s="411"/>
      <c r="AI961" s="411"/>
      <c r="AJ961" s="411"/>
      <c r="AK961" s="411"/>
      <c r="AL961" s="411"/>
      <c r="AM961" s="305"/>
    </row>
    <row r="962" spans="1:39" ht="15" hidden="1" customHeight="1" outlineLevel="1">
      <c r="A962" s="530">
        <v>4</v>
      </c>
      <c r="B962" s="518" t="s">
        <v>684</v>
      </c>
      <c r="C962" s="290" t="s">
        <v>25</v>
      </c>
      <c r="D962" s="294"/>
      <c r="E962" s="294"/>
      <c r="F962" s="294"/>
      <c r="G962" s="294"/>
      <c r="H962" s="294"/>
      <c r="I962" s="294"/>
      <c r="J962" s="294"/>
      <c r="K962" s="294"/>
      <c r="L962" s="294"/>
      <c r="M962" s="294"/>
      <c r="N962" s="290"/>
      <c r="O962" s="294"/>
      <c r="P962" s="294"/>
      <c r="Q962" s="294"/>
      <c r="R962" s="294"/>
      <c r="S962" s="294"/>
      <c r="T962" s="294"/>
      <c r="U962" s="294"/>
      <c r="V962" s="294"/>
      <c r="W962" s="294"/>
      <c r="X962" s="294"/>
      <c r="Y962" s="414"/>
      <c r="Z962" s="414"/>
      <c r="AA962" s="414"/>
      <c r="AB962" s="414"/>
      <c r="AC962" s="414"/>
      <c r="AD962" s="414"/>
      <c r="AE962" s="414"/>
      <c r="AF962" s="409"/>
      <c r="AG962" s="409"/>
      <c r="AH962" s="409"/>
      <c r="AI962" s="409"/>
      <c r="AJ962" s="409"/>
      <c r="AK962" s="409"/>
      <c r="AL962" s="409"/>
      <c r="AM962" s="295">
        <f>SUM(Y962:AL962)</f>
        <v>0</v>
      </c>
    </row>
    <row r="963" spans="1:39" ht="15" hidden="1" customHeight="1" outlineLevel="1">
      <c r="A963" s="530"/>
      <c r="B963" s="293" t="s">
        <v>346</v>
      </c>
      <c r="C963" s="290" t="s">
        <v>163</v>
      </c>
      <c r="D963" s="294"/>
      <c r="E963" s="294"/>
      <c r="F963" s="294"/>
      <c r="G963" s="294"/>
      <c r="H963" s="294"/>
      <c r="I963" s="294"/>
      <c r="J963" s="294"/>
      <c r="K963" s="294"/>
      <c r="L963" s="294"/>
      <c r="M963" s="294"/>
      <c r="N963" s="466"/>
      <c r="O963" s="294"/>
      <c r="P963" s="294"/>
      <c r="Q963" s="294"/>
      <c r="R963" s="294"/>
      <c r="S963" s="294"/>
      <c r="T963" s="294"/>
      <c r="U963" s="294"/>
      <c r="V963" s="294"/>
      <c r="W963" s="294"/>
      <c r="X963" s="294"/>
      <c r="Y963" s="410">
        <f>Y962</f>
        <v>0</v>
      </c>
      <c r="Z963" s="410">
        <f t="shared" ref="Z963" si="2900">Z962</f>
        <v>0</v>
      </c>
      <c r="AA963" s="410">
        <f t="shared" ref="AA963" si="2901">AA962</f>
        <v>0</v>
      </c>
      <c r="AB963" s="410">
        <f t="shared" ref="AB963" si="2902">AB962</f>
        <v>0</v>
      </c>
      <c r="AC963" s="410">
        <f t="shared" ref="AC963" si="2903">AC962</f>
        <v>0</v>
      </c>
      <c r="AD963" s="410">
        <f t="shared" ref="AD963" si="2904">AD962</f>
        <v>0</v>
      </c>
      <c r="AE963" s="410">
        <f t="shared" ref="AE963" si="2905">AE962</f>
        <v>0</v>
      </c>
      <c r="AF963" s="410">
        <f t="shared" ref="AF963" si="2906">AF962</f>
        <v>0</v>
      </c>
      <c r="AG963" s="410">
        <f t="shared" ref="AG963" si="2907">AG962</f>
        <v>0</v>
      </c>
      <c r="AH963" s="410">
        <f t="shared" ref="AH963" si="2908">AH962</f>
        <v>0</v>
      </c>
      <c r="AI963" s="410">
        <f t="shared" ref="AI963" si="2909">AI962</f>
        <v>0</v>
      </c>
      <c r="AJ963" s="410">
        <f t="shared" ref="AJ963" si="2910">AJ962</f>
        <v>0</v>
      </c>
      <c r="AK963" s="410">
        <f t="shared" ref="AK963" si="2911">AK962</f>
        <v>0</v>
      </c>
      <c r="AL963" s="410">
        <f t="shared" ref="AL963" si="2912">AL962</f>
        <v>0</v>
      </c>
      <c r="AM963" s="296"/>
    </row>
    <row r="964" spans="1:39" ht="15" hidden="1" customHeight="1" outlineLevel="1">
      <c r="A964" s="530"/>
      <c r="B964" s="293"/>
      <c r="C964" s="304"/>
      <c r="D964" s="303"/>
      <c r="E964" s="303"/>
      <c r="F964" s="303"/>
      <c r="G964" s="303"/>
      <c r="H964" s="303"/>
      <c r="I964" s="303"/>
      <c r="J964" s="303"/>
      <c r="K964" s="303"/>
      <c r="L964" s="303"/>
      <c r="M964" s="303"/>
      <c r="N964" s="290"/>
      <c r="O964" s="303"/>
      <c r="P964" s="303"/>
      <c r="Q964" s="303"/>
      <c r="R964" s="303"/>
      <c r="S964" s="303"/>
      <c r="T964" s="303"/>
      <c r="U964" s="303"/>
      <c r="V964" s="303"/>
      <c r="W964" s="303"/>
      <c r="X964" s="303"/>
      <c r="Y964" s="411"/>
      <c r="Z964" s="411"/>
      <c r="AA964" s="411"/>
      <c r="AB964" s="411"/>
      <c r="AC964" s="411"/>
      <c r="AD964" s="411"/>
      <c r="AE964" s="411"/>
      <c r="AF964" s="411"/>
      <c r="AG964" s="411"/>
      <c r="AH964" s="411"/>
      <c r="AI964" s="411"/>
      <c r="AJ964" s="411"/>
      <c r="AK964" s="411"/>
      <c r="AL964" s="411"/>
      <c r="AM964" s="305"/>
    </row>
    <row r="965" spans="1:39" ht="15" hidden="1" customHeight="1" outlineLevel="1">
      <c r="A965" s="530">
        <v>5</v>
      </c>
      <c r="B965" s="427" t="s">
        <v>98</v>
      </c>
      <c r="C965" s="290" t="s">
        <v>25</v>
      </c>
      <c r="D965" s="294"/>
      <c r="E965" s="294"/>
      <c r="F965" s="294"/>
      <c r="G965" s="294"/>
      <c r="H965" s="294"/>
      <c r="I965" s="294"/>
      <c r="J965" s="294"/>
      <c r="K965" s="294"/>
      <c r="L965" s="294"/>
      <c r="M965" s="294"/>
      <c r="N965" s="290"/>
      <c r="O965" s="294"/>
      <c r="P965" s="294"/>
      <c r="Q965" s="294"/>
      <c r="R965" s="294"/>
      <c r="S965" s="294"/>
      <c r="T965" s="294"/>
      <c r="U965" s="294"/>
      <c r="V965" s="294"/>
      <c r="W965" s="294"/>
      <c r="X965" s="294"/>
      <c r="Y965" s="414"/>
      <c r="Z965" s="414"/>
      <c r="AA965" s="414"/>
      <c r="AB965" s="414"/>
      <c r="AC965" s="414"/>
      <c r="AD965" s="414"/>
      <c r="AE965" s="414"/>
      <c r="AF965" s="409"/>
      <c r="AG965" s="409"/>
      <c r="AH965" s="409"/>
      <c r="AI965" s="409"/>
      <c r="AJ965" s="409"/>
      <c r="AK965" s="409"/>
      <c r="AL965" s="409"/>
      <c r="AM965" s="295">
        <f>SUM(Y965:AL965)</f>
        <v>0</v>
      </c>
    </row>
    <row r="966" spans="1:39" ht="15" hidden="1" customHeight="1" outlineLevel="1">
      <c r="A966" s="530"/>
      <c r="B966" s="293" t="s">
        <v>346</v>
      </c>
      <c r="C966" s="290" t="s">
        <v>163</v>
      </c>
      <c r="D966" s="294"/>
      <c r="E966" s="294"/>
      <c r="F966" s="294"/>
      <c r="G966" s="294"/>
      <c r="H966" s="294"/>
      <c r="I966" s="294"/>
      <c r="J966" s="294"/>
      <c r="K966" s="294"/>
      <c r="L966" s="294"/>
      <c r="M966" s="294"/>
      <c r="N966" s="466"/>
      <c r="O966" s="294"/>
      <c r="P966" s="294"/>
      <c r="Q966" s="294"/>
      <c r="R966" s="294"/>
      <c r="S966" s="294"/>
      <c r="T966" s="294"/>
      <c r="U966" s="294"/>
      <c r="V966" s="294"/>
      <c r="W966" s="294"/>
      <c r="X966" s="294"/>
      <c r="Y966" s="410">
        <f>Y965</f>
        <v>0</v>
      </c>
      <c r="Z966" s="410">
        <f t="shared" ref="Z966" si="2913">Z965</f>
        <v>0</v>
      </c>
      <c r="AA966" s="410">
        <f t="shared" ref="AA966" si="2914">AA965</f>
        <v>0</v>
      </c>
      <c r="AB966" s="410">
        <f t="shared" ref="AB966" si="2915">AB965</f>
        <v>0</v>
      </c>
      <c r="AC966" s="410">
        <f t="shared" ref="AC966" si="2916">AC965</f>
        <v>0</v>
      </c>
      <c r="AD966" s="410">
        <f t="shared" ref="AD966" si="2917">AD965</f>
        <v>0</v>
      </c>
      <c r="AE966" s="410">
        <f t="shared" ref="AE966" si="2918">AE965</f>
        <v>0</v>
      </c>
      <c r="AF966" s="410">
        <f t="shared" ref="AF966" si="2919">AF965</f>
        <v>0</v>
      </c>
      <c r="AG966" s="410">
        <f t="shared" ref="AG966" si="2920">AG965</f>
        <v>0</v>
      </c>
      <c r="AH966" s="410">
        <f t="shared" ref="AH966" si="2921">AH965</f>
        <v>0</v>
      </c>
      <c r="AI966" s="410">
        <f t="shared" ref="AI966" si="2922">AI965</f>
        <v>0</v>
      </c>
      <c r="AJ966" s="410">
        <f t="shared" ref="AJ966" si="2923">AJ965</f>
        <v>0</v>
      </c>
      <c r="AK966" s="410">
        <f t="shared" ref="AK966" si="2924">AK965</f>
        <v>0</v>
      </c>
      <c r="AL966" s="410">
        <f t="shared" ref="AL966" si="2925">AL965</f>
        <v>0</v>
      </c>
      <c r="AM966" s="296"/>
    </row>
    <row r="967" spans="1:39" ht="15" hidden="1" customHeight="1" outlineLevel="1">
      <c r="A967" s="530"/>
      <c r="B967" s="293"/>
      <c r="C967" s="290"/>
      <c r="D967" s="290"/>
      <c r="E967" s="290"/>
      <c r="F967" s="290"/>
      <c r="G967" s="290"/>
      <c r="H967" s="290"/>
      <c r="I967" s="290"/>
      <c r="J967" s="290"/>
      <c r="K967" s="290"/>
      <c r="L967" s="290"/>
      <c r="M967" s="290"/>
      <c r="N967" s="290"/>
      <c r="O967" s="290"/>
      <c r="P967" s="290"/>
      <c r="Q967" s="290"/>
      <c r="R967" s="290"/>
      <c r="S967" s="290"/>
      <c r="T967" s="290"/>
      <c r="U967" s="290"/>
      <c r="V967" s="290"/>
      <c r="W967" s="290"/>
      <c r="X967" s="290"/>
      <c r="Y967" s="421"/>
      <c r="Z967" s="422"/>
      <c r="AA967" s="422"/>
      <c r="AB967" s="422"/>
      <c r="AC967" s="422"/>
      <c r="AD967" s="422"/>
      <c r="AE967" s="422"/>
      <c r="AF967" s="422"/>
      <c r="AG967" s="422"/>
      <c r="AH967" s="422"/>
      <c r="AI967" s="422"/>
      <c r="AJ967" s="422"/>
      <c r="AK967" s="422"/>
      <c r="AL967" s="422"/>
      <c r="AM967" s="296"/>
    </row>
    <row r="968" spans="1:39" ht="15.75" hidden="1" outlineLevel="1">
      <c r="A968" s="530"/>
      <c r="B968" s="318" t="s">
        <v>498</v>
      </c>
      <c r="C968" s="288"/>
      <c r="D968" s="288"/>
      <c r="E968" s="288"/>
      <c r="F968" s="288"/>
      <c r="G968" s="288"/>
      <c r="H968" s="288"/>
      <c r="I968" s="288"/>
      <c r="J968" s="288"/>
      <c r="K968" s="288"/>
      <c r="L968" s="288"/>
      <c r="M968" s="288"/>
      <c r="N968" s="289"/>
      <c r="O968" s="288"/>
      <c r="P968" s="288"/>
      <c r="Q968" s="288"/>
      <c r="R968" s="288"/>
      <c r="S968" s="288"/>
      <c r="T968" s="288"/>
      <c r="U968" s="288"/>
      <c r="V968" s="288"/>
      <c r="W968" s="288"/>
      <c r="X968" s="288"/>
      <c r="Y968" s="413"/>
      <c r="Z968" s="413"/>
      <c r="AA968" s="413"/>
      <c r="AB968" s="413"/>
      <c r="AC968" s="413"/>
      <c r="AD968" s="413"/>
      <c r="AE968" s="413"/>
      <c r="AF968" s="413"/>
      <c r="AG968" s="413"/>
      <c r="AH968" s="413"/>
      <c r="AI968" s="413"/>
      <c r="AJ968" s="413"/>
      <c r="AK968" s="413"/>
      <c r="AL968" s="413"/>
      <c r="AM968" s="291"/>
    </row>
    <row r="969" spans="1:39" ht="15" hidden="1" customHeight="1" outlineLevel="1">
      <c r="A969" s="530">
        <v>6</v>
      </c>
      <c r="B969" s="427" t="s">
        <v>99</v>
      </c>
      <c r="C969" s="290" t="s">
        <v>25</v>
      </c>
      <c r="D969" s="294"/>
      <c r="E969" s="294"/>
      <c r="F969" s="294"/>
      <c r="G969" s="294"/>
      <c r="H969" s="294"/>
      <c r="I969" s="294"/>
      <c r="J969" s="294"/>
      <c r="K969" s="294"/>
      <c r="L969" s="294"/>
      <c r="M969" s="294"/>
      <c r="N969" s="294">
        <v>12</v>
      </c>
      <c r="O969" s="294"/>
      <c r="P969" s="294"/>
      <c r="Q969" s="294"/>
      <c r="R969" s="294"/>
      <c r="S969" s="294"/>
      <c r="T969" s="294"/>
      <c r="U969" s="294"/>
      <c r="V969" s="294"/>
      <c r="W969" s="294"/>
      <c r="X969" s="294"/>
      <c r="Y969" s="414"/>
      <c r="Z969" s="414"/>
      <c r="AA969" s="414"/>
      <c r="AB969" s="414"/>
      <c r="AC969" s="414"/>
      <c r="AD969" s="414"/>
      <c r="AE969" s="414"/>
      <c r="AF969" s="414"/>
      <c r="AG969" s="414"/>
      <c r="AH969" s="414"/>
      <c r="AI969" s="414"/>
      <c r="AJ969" s="414"/>
      <c r="AK969" s="414"/>
      <c r="AL969" s="414"/>
      <c r="AM969" s="295">
        <f>SUM(Y969:AL969)</f>
        <v>0</v>
      </c>
    </row>
    <row r="970" spans="1:39" ht="15" hidden="1" customHeight="1" outlineLevel="1">
      <c r="A970" s="530"/>
      <c r="B970" s="293" t="s">
        <v>346</v>
      </c>
      <c r="C970" s="290" t="s">
        <v>163</v>
      </c>
      <c r="D970" s="294"/>
      <c r="E970" s="294"/>
      <c r="F970" s="294"/>
      <c r="G970" s="294"/>
      <c r="H970" s="294"/>
      <c r="I970" s="294"/>
      <c r="J970" s="294"/>
      <c r="K970" s="294"/>
      <c r="L970" s="294"/>
      <c r="M970" s="294"/>
      <c r="N970" s="294">
        <f>N969</f>
        <v>12</v>
      </c>
      <c r="O970" s="294"/>
      <c r="P970" s="294"/>
      <c r="Q970" s="294"/>
      <c r="R970" s="294"/>
      <c r="S970" s="294"/>
      <c r="T970" s="294"/>
      <c r="U970" s="294"/>
      <c r="V970" s="294"/>
      <c r="W970" s="294"/>
      <c r="X970" s="294"/>
      <c r="Y970" s="410">
        <f>Y969</f>
        <v>0</v>
      </c>
      <c r="Z970" s="410">
        <f t="shared" ref="Z970" si="2926">Z969</f>
        <v>0</v>
      </c>
      <c r="AA970" s="410">
        <f t="shared" ref="AA970" si="2927">AA969</f>
        <v>0</v>
      </c>
      <c r="AB970" s="410">
        <f t="shared" ref="AB970" si="2928">AB969</f>
        <v>0</v>
      </c>
      <c r="AC970" s="410">
        <f t="shared" ref="AC970" si="2929">AC969</f>
        <v>0</v>
      </c>
      <c r="AD970" s="410">
        <f t="shared" ref="AD970" si="2930">AD969</f>
        <v>0</v>
      </c>
      <c r="AE970" s="410">
        <f t="shared" ref="AE970" si="2931">AE969</f>
        <v>0</v>
      </c>
      <c r="AF970" s="410">
        <f t="shared" ref="AF970" si="2932">AF969</f>
        <v>0</v>
      </c>
      <c r="AG970" s="410">
        <f t="shared" ref="AG970" si="2933">AG969</f>
        <v>0</v>
      </c>
      <c r="AH970" s="410">
        <f t="shared" ref="AH970" si="2934">AH969</f>
        <v>0</v>
      </c>
      <c r="AI970" s="410">
        <f t="shared" ref="AI970" si="2935">AI969</f>
        <v>0</v>
      </c>
      <c r="AJ970" s="410">
        <f t="shared" ref="AJ970" si="2936">AJ969</f>
        <v>0</v>
      </c>
      <c r="AK970" s="410">
        <f t="shared" ref="AK970" si="2937">AK969</f>
        <v>0</v>
      </c>
      <c r="AL970" s="410">
        <f t="shared" ref="AL970" si="2938">AL969</f>
        <v>0</v>
      </c>
      <c r="AM970" s="310"/>
    </row>
    <row r="971" spans="1:39" ht="15" hidden="1" customHeight="1" outlineLevel="1">
      <c r="A971" s="530"/>
      <c r="B971" s="309"/>
      <c r="C971" s="311"/>
      <c r="D971" s="290"/>
      <c r="E971" s="290"/>
      <c r="F971" s="290"/>
      <c r="G971" s="290"/>
      <c r="H971" s="290"/>
      <c r="I971" s="290"/>
      <c r="J971" s="290"/>
      <c r="K971" s="290"/>
      <c r="L971" s="290"/>
      <c r="M971" s="290"/>
      <c r="N971" s="290"/>
      <c r="O971" s="290"/>
      <c r="P971" s="290"/>
      <c r="Q971" s="290"/>
      <c r="R971" s="290"/>
      <c r="S971" s="290"/>
      <c r="T971" s="290"/>
      <c r="U971" s="290"/>
      <c r="V971" s="290"/>
      <c r="W971" s="290"/>
      <c r="X971" s="290"/>
      <c r="Y971" s="415"/>
      <c r="Z971" s="415"/>
      <c r="AA971" s="415"/>
      <c r="AB971" s="415"/>
      <c r="AC971" s="415"/>
      <c r="AD971" s="415"/>
      <c r="AE971" s="415"/>
      <c r="AF971" s="415"/>
      <c r="AG971" s="415"/>
      <c r="AH971" s="415"/>
      <c r="AI971" s="415"/>
      <c r="AJ971" s="415"/>
      <c r="AK971" s="415"/>
      <c r="AL971" s="415"/>
      <c r="AM971" s="312"/>
    </row>
    <row r="972" spans="1:39" ht="15" hidden="1" customHeight="1" outlineLevel="1">
      <c r="A972" s="530">
        <v>7</v>
      </c>
      <c r="B972" s="427" t="s">
        <v>100</v>
      </c>
      <c r="C972" s="290" t="s">
        <v>25</v>
      </c>
      <c r="D972" s="294"/>
      <c r="E972" s="294"/>
      <c r="F972" s="294"/>
      <c r="G972" s="294"/>
      <c r="H972" s="294"/>
      <c r="I972" s="294"/>
      <c r="J972" s="294"/>
      <c r="K972" s="294"/>
      <c r="L972" s="294"/>
      <c r="M972" s="294"/>
      <c r="N972" s="294">
        <v>12</v>
      </c>
      <c r="O972" s="294"/>
      <c r="P972" s="294"/>
      <c r="Q972" s="294"/>
      <c r="R972" s="294"/>
      <c r="S972" s="294"/>
      <c r="T972" s="294"/>
      <c r="U972" s="294"/>
      <c r="V972" s="294"/>
      <c r="W972" s="294"/>
      <c r="X972" s="294"/>
      <c r="Y972" s="414"/>
      <c r="Z972" s="414"/>
      <c r="AA972" s="414"/>
      <c r="AB972" s="414"/>
      <c r="AC972" s="414"/>
      <c r="AD972" s="414"/>
      <c r="AE972" s="414"/>
      <c r="AF972" s="414"/>
      <c r="AG972" s="414"/>
      <c r="AH972" s="414"/>
      <c r="AI972" s="414"/>
      <c r="AJ972" s="414"/>
      <c r="AK972" s="414"/>
      <c r="AL972" s="414"/>
      <c r="AM972" s="295">
        <f>SUM(Y972:AL972)</f>
        <v>0</v>
      </c>
    </row>
    <row r="973" spans="1:39" ht="15" hidden="1" customHeight="1" outlineLevel="1">
      <c r="A973" s="530"/>
      <c r="B973" s="293" t="s">
        <v>346</v>
      </c>
      <c r="C973" s="290" t="s">
        <v>163</v>
      </c>
      <c r="D973" s="294"/>
      <c r="E973" s="294"/>
      <c r="F973" s="294"/>
      <c r="G973" s="294"/>
      <c r="H973" s="294"/>
      <c r="I973" s="294"/>
      <c r="J973" s="294"/>
      <c r="K973" s="294"/>
      <c r="L973" s="294"/>
      <c r="M973" s="294"/>
      <c r="N973" s="294">
        <f>N972</f>
        <v>12</v>
      </c>
      <c r="O973" s="294"/>
      <c r="P973" s="294"/>
      <c r="Q973" s="294"/>
      <c r="R973" s="294"/>
      <c r="S973" s="294"/>
      <c r="T973" s="294"/>
      <c r="U973" s="294"/>
      <c r="V973" s="294"/>
      <c r="W973" s="294"/>
      <c r="X973" s="294"/>
      <c r="Y973" s="410">
        <f>Y972</f>
        <v>0</v>
      </c>
      <c r="Z973" s="410">
        <f t="shared" ref="Z973" si="2939">Z972</f>
        <v>0</v>
      </c>
      <c r="AA973" s="410">
        <f t="shared" ref="AA973" si="2940">AA972</f>
        <v>0</v>
      </c>
      <c r="AB973" s="410">
        <f t="shared" ref="AB973" si="2941">AB972</f>
        <v>0</v>
      </c>
      <c r="AC973" s="410">
        <f t="shared" ref="AC973" si="2942">AC972</f>
        <v>0</v>
      </c>
      <c r="AD973" s="410">
        <f t="shared" ref="AD973" si="2943">AD972</f>
        <v>0</v>
      </c>
      <c r="AE973" s="410">
        <f t="shared" ref="AE973" si="2944">AE972</f>
        <v>0</v>
      </c>
      <c r="AF973" s="410">
        <f t="shared" ref="AF973" si="2945">AF972</f>
        <v>0</v>
      </c>
      <c r="AG973" s="410">
        <f t="shared" ref="AG973" si="2946">AG972</f>
        <v>0</v>
      </c>
      <c r="AH973" s="410">
        <f t="shared" ref="AH973" si="2947">AH972</f>
        <v>0</v>
      </c>
      <c r="AI973" s="410">
        <f t="shared" ref="AI973" si="2948">AI972</f>
        <v>0</v>
      </c>
      <c r="AJ973" s="410">
        <f t="shared" ref="AJ973" si="2949">AJ972</f>
        <v>0</v>
      </c>
      <c r="AK973" s="410">
        <f t="shared" ref="AK973" si="2950">AK972</f>
        <v>0</v>
      </c>
      <c r="AL973" s="410">
        <f t="shared" ref="AL973" si="2951">AL972</f>
        <v>0</v>
      </c>
      <c r="AM973" s="310"/>
    </row>
    <row r="974" spans="1:39" ht="15" hidden="1" customHeight="1" outlineLevel="1">
      <c r="A974" s="530"/>
      <c r="B974" s="313"/>
      <c r="C974" s="311"/>
      <c r="D974" s="290"/>
      <c r="E974" s="290"/>
      <c r="F974" s="290"/>
      <c r="G974" s="290"/>
      <c r="H974" s="290"/>
      <c r="I974" s="290"/>
      <c r="J974" s="290"/>
      <c r="K974" s="290"/>
      <c r="L974" s="290"/>
      <c r="M974" s="290"/>
      <c r="N974" s="290"/>
      <c r="O974" s="290"/>
      <c r="P974" s="290"/>
      <c r="Q974" s="290"/>
      <c r="R974" s="290"/>
      <c r="S974" s="290"/>
      <c r="T974" s="290"/>
      <c r="U974" s="290"/>
      <c r="V974" s="290"/>
      <c r="W974" s="290"/>
      <c r="X974" s="290"/>
      <c r="Y974" s="415"/>
      <c r="Z974" s="416"/>
      <c r="AA974" s="415"/>
      <c r="AB974" s="415"/>
      <c r="AC974" s="415"/>
      <c r="AD974" s="415"/>
      <c r="AE974" s="415"/>
      <c r="AF974" s="415"/>
      <c r="AG974" s="415"/>
      <c r="AH974" s="415"/>
      <c r="AI974" s="415"/>
      <c r="AJ974" s="415"/>
      <c r="AK974" s="415"/>
      <c r="AL974" s="415"/>
      <c r="AM974" s="312"/>
    </row>
    <row r="975" spans="1:39" ht="15" hidden="1" customHeight="1" outlineLevel="1">
      <c r="A975" s="530">
        <v>8</v>
      </c>
      <c r="B975" s="427" t="s">
        <v>101</v>
      </c>
      <c r="C975" s="290" t="s">
        <v>25</v>
      </c>
      <c r="D975" s="294"/>
      <c r="E975" s="294"/>
      <c r="F975" s="294"/>
      <c r="G975" s="294"/>
      <c r="H975" s="294"/>
      <c r="I975" s="294"/>
      <c r="J975" s="294"/>
      <c r="K975" s="294"/>
      <c r="L975" s="294"/>
      <c r="M975" s="294"/>
      <c r="N975" s="294">
        <v>12</v>
      </c>
      <c r="O975" s="294"/>
      <c r="P975" s="294"/>
      <c r="Q975" s="294"/>
      <c r="R975" s="294"/>
      <c r="S975" s="294"/>
      <c r="T975" s="294"/>
      <c r="U975" s="294"/>
      <c r="V975" s="294"/>
      <c r="W975" s="294"/>
      <c r="X975" s="294"/>
      <c r="Y975" s="414"/>
      <c r="Z975" s="414"/>
      <c r="AA975" s="414"/>
      <c r="AB975" s="414"/>
      <c r="AC975" s="414"/>
      <c r="AD975" s="414"/>
      <c r="AE975" s="414"/>
      <c r="AF975" s="414"/>
      <c r="AG975" s="414"/>
      <c r="AH975" s="414"/>
      <c r="AI975" s="414"/>
      <c r="AJ975" s="414"/>
      <c r="AK975" s="414"/>
      <c r="AL975" s="414"/>
      <c r="AM975" s="295">
        <f>SUM(Y975:AL975)</f>
        <v>0</v>
      </c>
    </row>
    <row r="976" spans="1:39" ht="15" hidden="1" customHeight="1" outlineLevel="1">
      <c r="A976" s="530"/>
      <c r="B976" s="293" t="s">
        <v>346</v>
      </c>
      <c r="C976" s="290" t="s">
        <v>163</v>
      </c>
      <c r="D976" s="294"/>
      <c r="E976" s="294"/>
      <c r="F976" s="294"/>
      <c r="G976" s="294"/>
      <c r="H976" s="294"/>
      <c r="I976" s="294"/>
      <c r="J976" s="294"/>
      <c r="K976" s="294"/>
      <c r="L976" s="294"/>
      <c r="M976" s="294"/>
      <c r="N976" s="294">
        <f>N975</f>
        <v>12</v>
      </c>
      <c r="O976" s="294"/>
      <c r="P976" s="294"/>
      <c r="Q976" s="294"/>
      <c r="R976" s="294"/>
      <c r="S976" s="294"/>
      <c r="T976" s="294"/>
      <c r="U976" s="294"/>
      <c r="V976" s="294"/>
      <c r="W976" s="294"/>
      <c r="X976" s="294"/>
      <c r="Y976" s="410">
        <f>Y975</f>
        <v>0</v>
      </c>
      <c r="Z976" s="410">
        <f t="shared" ref="Z976" si="2952">Z975</f>
        <v>0</v>
      </c>
      <c r="AA976" s="410">
        <f t="shared" ref="AA976" si="2953">AA975</f>
        <v>0</v>
      </c>
      <c r="AB976" s="410">
        <f t="shared" ref="AB976" si="2954">AB975</f>
        <v>0</v>
      </c>
      <c r="AC976" s="410">
        <f t="shared" ref="AC976" si="2955">AC975</f>
        <v>0</v>
      </c>
      <c r="AD976" s="410">
        <f t="shared" ref="AD976" si="2956">AD975</f>
        <v>0</v>
      </c>
      <c r="AE976" s="410">
        <f t="shared" ref="AE976" si="2957">AE975</f>
        <v>0</v>
      </c>
      <c r="AF976" s="410">
        <f t="shared" ref="AF976" si="2958">AF975</f>
        <v>0</v>
      </c>
      <c r="AG976" s="410">
        <f t="shared" ref="AG976" si="2959">AG975</f>
        <v>0</v>
      </c>
      <c r="AH976" s="410">
        <f t="shared" ref="AH976" si="2960">AH975</f>
        <v>0</v>
      </c>
      <c r="AI976" s="410">
        <f t="shared" ref="AI976" si="2961">AI975</f>
        <v>0</v>
      </c>
      <c r="AJ976" s="410">
        <f t="shared" ref="AJ976" si="2962">AJ975</f>
        <v>0</v>
      </c>
      <c r="AK976" s="410">
        <f t="shared" ref="AK976" si="2963">AK975</f>
        <v>0</v>
      </c>
      <c r="AL976" s="410">
        <f t="shared" ref="AL976" si="2964">AL975</f>
        <v>0</v>
      </c>
      <c r="AM976" s="310"/>
    </row>
    <row r="977" spans="1:39" ht="15" hidden="1" customHeight="1" outlineLevel="1">
      <c r="A977" s="530"/>
      <c r="B977" s="313"/>
      <c r="C977" s="311"/>
      <c r="D977" s="315"/>
      <c r="E977" s="315"/>
      <c r="F977" s="315"/>
      <c r="G977" s="315"/>
      <c r="H977" s="315"/>
      <c r="I977" s="315"/>
      <c r="J977" s="315"/>
      <c r="K977" s="315"/>
      <c r="L977" s="315"/>
      <c r="M977" s="315"/>
      <c r="N977" s="290"/>
      <c r="O977" s="315"/>
      <c r="P977" s="315"/>
      <c r="Q977" s="315"/>
      <c r="R977" s="315"/>
      <c r="S977" s="315"/>
      <c r="T977" s="315"/>
      <c r="U977" s="315"/>
      <c r="V977" s="315"/>
      <c r="W977" s="315"/>
      <c r="X977" s="315"/>
      <c r="Y977" s="415"/>
      <c r="Z977" s="416"/>
      <c r="AA977" s="415"/>
      <c r="AB977" s="415"/>
      <c r="AC977" s="415"/>
      <c r="AD977" s="415"/>
      <c r="AE977" s="415"/>
      <c r="AF977" s="415"/>
      <c r="AG977" s="415"/>
      <c r="AH977" s="415"/>
      <c r="AI977" s="415"/>
      <c r="AJ977" s="415"/>
      <c r="AK977" s="415"/>
      <c r="AL977" s="415"/>
      <c r="AM977" s="312"/>
    </row>
    <row r="978" spans="1:39" ht="15" hidden="1" customHeight="1" outlineLevel="1">
      <c r="A978" s="530">
        <v>9</v>
      </c>
      <c r="B978" s="427" t="s">
        <v>102</v>
      </c>
      <c r="C978" s="290" t="s">
        <v>25</v>
      </c>
      <c r="D978" s="294"/>
      <c r="E978" s="294"/>
      <c r="F978" s="294"/>
      <c r="G978" s="294"/>
      <c r="H978" s="294"/>
      <c r="I978" s="294"/>
      <c r="J978" s="294"/>
      <c r="K978" s="294"/>
      <c r="L978" s="294"/>
      <c r="M978" s="294"/>
      <c r="N978" s="294">
        <v>12</v>
      </c>
      <c r="O978" s="294"/>
      <c r="P978" s="294"/>
      <c r="Q978" s="294"/>
      <c r="R978" s="294"/>
      <c r="S978" s="294"/>
      <c r="T978" s="294"/>
      <c r="U978" s="294"/>
      <c r="V978" s="294"/>
      <c r="W978" s="294"/>
      <c r="X978" s="294"/>
      <c r="Y978" s="414"/>
      <c r="Z978" s="414"/>
      <c r="AA978" s="414"/>
      <c r="AB978" s="414"/>
      <c r="AC978" s="414"/>
      <c r="AD978" s="414"/>
      <c r="AE978" s="414"/>
      <c r="AF978" s="414"/>
      <c r="AG978" s="414"/>
      <c r="AH978" s="414"/>
      <c r="AI978" s="414"/>
      <c r="AJ978" s="414"/>
      <c r="AK978" s="414"/>
      <c r="AL978" s="414"/>
      <c r="AM978" s="295">
        <f>SUM(Y978:AL978)</f>
        <v>0</v>
      </c>
    </row>
    <row r="979" spans="1:39" ht="15" hidden="1" customHeight="1" outlineLevel="1">
      <c r="A979" s="530"/>
      <c r="B979" s="293" t="s">
        <v>346</v>
      </c>
      <c r="C979" s="290" t="s">
        <v>163</v>
      </c>
      <c r="D979" s="294"/>
      <c r="E979" s="294"/>
      <c r="F979" s="294"/>
      <c r="G979" s="294"/>
      <c r="H979" s="294"/>
      <c r="I979" s="294"/>
      <c r="J979" s="294"/>
      <c r="K979" s="294"/>
      <c r="L979" s="294"/>
      <c r="M979" s="294"/>
      <c r="N979" s="294">
        <f>N978</f>
        <v>12</v>
      </c>
      <c r="O979" s="294"/>
      <c r="P979" s="294"/>
      <c r="Q979" s="294"/>
      <c r="R979" s="294"/>
      <c r="S979" s="294"/>
      <c r="T979" s="294"/>
      <c r="U979" s="294"/>
      <c r="V979" s="294"/>
      <c r="W979" s="294"/>
      <c r="X979" s="294"/>
      <c r="Y979" s="410">
        <f>Y978</f>
        <v>0</v>
      </c>
      <c r="Z979" s="410">
        <f t="shared" ref="Z979" si="2965">Z978</f>
        <v>0</v>
      </c>
      <c r="AA979" s="410">
        <f t="shared" ref="AA979" si="2966">AA978</f>
        <v>0</v>
      </c>
      <c r="AB979" s="410">
        <f t="shared" ref="AB979" si="2967">AB978</f>
        <v>0</v>
      </c>
      <c r="AC979" s="410">
        <f t="shared" ref="AC979" si="2968">AC978</f>
        <v>0</v>
      </c>
      <c r="AD979" s="410">
        <f t="shared" ref="AD979" si="2969">AD978</f>
        <v>0</v>
      </c>
      <c r="AE979" s="410">
        <f t="shared" ref="AE979" si="2970">AE978</f>
        <v>0</v>
      </c>
      <c r="AF979" s="410">
        <f t="shared" ref="AF979" si="2971">AF978</f>
        <v>0</v>
      </c>
      <c r="AG979" s="410">
        <f t="shared" ref="AG979" si="2972">AG978</f>
        <v>0</v>
      </c>
      <c r="AH979" s="410">
        <f t="shared" ref="AH979" si="2973">AH978</f>
        <v>0</v>
      </c>
      <c r="AI979" s="410">
        <f t="shared" ref="AI979" si="2974">AI978</f>
        <v>0</v>
      </c>
      <c r="AJ979" s="410">
        <f t="shared" ref="AJ979" si="2975">AJ978</f>
        <v>0</v>
      </c>
      <c r="AK979" s="410">
        <f t="shared" ref="AK979" si="2976">AK978</f>
        <v>0</v>
      </c>
      <c r="AL979" s="410">
        <f t="shared" ref="AL979" si="2977">AL978</f>
        <v>0</v>
      </c>
      <c r="AM979" s="310"/>
    </row>
    <row r="980" spans="1:39" ht="15" hidden="1" customHeight="1" outlineLevel="1">
      <c r="A980" s="530"/>
      <c r="B980" s="313"/>
      <c r="C980" s="311"/>
      <c r="D980" s="315"/>
      <c r="E980" s="315"/>
      <c r="F980" s="315"/>
      <c r="G980" s="315"/>
      <c r="H980" s="315"/>
      <c r="I980" s="315"/>
      <c r="J980" s="315"/>
      <c r="K980" s="315"/>
      <c r="L980" s="315"/>
      <c r="M980" s="315"/>
      <c r="N980" s="290"/>
      <c r="O980" s="315"/>
      <c r="P980" s="315"/>
      <c r="Q980" s="315"/>
      <c r="R980" s="315"/>
      <c r="S980" s="315"/>
      <c r="T980" s="315"/>
      <c r="U980" s="315"/>
      <c r="V980" s="315"/>
      <c r="W980" s="315"/>
      <c r="X980" s="315"/>
      <c r="Y980" s="415"/>
      <c r="Z980" s="415"/>
      <c r="AA980" s="415"/>
      <c r="AB980" s="415"/>
      <c r="AC980" s="415"/>
      <c r="AD980" s="415"/>
      <c r="AE980" s="415"/>
      <c r="AF980" s="415"/>
      <c r="AG980" s="415"/>
      <c r="AH980" s="415"/>
      <c r="AI980" s="415"/>
      <c r="AJ980" s="415"/>
      <c r="AK980" s="415"/>
      <c r="AL980" s="415"/>
      <c r="AM980" s="312"/>
    </row>
    <row r="981" spans="1:39" ht="15" hidden="1" customHeight="1" outlineLevel="1">
      <c r="A981" s="530">
        <v>10</v>
      </c>
      <c r="B981" s="427" t="s">
        <v>103</v>
      </c>
      <c r="C981" s="290" t="s">
        <v>25</v>
      </c>
      <c r="D981" s="294"/>
      <c r="E981" s="294"/>
      <c r="F981" s="294"/>
      <c r="G981" s="294"/>
      <c r="H981" s="294"/>
      <c r="I981" s="294"/>
      <c r="J981" s="294"/>
      <c r="K981" s="294"/>
      <c r="L981" s="294"/>
      <c r="M981" s="294"/>
      <c r="N981" s="294">
        <v>3</v>
      </c>
      <c r="O981" s="294"/>
      <c r="P981" s="294"/>
      <c r="Q981" s="294"/>
      <c r="R981" s="294"/>
      <c r="S981" s="294"/>
      <c r="T981" s="294"/>
      <c r="U981" s="294"/>
      <c r="V981" s="294"/>
      <c r="W981" s="294"/>
      <c r="X981" s="294"/>
      <c r="Y981" s="414"/>
      <c r="Z981" s="414"/>
      <c r="AA981" s="414"/>
      <c r="AB981" s="414"/>
      <c r="AC981" s="414"/>
      <c r="AD981" s="414"/>
      <c r="AE981" s="414"/>
      <c r="AF981" s="414"/>
      <c r="AG981" s="414"/>
      <c r="AH981" s="414"/>
      <c r="AI981" s="414"/>
      <c r="AJ981" s="414"/>
      <c r="AK981" s="414"/>
      <c r="AL981" s="414"/>
      <c r="AM981" s="295">
        <f>SUM(Y981:AL981)</f>
        <v>0</v>
      </c>
    </row>
    <row r="982" spans="1:39" ht="15" hidden="1" customHeight="1" outlineLevel="1">
      <c r="A982" s="530"/>
      <c r="B982" s="293" t="s">
        <v>346</v>
      </c>
      <c r="C982" s="290" t="s">
        <v>163</v>
      </c>
      <c r="D982" s="294"/>
      <c r="E982" s="294"/>
      <c r="F982" s="294"/>
      <c r="G982" s="294"/>
      <c r="H982" s="294"/>
      <c r="I982" s="294"/>
      <c r="J982" s="294"/>
      <c r="K982" s="294"/>
      <c r="L982" s="294"/>
      <c r="M982" s="294"/>
      <c r="N982" s="294">
        <f>N981</f>
        <v>3</v>
      </c>
      <c r="O982" s="294"/>
      <c r="P982" s="294"/>
      <c r="Q982" s="294"/>
      <c r="R982" s="294"/>
      <c r="S982" s="294"/>
      <c r="T982" s="294"/>
      <c r="U982" s="294"/>
      <c r="V982" s="294"/>
      <c r="W982" s="294"/>
      <c r="X982" s="294"/>
      <c r="Y982" s="410">
        <f>Y981</f>
        <v>0</v>
      </c>
      <c r="Z982" s="410">
        <f t="shared" ref="Z982" si="2978">Z981</f>
        <v>0</v>
      </c>
      <c r="AA982" s="410">
        <f t="shared" ref="AA982" si="2979">AA981</f>
        <v>0</v>
      </c>
      <c r="AB982" s="410">
        <f t="shared" ref="AB982" si="2980">AB981</f>
        <v>0</v>
      </c>
      <c r="AC982" s="410">
        <f t="shared" ref="AC982" si="2981">AC981</f>
        <v>0</v>
      </c>
      <c r="AD982" s="410">
        <f t="shared" ref="AD982" si="2982">AD981</f>
        <v>0</v>
      </c>
      <c r="AE982" s="410">
        <f t="shared" ref="AE982" si="2983">AE981</f>
        <v>0</v>
      </c>
      <c r="AF982" s="410">
        <f t="shared" ref="AF982" si="2984">AF981</f>
        <v>0</v>
      </c>
      <c r="AG982" s="410">
        <f t="shared" ref="AG982" si="2985">AG981</f>
        <v>0</v>
      </c>
      <c r="AH982" s="410">
        <f t="shared" ref="AH982" si="2986">AH981</f>
        <v>0</v>
      </c>
      <c r="AI982" s="410">
        <f t="shared" ref="AI982" si="2987">AI981</f>
        <v>0</v>
      </c>
      <c r="AJ982" s="410">
        <f t="shared" ref="AJ982" si="2988">AJ981</f>
        <v>0</v>
      </c>
      <c r="AK982" s="410">
        <f t="shared" ref="AK982" si="2989">AK981</f>
        <v>0</v>
      </c>
      <c r="AL982" s="410">
        <f t="shared" ref="AL982" si="2990">AL981</f>
        <v>0</v>
      </c>
      <c r="AM982" s="310"/>
    </row>
    <row r="983" spans="1:39" ht="15" hidden="1" customHeight="1" outlineLevel="1">
      <c r="A983" s="530"/>
      <c r="B983" s="313"/>
      <c r="C983" s="311"/>
      <c r="D983" s="315"/>
      <c r="E983" s="315"/>
      <c r="F983" s="315"/>
      <c r="G983" s="315"/>
      <c r="H983" s="315"/>
      <c r="I983" s="315"/>
      <c r="J983" s="315"/>
      <c r="K983" s="315"/>
      <c r="L983" s="315"/>
      <c r="M983" s="315"/>
      <c r="N983" s="290"/>
      <c r="O983" s="315"/>
      <c r="P983" s="315"/>
      <c r="Q983" s="315"/>
      <c r="R983" s="315"/>
      <c r="S983" s="315"/>
      <c r="T983" s="315"/>
      <c r="U983" s="315"/>
      <c r="V983" s="315"/>
      <c r="W983" s="315"/>
      <c r="X983" s="315"/>
      <c r="Y983" s="415"/>
      <c r="Z983" s="416"/>
      <c r="AA983" s="415"/>
      <c r="AB983" s="415"/>
      <c r="AC983" s="415"/>
      <c r="AD983" s="415"/>
      <c r="AE983" s="415"/>
      <c r="AF983" s="415"/>
      <c r="AG983" s="415"/>
      <c r="AH983" s="415"/>
      <c r="AI983" s="415"/>
      <c r="AJ983" s="415"/>
      <c r="AK983" s="415"/>
      <c r="AL983" s="415"/>
      <c r="AM983" s="312"/>
    </row>
    <row r="984" spans="1:39" ht="15" hidden="1" customHeight="1" outlineLevel="1">
      <c r="A984" s="530"/>
      <c r="B984" s="287" t="s">
        <v>10</v>
      </c>
      <c r="C984" s="288"/>
      <c r="D984" s="288"/>
      <c r="E984" s="288"/>
      <c r="F984" s="288"/>
      <c r="G984" s="288"/>
      <c r="H984" s="288"/>
      <c r="I984" s="288"/>
      <c r="J984" s="288"/>
      <c r="K984" s="288"/>
      <c r="L984" s="288"/>
      <c r="M984" s="288"/>
      <c r="N984" s="289"/>
      <c r="O984" s="288"/>
      <c r="P984" s="288"/>
      <c r="Q984" s="288"/>
      <c r="R984" s="288"/>
      <c r="S984" s="288"/>
      <c r="T984" s="288"/>
      <c r="U984" s="288"/>
      <c r="V984" s="288"/>
      <c r="W984" s="288"/>
      <c r="X984" s="288"/>
      <c r="Y984" s="413"/>
      <c r="Z984" s="413"/>
      <c r="AA984" s="413"/>
      <c r="AB984" s="413"/>
      <c r="AC984" s="413"/>
      <c r="AD984" s="413"/>
      <c r="AE984" s="413"/>
      <c r="AF984" s="413"/>
      <c r="AG984" s="413"/>
      <c r="AH984" s="413"/>
      <c r="AI984" s="413"/>
      <c r="AJ984" s="413"/>
      <c r="AK984" s="413"/>
      <c r="AL984" s="413"/>
      <c r="AM984" s="291"/>
    </row>
    <row r="985" spans="1:39" ht="15" hidden="1" customHeight="1" outlineLevel="1">
      <c r="A985" s="530">
        <v>11</v>
      </c>
      <c r="B985" s="427" t="s">
        <v>104</v>
      </c>
      <c r="C985" s="290" t="s">
        <v>25</v>
      </c>
      <c r="D985" s="294"/>
      <c r="E985" s="294"/>
      <c r="F985" s="294"/>
      <c r="G985" s="294"/>
      <c r="H985" s="294"/>
      <c r="I985" s="294"/>
      <c r="J985" s="294"/>
      <c r="K985" s="294"/>
      <c r="L985" s="294"/>
      <c r="M985" s="294"/>
      <c r="N985" s="294">
        <v>12</v>
      </c>
      <c r="O985" s="294"/>
      <c r="P985" s="294"/>
      <c r="Q985" s="294"/>
      <c r="R985" s="294"/>
      <c r="S985" s="294"/>
      <c r="T985" s="294"/>
      <c r="U985" s="294"/>
      <c r="V985" s="294"/>
      <c r="W985" s="294"/>
      <c r="X985" s="294"/>
      <c r="Y985" s="425"/>
      <c r="Z985" s="414"/>
      <c r="AA985" s="414"/>
      <c r="AB985" s="414"/>
      <c r="AC985" s="414"/>
      <c r="AD985" s="414"/>
      <c r="AE985" s="414"/>
      <c r="AF985" s="414"/>
      <c r="AG985" s="414"/>
      <c r="AH985" s="414"/>
      <c r="AI985" s="414"/>
      <c r="AJ985" s="414"/>
      <c r="AK985" s="414"/>
      <c r="AL985" s="414"/>
      <c r="AM985" s="295">
        <f>SUM(Y985:AL985)</f>
        <v>0</v>
      </c>
    </row>
    <row r="986" spans="1:39" ht="15" hidden="1" customHeight="1" outlineLevel="1">
      <c r="A986" s="530"/>
      <c r="B986" s="293" t="s">
        <v>346</v>
      </c>
      <c r="C986" s="290" t="s">
        <v>163</v>
      </c>
      <c r="D986" s="294"/>
      <c r="E986" s="294"/>
      <c r="F986" s="294"/>
      <c r="G986" s="294"/>
      <c r="H986" s="294"/>
      <c r="I986" s="294"/>
      <c r="J986" s="294"/>
      <c r="K986" s="294"/>
      <c r="L986" s="294"/>
      <c r="M986" s="294"/>
      <c r="N986" s="294">
        <f>N985</f>
        <v>12</v>
      </c>
      <c r="O986" s="294"/>
      <c r="P986" s="294"/>
      <c r="Q986" s="294"/>
      <c r="R986" s="294"/>
      <c r="S986" s="294"/>
      <c r="T986" s="294"/>
      <c r="U986" s="294"/>
      <c r="V986" s="294"/>
      <c r="W986" s="294"/>
      <c r="X986" s="294"/>
      <c r="Y986" s="410">
        <f>Y985</f>
        <v>0</v>
      </c>
      <c r="Z986" s="410">
        <f t="shared" ref="Z986" si="2991">Z985</f>
        <v>0</v>
      </c>
      <c r="AA986" s="410">
        <f t="shared" ref="AA986" si="2992">AA985</f>
        <v>0</v>
      </c>
      <c r="AB986" s="410">
        <f t="shared" ref="AB986" si="2993">AB985</f>
        <v>0</v>
      </c>
      <c r="AC986" s="410">
        <f t="shared" ref="AC986" si="2994">AC985</f>
        <v>0</v>
      </c>
      <c r="AD986" s="410">
        <f t="shared" ref="AD986" si="2995">AD985</f>
        <v>0</v>
      </c>
      <c r="AE986" s="410">
        <f t="shared" ref="AE986" si="2996">AE985</f>
        <v>0</v>
      </c>
      <c r="AF986" s="410">
        <f t="shared" ref="AF986" si="2997">AF985</f>
        <v>0</v>
      </c>
      <c r="AG986" s="410">
        <f t="shared" ref="AG986" si="2998">AG985</f>
        <v>0</v>
      </c>
      <c r="AH986" s="410">
        <f t="shared" ref="AH986" si="2999">AH985</f>
        <v>0</v>
      </c>
      <c r="AI986" s="410">
        <f t="shared" ref="AI986" si="3000">AI985</f>
        <v>0</v>
      </c>
      <c r="AJ986" s="410">
        <f t="shared" ref="AJ986" si="3001">AJ985</f>
        <v>0</v>
      </c>
      <c r="AK986" s="410">
        <f t="shared" ref="AK986" si="3002">AK985</f>
        <v>0</v>
      </c>
      <c r="AL986" s="410">
        <f t="shared" ref="AL986" si="3003">AL985</f>
        <v>0</v>
      </c>
      <c r="AM986" s="296"/>
    </row>
    <row r="987" spans="1:39" ht="15" hidden="1" customHeight="1" outlineLevel="1">
      <c r="A987" s="530"/>
      <c r="B987" s="314"/>
      <c r="C987" s="304"/>
      <c r="D987" s="290"/>
      <c r="E987" s="290"/>
      <c r="F987" s="290"/>
      <c r="G987" s="290"/>
      <c r="H987" s="290"/>
      <c r="I987" s="290"/>
      <c r="J987" s="290"/>
      <c r="K987" s="290"/>
      <c r="L987" s="290"/>
      <c r="M987" s="290"/>
      <c r="N987" s="290"/>
      <c r="O987" s="290"/>
      <c r="P987" s="290"/>
      <c r="Q987" s="290"/>
      <c r="R987" s="290"/>
      <c r="S987" s="290"/>
      <c r="T987" s="290"/>
      <c r="U987" s="290"/>
      <c r="V987" s="290"/>
      <c r="W987" s="290"/>
      <c r="X987" s="290"/>
      <c r="Y987" s="411"/>
      <c r="Z987" s="420"/>
      <c r="AA987" s="420"/>
      <c r="AB987" s="420"/>
      <c r="AC987" s="420"/>
      <c r="AD987" s="420"/>
      <c r="AE987" s="420"/>
      <c r="AF987" s="420"/>
      <c r="AG987" s="420"/>
      <c r="AH987" s="420"/>
      <c r="AI987" s="420"/>
      <c r="AJ987" s="420"/>
      <c r="AK987" s="420"/>
      <c r="AL987" s="420"/>
      <c r="AM987" s="305"/>
    </row>
    <row r="988" spans="1:39" ht="28.5" hidden="1" customHeight="1" outlineLevel="1">
      <c r="A988" s="530">
        <v>12</v>
      </c>
      <c r="B988" s="427" t="s">
        <v>105</v>
      </c>
      <c r="C988" s="290" t="s">
        <v>25</v>
      </c>
      <c r="D988" s="294"/>
      <c r="E988" s="294"/>
      <c r="F988" s="294"/>
      <c r="G988" s="294"/>
      <c r="H988" s="294"/>
      <c r="I988" s="294"/>
      <c r="J988" s="294"/>
      <c r="K988" s="294"/>
      <c r="L988" s="294"/>
      <c r="M988" s="294"/>
      <c r="N988" s="294">
        <v>12</v>
      </c>
      <c r="O988" s="294"/>
      <c r="P988" s="294"/>
      <c r="Q988" s="294"/>
      <c r="R988" s="294"/>
      <c r="S988" s="294"/>
      <c r="T988" s="294"/>
      <c r="U988" s="294"/>
      <c r="V988" s="294"/>
      <c r="W988" s="294"/>
      <c r="X988" s="294"/>
      <c r="Y988" s="409"/>
      <c r="Z988" s="414"/>
      <c r="AA988" s="414"/>
      <c r="AB988" s="414"/>
      <c r="AC988" s="414"/>
      <c r="AD988" s="414"/>
      <c r="AE988" s="414"/>
      <c r="AF988" s="414"/>
      <c r="AG988" s="414"/>
      <c r="AH988" s="414"/>
      <c r="AI988" s="414"/>
      <c r="AJ988" s="414"/>
      <c r="AK988" s="414"/>
      <c r="AL988" s="414"/>
      <c r="AM988" s="295">
        <f>SUM(Y988:AL988)</f>
        <v>0</v>
      </c>
    </row>
    <row r="989" spans="1:39" ht="15" hidden="1" customHeight="1" outlineLevel="1">
      <c r="A989" s="530"/>
      <c r="B989" s="293" t="s">
        <v>346</v>
      </c>
      <c r="C989" s="290" t="s">
        <v>163</v>
      </c>
      <c r="D989" s="294"/>
      <c r="E989" s="294"/>
      <c r="F989" s="294"/>
      <c r="G989" s="294"/>
      <c r="H989" s="294"/>
      <c r="I989" s="294"/>
      <c r="J989" s="294"/>
      <c r="K989" s="294"/>
      <c r="L989" s="294"/>
      <c r="M989" s="294"/>
      <c r="N989" s="294">
        <f>N988</f>
        <v>12</v>
      </c>
      <c r="O989" s="294"/>
      <c r="P989" s="294"/>
      <c r="Q989" s="294"/>
      <c r="R989" s="294"/>
      <c r="S989" s="294"/>
      <c r="T989" s="294"/>
      <c r="U989" s="294"/>
      <c r="V989" s="294"/>
      <c r="W989" s="294"/>
      <c r="X989" s="294"/>
      <c r="Y989" s="410">
        <f>Y988</f>
        <v>0</v>
      </c>
      <c r="Z989" s="410">
        <f t="shared" ref="Z989" si="3004">Z988</f>
        <v>0</v>
      </c>
      <c r="AA989" s="410">
        <f t="shared" ref="AA989" si="3005">AA988</f>
        <v>0</v>
      </c>
      <c r="AB989" s="410">
        <f t="shared" ref="AB989" si="3006">AB988</f>
        <v>0</v>
      </c>
      <c r="AC989" s="410">
        <f t="shared" ref="AC989" si="3007">AC988</f>
        <v>0</v>
      </c>
      <c r="AD989" s="410">
        <f t="shared" ref="AD989" si="3008">AD988</f>
        <v>0</v>
      </c>
      <c r="AE989" s="410">
        <f t="shared" ref="AE989" si="3009">AE988</f>
        <v>0</v>
      </c>
      <c r="AF989" s="410">
        <f t="shared" ref="AF989" si="3010">AF988</f>
        <v>0</v>
      </c>
      <c r="AG989" s="410">
        <f t="shared" ref="AG989" si="3011">AG988</f>
        <v>0</v>
      </c>
      <c r="AH989" s="410">
        <f t="shared" ref="AH989" si="3012">AH988</f>
        <v>0</v>
      </c>
      <c r="AI989" s="410">
        <f t="shared" ref="AI989" si="3013">AI988</f>
        <v>0</v>
      </c>
      <c r="AJ989" s="410">
        <f t="shared" ref="AJ989" si="3014">AJ988</f>
        <v>0</v>
      </c>
      <c r="AK989" s="410">
        <f t="shared" ref="AK989" si="3015">AK988</f>
        <v>0</v>
      </c>
      <c r="AL989" s="410">
        <f t="shared" ref="AL989" si="3016">AL988</f>
        <v>0</v>
      </c>
      <c r="AM989" s="296"/>
    </row>
    <row r="990" spans="1:39" ht="15" hidden="1" customHeight="1" outlineLevel="1">
      <c r="A990" s="530"/>
      <c r="B990" s="314"/>
      <c r="C990" s="304"/>
      <c r="D990" s="290"/>
      <c r="E990" s="290"/>
      <c r="F990" s="290"/>
      <c r="G990" s="290"/>
      <c r="H990" s="290"/>
      <c r="I990" s="290"/>
      <c r="J990" s="290"/>
      <c r="K990" s="290"/>
      <c r="L990" s="290"/>
      <c r="M990" s="290"/>
      <c r="N990" s="290"/>
      <c r="O990" s="290"/>
      <c r="P990" s="290"/>
      <c r="Q990" s="290"/>
      <c r="R990" s="290"/>
      <c r="S990" s="290"/>
      <c r="T990" s="290"/>
      <c r="U990" s="290"/>
      <c r="V990" s="290"/>
      <c r="W990" s="290"/>
      <c r="X990" s="290"/>
      <c r="Y990" s="421"/>
      <c r="Z990" s="421"/>
      <c r="AA990" s="411"/>
      <c r="AB990" s="411"/>
      <c r="AC990" s="411"/>
      <c r="AD990" s="411"/>
      <c r="AE990" s="411"/>
      <c r="AF990" s="411"/>
      <c r="AG990" s="411"/>
      <c r="AH990" s="411"/>
      <c r="AI990" s="411"/>
      <c r="AJ990" s="411"/>
      <c r="AK990" s="411"/>
      <c r="AL990" s="411"/>
      <c r="AM990" s="305"/>
    </row>
    <row r="991" spans="1:39" ht="15" hidden="1" customHeight="1" outlineLevel="1">
      <c r="A991" s="530">
        <v>13</v>
      </c>
      <c r="B991" s="427" t="s">
        <v>106</v>
      </c>
      <c r="C991" s="290" t="s">
        <v>25</v>
      </c>
      <c r="D991" s="294"/>
      <c r="E991" s="294"/>
      <c r="F991" s="294"/>
      <c r="G991" s="294"/>
      <c r="H991" s="294"/>
      <c r="I991" s="294"/>
      <c r="J991" s="294"/>
      <c r="K991" s="294"/>
      <c r="L991" s="294"/>
      <c r="M991" s="294"/>
      <c r="N991" s="294">
        <v>12</v>
      </c>
      <c r="O991" s="294"/>
      <c r="P991" s="294"/>
      <c r="Q991" s="294"/>
      <c r="R991" s="294"/>
      <c r="S991" s="294"/>
      <c r="T991" s="294"/>
      <c r="U991" s="294"/>
      <c r="V991" s="294"/>
      <c r="W991" s="294"/>
      <c r="X991" s="294"/>
      <c r="Y991" s="409"/>
      <c r="Z991" s="414"/>
      <c r="AA991" s="414"/>
      <c r="AB991" s="414"/>
      <c r="AC991" s="414"/>
      <c r="AD991" s="414"/>
      <c r="AE991" s="414"/>
      <c r="AF991" s="414"/>
      <c r="AG991" s="414"/>
      <c r="AH991" s="414"/>
      <c r="AI991" s="414"/>
      <c r="AJ991" s="414"/>
      <c r="AK991" s="414"/>
      <c r="AL991" s="414"/>
      <c r="AM991" s="295">
        <f>SUM(Y991:AL991)</f>
        <v>0</v>
      </c>
    </row>
    <row r="992" spans="1:39" ht="15" hidden="1" customHeight="1" outlineLevel="1">
      <c r="A992" s="530"/>
      <c r="B992" s="293" t="s">
        <v>346</v>
      </c>
      <c r="C992" s="290" t="s">
        <v>163</v>
      </c>
      <c r="D992" s="294"/>
      <c r="E992" s="294"/>
      <c r="F992" s="294"/>
      <c r="G992" s="294"/>
      <c r="H992" s="294"/>
      <c r="I992" s="294"/>
      <c r="J992" s="294"/>
      <c r="K992" s="294"/>
      <c r="L992" s="294"/>
      <c r="M992" s="294"/>
      <c r="N992" s="294">
        <f>N991</f>
        <v>12</v>
      </c>
      <c r="O992" s="294"/>
      <c r="P992" s="294"/>
      <c r="Q992" s="294"/>
      <c r="R992" s="294"/>
      <c r="S992" s="294"/>
      <c r="T992" s="294"/>
      <c r="U992" s="294"/>
      <c r="V992" s="294"/>
      <c r="W992" s="294"/>
      <c r="X992" s="294"/>
      <c r="Y992" s="410">
        <f>Y991</f>
        <v>0</v>
      </c>
      <c r="Z992" s="410">
        <f t="shared" ref="Z992" si="3017">Z991</f>
        <v>0</v>
      </c>
      <c r="AA992" s="410">
        <f t="shared" ref="AA992" si="3018">AA991</f>
        <v>0</v>
      </c>
      <c r="AB992" s="410">
        <f t="shared" ref="AB992" si="3019">AB991</f>
        <v>0</v>
      </c>
      <c r="AC992" s="410">
        <f t="shared" ref="AC992" si="3020">AC991</f>
        <v>0</v>
      </c>
      <c r="AD992" s="410">
        <f t="shared" ref="AD992" si="3021">AD991</f>
        <v>0</v>
      </c>
      <c r="AE992" s="410">
        <f t="shared" ref="AE992" si="3022">AE991</f>
        <v>0</v>
      </c>
      <c r="AF992" s="410">
        <f t="shared" ref="AF992" si="3023">AF991</f>
        <v>0</v>
      </c>
      <c r="AG992" s="410">
        <f t="shared" ref="AG992" si="3024">AG991</f>
        <v>0</v>
      </c>
      <c r="AH992" s="410">
        <f t="shared" ref="AH992" si="3025">AH991</f>
        <v>0</v>
      </c>
      <c r="AI992" s="410">
        <f t="shared" ref="AI992" si="3026">AI991</f>
        <v>0</v>
      </c>
      <c r="AJ992" s="410">
        <f t="shared" ref="AJ992" si="3027">AJ991</f>
        <v>0</v>
      </c>
      <c r="AK992" s="410">
        <f t="shared" ref="AK992" si="3028">AK991</f>
        <v>0</v>
      </c>
      <c r="AL992" s="410">
        <f t="shared" ref="AL992" si="3029">AL991</f>
        <v>0</v>
      </c>
      <c r="AM992" s="305"/>
    </row>
    <row r="993" spans="1:40" ht="15" hidden="1" customHeight="1" outlineLevel="1">
      <c r="A993" s="530"/>
      <c r="B993" s="314"/>
      <c r="C993" s="304"/>
      <c r="D993" s="290"/>
      <c r="E993" s="290"/>
      <c r="F993" s="290"/>
      <c r="G993" s="290"/>
      <c r="H993" s="290"/>
      <c r="I993" s="290"/>
      <c r="J993" s="290"/>
      <c r="K993" s="290"/>
      <c r="L993" s="290"/>
      <c r="M993" s="290"/>
      <c r="N993" s="290"/>
      <c r="O993" s="290"/>
      <c r="P993" s="290"/>
      <c r="Q993" s="290"/>
      <c r="R993" s="290"/>
      <c r="S993" s="290"/>
      <c r="T993" s="290"/>
      <c r="U993" s="290"/>
      <c r="V993" s="290"/>
      <c r="W993" s="290"/>
      <c r="X993" s="290"/>
      <c r="Y993" s="411"/>
      <c r="Z993" s="411"/>
      <c r="AA993" s="411"/>
      <c r="AB993" s="411"/>
      <c r="AC993" s="411"/>
      <c r="AD993" s="411"/>
      <c r="AE993" s="411"/>
      <c r="AF993" s="411"/>
      <c r="AG993" s="411"/>
      <c r="AH993" s="411"/>
      <c r="AI993" s="411"/>
      <c r="AJ993" s="411"/>
      <c r="AK993" s="411"/>
      <c r="AL993" s="411"/>
      <c r="AM993" s="305"/>
    </row>
    <row r="994" spans="1:40" ht="15" hidden="1" customHeight="1" outlineLevel="1">
      <c r="A994" s="530"/>
      <c r="B994" s="287" t="s">
        <v>107</v>
      </c>
      <c r="C994" s="288"/>
      <c r="D994" s="289"/>
      <c r="E994" s="289"/>
      <c r="F994" s="289"/>
      <c r="G994" s="289"/>
      <c r="H994" s="289"/>
      <c r="I994" s="289"/>
      <c r="J994" s="289"/>
      <c r="K994" s="289"/>
      <c r="L994" s="289"/>
      <c r="M994" s="289"/>
      <c r="N994" s="289"/>
      <c r="O994" s="289"/>
      <c r="P994" s="288"/>
      <c r="Q994" s="288"/>
      <c r="R994" s="288"/>
      <c r="S994" s="288"/>
      <c r="T994" s="288"/>
      <c r="U994" s="288"/>
      <c r="V994" s="288"/>
      <c r="W994" s="288"/>
      <c r="X994" s="288"/>
      <c r="Y994" s="413"/>
      <c r="Z994" s="413"/>
      <c r="AA994" s="413"/>
      <c r="AB994" s="413"/>
      <c r="AC994" s="413"/>
      <c r="AD994" s="413"/>
      <c r="AE994" s="413"/>
      <c r="AF994" s="413"/>
      <c r="AG994" s="413"/>
      <c r="AH994" s="413"/>
      <c r="AI994" s="413"/>
      <c r="AJ994" s="413"/>
      <c r="AK994" s="413"/>
      <c r="AL994" s="413"/>
      <c r="AM994" s="291"/>
    </row>
    <row r="995" spans="1:40" ht="15" hidden="1" customHeight="1" outlineLevel="1">
      <c r="A995" s="530">
        <v>14</v>
      </c>
      <c r="B995" s="314" t="s">
        <v>108</v>
      </c>
      <c r="C995" s="290" t="s">
        <v>25</v>
      </c>
      <c r="D995" s="294"/>
      <c r="E995" s="294"/>
      <c r="F995" s="294"/>
      <c r="G995" s="294"/>
      <c r="H995" s="294"/>
      <c r="I995" s="294"/>
      <c r="J995" s="294"/>
      <c r="K995" s="294"/>
      <c r="L995" s="294"/>
      <c r="M995" s="294"/>
      <c r="N995" s="294">
        <v>12</v>
      </c>
      <c r="O995" s="294"/>
      <c r="P995" s="294"/>
      <c r="Q995" s="294"/>
      <c r="R995" s="294"/>
      <c r="S995" s="294"/>
      <c r="T995" s="294"/>
      <c r="U995" s="294"/>
      <c r="V995" s="294"/>
      <c r="W995" s="294"/>
      <c r="X995" s="294"/>
      <c r="Y995" s="409"/>
      <c r="Z995" s="409"/>
      <c r="AA995" s="409"/>
      <c r="AB995" s="409"/>
      <c r="AC995" s="409"/>
      <c r="AD995" s="409"/>
      <c r="AE995" s="409"/>
      <c r="AF995" s="409"/>
      <c r="AG995" s="409"/>
      <c r="AH995" s="409"/>
      <c r="AI995" s="409"/>
      <c r="AJ995" s="409"/>
      <c r="AK995" s="409"/>
      <c r="AL995" s="409"/>
      <c r="AM995" s="295">
        <f>SUM(Y995:AL995)</f>
        <v>0</v>
      </c>
    </row>
    <row r="996" spans="1:40" ht="15" hidden="1" customHeight="1" outlineLevel="1">
      <c r="A996" s="530"/>
      <c r="B996" s="293" t="s">
        <v>346</v>
      </c>
      <c r="C996" s="290" t="s">
        <v>163</v>
      </c>
      <c r="D996" s="294"/>
      <c r="E996" s="294"/>
      <c r="F996" s="294"/>
      <c r="G996" s="294"/>
      <c r="H996" s="294"/>
      <c r="I996" s="294"/>
      <c r="J996" s="294"/>
      <c r="K996" s="294"/>
      <c r="L996" s="294"/>
      <c r="M996" s="294"/>
      <c r="N996" s="294">
        <f>N995</f>
        <v>12</v>
      </c>
      <c r="O996" s="294"/>
      <c r="P996" s="294"/>
      <c r="Q996" s="294"/>
      <c r="R996" s="294"/>
      <c r="S996" s="294"/>
      <c r="T996" s="294"/>
      <c r="U996" s="294"/>
      <c r="V996" s="294"/>
      <c r="W996" s="294"/>
      <c r="X996" s="294"/>
      <c r="Y996" s="410">
        <f>Y995</f>
        <v>0</v>
      </c>
      <c r="Z996" s="410">
        <f t="shared" ref="Z996" si="3030">Z995</f>
        <v>0</v>
      </c>
      <c r="AA996" s="410">
        <f t="shared" ref="AA996" si="3031">AA995</f>
        <v>0</v>
      </c>
      <c r="AB996" s="410">
        <f t="shared" ref="AB996" si="3032">AB995</f>
        <v>0</v>
      </c>
      <c r="AC996" s="410">
        <f t="shared" ref="AC996" si="3033">AC995</f>
        <v>0</v>
      </c>
      <c r="AD996" s="410">
        <f t="shared" ref="AD996" si="3034">AD995</f>
        <v>0</v>
      </c>
      <c r="AE996" s="410">
        <f t="shared" ref="AE996" si="3035">AE995</f>
        <v>0</v>
      </c>
      <c r="AF996" s="410">
        <f t="shared" ref="AF996" si="3036">AF995</f>
        <v>0</v>
      </c>
      <c r="AG996" s="410">
        <f t="shared" ref="AG996" si="3037">AG995</f>
        <v>0</v>
      </c>
      <c r="AH996" s="410">
        <f t="shared" ref="AH996" si="3038">AH995</f>
        <v>0</v>
      </c>
      <c r="AI996" s="410">
        <f t="shared" ref="AI996" si="3039">AI995</f>
        <v>0</v>
      </c>
      <c r="AJ996" s="410">
        <f t="shared" ref="AJ996" si="3040">AJ995</f>
        <v>0</v>
      </c>
      <c r="AK996" s="410">
        <f t="shared" ref="AK996" si="3041">AK995</f>
        <v>0</v>
      </c>
      <c r="AL996" s="410">
        <f t="shared" ref="AL996" si="3042">AL995</f>
        <v>0</v>
      </c>
      <c r="AM996" s="296"/>
    </row>
    <row r="997" spans="1:40" ht="15" hidden="1" customHeight="1" outlineLevel="1">
      <c r="A997" s="530"/>
      <c r="B997" s="314"/>
      <c r="C997" s="304"/>
      <c r="D997" s="290"/>
      <c r="E997" s="290"/>
      <c r="F997" s="290"/>
      <c r="G997" s="290"/>
      <c r="H997" s="290"/>
      <c r="I997" s="290"/>
      <c r="J997" s="290"/>
      <c r="K997" s="290"/>
      <c r="L997" s="290"/>
      <c r="M997" s="290"/>
      <c r="N997" s="466"/>
      <c r="O997" s="290"/>
      <c r="P997" s="290"/>
      <c r="Q997" s="290"/>
      <c r="R997" s="290"/>
      <c r="S997" s="290"/>
      <c r="T997" s="290"/>
      <c r="U997" s="290"/>
      <c r="V997" s="290"/>
      <c r="W997" s="290"/>
      <c r="X997" s="290"/>
      <c r="Y997" s="411"/>
      <c r="Z997" s="411"/>
      <c r="AA997" s="411"/>
      <c r="AB997" s="411"/>
      <c r="AC997" s="411"/>
      <c r="AD997" s="411"/>
      <c r="AE997" s="411"/>
      <c r="AF997" s="411"/>
      <c r="AG997" s="411"/>
      <c r="AH997" s="411"/>
      <c r="AI997" s="411"/>
      <c r="AJ997" s="411"/>
      <c r="AK997" s="411"/>
      <c r="AL997" s="411"/>
      <c r="AM997" s="300"/>
      <c r="AN997" s="628"/>
    </row>
    <row r="998" spans="1:40" s="308" customFormat="1" ht="15.75" hidden="1" outlineLevel="1">
      <c r="A998" s="530"/>
      <c r="B998" s="287" t="s">
        <v>490</v>
      </c>
      <c r="C998" s="290"/>
      <c r="D998" s="290"/>
      <c r="E998" s="290"/>
      <c r="F998" s="290"/>
      <c r="G998" s="290"/>
      <c r="H998" s="290"/>
      <c r="I998" s="290"/>
      <c r="J998" s="290"/>
      <c r="K998" s="290"/>
      <c r="L998" s="290"/>
      <c r="M998" s="290"/>
      <c r="N998" s="290"/>
      <c r="O998" s="290"/>
      <c r="P998" s="290"/>
      <c r="Q998" s="290"/>
      <c r="R998" s="290"/>
      <c r="S998" s="290"/>
      <c r="T998" s="290"/>
      <c r="U998" s="290"/>
      <c r="V998" s="290"/>
      <c r="W998" s="290"/>
      <c r="X998" s="290"/>
      <c r="Y998" s="411"/>
      <c r="Z998" s="411"/>
      <c r="AA998" s="411"/>
      <c r="AB998" s="411"/>
      <c r="AC998" s="411"/>
      <c r="AD998" s="411"/>
      <c r="AE998" s="415"/>
      <c r="AF998" s="415"/>
      <c r="AG998" s="415"/>
      <c r="AH998" s="415"/>
      <c r="AI998" s="415"/>
      <c r="AJ998" s="415"/>
      <c r="AK998" s="415"/>
      <c r="AL998" s="415"/>
      <c r="AM998" s="515"/>
      <c r="AN998" s="629"/>
    </row>
    <row r="999" spans="1:40" hidden="1" outlineLevel="1">
      <c r="A999" s="530">
        <v>15</v>
      </c>
      <c r="B999" s="293" t="s">
        <v>495</v>
      </c>
      <c r="C999" s="290" t="s">
        <v>25</v>
      </c>
      <c r="D999" s="294"/>
      <c r="E999" s="294"/>
      <c r="F999" s="294"/>
      <c r="G999" s="294"/>
      <c r="H999" s="294"/>
      <c r="I999" s="294"/>
      <c r="J999" s="294"/>
      <c r="K999" s="294"/>
      <c r="L999" s="294"/>
      <c r="M999" s="294"/>
      <c r="N999" s="294">
        <v>0</v>
      </c>
      <c r="O999" s="294"/>
      <c r="P999" s="294"/>
      <c r="Q999" s="294"/>
      <c r="R999" s="294"/>
      <c r="S999" s="294"/>
      <c r="T999" s="294"/>
      <c r="U999" s="294"/>
      <c r="V999" s="294"/>
      <c r="W999" s="294"/>
      <c r="X999" s="294"/>
      <c r="Y999" s="409"/>
      <c r="Z999" s="409"/>
      <c r="AA999" s="409"/>
      <c r="AB999" s="409"/>
      <c r="AC999" s="409"/>
      <c r="AD999" s="409"/>
      <c r="AE999" s="409"/>
      <c r="AF999" s="409"/>
      <c r="AG999" s="409"/>
      <c r="AH999" s="409"/>
      <c r="AI999" s="409"/>
      <c r="AJ999" s="409"/>
      <c r="AK999" s="409"/>
      <c r="AL999" s="409"/>
      <c r="AM999" s="630">
        <f>SUM(Y999:AL999)</f>
        <v>0</v>
      </c>
      <c r="AN999" s="628"/>
    </row>
    <row r="1000" spans="1:40" hidden="1" outlineLevel="1">
      <c r="A1000" s="530"/>
      <c r="B1000" s="293" t="s">
        <v>342</v>
      </c>
      <c r="C1000" s="290" t="s">
        <v>163</v>
      </c>
      <c r="D1000" s="294"/>
      <c r="E1000" s="294"/>
      <c r="F1000" s="294"/>
      <c r="G1000" s="294"/>
      <c r="H1000" s="294"/>
      <c r="I1000" s="294"/>
      <c r="J1000" s="294"/>
      <c r="K1000" s="294"/>
      <c r="L1000" s="294"/>
      <c r="M1000" s="294"/>
      <c r="N1000" s="294">
        <f>N999</f>
        <v>0</v>
      </c>
      <c r="O1000" s="294"/>
      <c r="P1000" s="294"/>
      <c r="Q1000" s="294"/>
      <c r="R1000" s="294"/>
      <c r="S1000" s="294"/>
      <c r="T1000" s="294"/>
      <c r="U1000" s="294"/>
      <c r="V1000" s="294"/>
      <c r="W1000" s="294"/>
      <c r="X1000" s="294"/>
      <c r="Y1000" s="410">
        <f>Y999</f>
        <v>0</v>
      </c>
      <c r="Z1000" s="410">
        <f>Z999</f>
        <v>0</v>
      </c>
      <c r="AA1000" s="410">
        <f t="shared" ref="AA1000:AL1000" si="3043">AA999</f>
        <v>0</v>
      </c>
      <c r="AB1000" s="410">
        <f t="shared" si="3043"/>
        <v>0</v>
      </c>
      <c r="AC1000" s="410">
        <f t="shared" si="3043"/>
        <v>0</v>
      </c>
      <c r="AD1000" s="410">
        <f>AD999</f>
        <v>0</v>
      </c>
      <c r="AE1000" s="410">
        <f t="shared" si="3043"/>
        <v>0</v>
      </c>
      <c r="AF1000" s="410">
        <f t="shared" si="3043"/>
        <v>0</v>
      </c>
      <c r="AG1000" s="410">
        <f t="shared" si="3043"/>
        <v>0</v>
      </c>
      <c r="AH1000" s="410">
        <f t="shared" si="3043"/>
        <v>0</v>
      </c>
      <c r="AI1000" s="410">
        <f t="shared" si="3043"/>
        <v>0</v>
      </c>
      <c r="AJ1000" s="410">
        <f t="shared" si="3043"/>
        <v>0</v>
      </c>
      <c r="AK1000" s="410">
        <f t="shared" si="3043"/>
        <v>0</v>
      </c>
      <c r="AL1000" s="410">
        <f t="shared" si="3043"/>
        <v>0</v>
      </c>
      <c r="AM1000" s="296"/>
    </row>
    <row r="1001" spans="1:40" hidden="1" outlineLevel="1">
      <c r="A1001" s="530"/>
      <c r="B1001" s="314"/>
      <c r="C1001" s="304"/>
      <c r="D1001" s="290"/>
      <c r="E1001" s="290"/>
      <c r="F1001" s="290"/>
      <c r="G1001" s="290"/>
      <c r="H1001" s="290"/>
      <c r="I1001" s="290"/>
      <c r="J1001" s="290"/>
      <c r="K1001" s="290"/>
      <c r="L1001" s="290"/>
      <c r="M1001" s="290"/>
      <c r="N1001" s="290"/>
      <c r="O1001" s="290"/>
      <c r="P1001" s="290"/>
      <c r="Q1001" s="290"/>
      <c r="R1001" s="290"/>
      <c r="S1001" s="290"/>
      <c r="T1001" s="290"/>
      <c r="U1001" s="290"/>
      <c r="V1001" s="290"/>
      <c r="W1001" s="290"/>
      <c r="X1001" s="290"/>
      <c r="Y1001" s="411"/>
      <c r="Z1001" s="411"/>
      <c r="AA1001" s="411"/>
      <c r="AB1001" s="411"/>
      <c r="AC1001" s="411"/>
      <c r="AD1001" s="411"/>
      <c r="AE1001" s="411"/>
      <c r="AF1001" s="411"/>
      <c r="AG1001" s="411"/>
      <c r="AH1001" s="411"/>
      <c r="AI1001" s="411"/>
      <c r="AJ1001" s="411"/>
      <c r="AK1001" s="411"/>
      <c r="AL1001" s="411"/>
      <c r="AM1001" s="305"/>
    </row>
    <row r="1002" spans="1:40" s="282" customFormat="1" hidden="1" outlineLevel="1">
      <c r="A1002" s="530">
        <v>16</v>
      </c>
      <c r="B1002" s="323" t="s">
        <v>491</v>
      </c>
      <c r="C1002" s="290" t="s">
        <v>25</v>
      </c>
      <c r="D1002" s="294"/>
      <c r="E1002" s="294"/>
      <c r="F1002" s="294"/>
      <c r="G1002" s="294"/>
      <c r="H1002" s="294"/>
      <c r="I1002" s="294"/>
      <c r="J1002" s="294"/>
      <c r="K1002" s="294"/>
      <c r="L1002" s="294"/>
      <c r="M1002" s="294"/>
      <c r="N1002" s="294">
        <v>0</v>
      </c>
      <c r="O1002" s="294"/>
      <c r="P1002" s="294"/>
      <c r="Q1002" s="294"/>
      <c r="R1002" s="294"/>
      <c r="S1002" s="294"/>
      <c r="T1002" s="294"/>
      <c r="U1002" s="294"/>
      <c r="V1002" s="294"/>
      <c r="W1002" s="294"/>
      <c r="X1002" s="294"/>
      <c r="Y1002" s="409"/>
      <c r="Z1002" s="409"/>
      <c r="AA1002" s="409"/>
      <c r="AB1002" s="409"/>
      <c r="AC1002" s="409"/>
      <c r="AD1002" s="409"/>
      <c r="AE1002" s="409"/>
      <c r="AF1002" s="409"/>
      <c r="AG1002" s="409"/>
      <c r="AH1002" s="409"/>
      <c r="AI1002" s="409"/>
      <c r="AJ1002" s="409"/>
      <c r="AK1002" s="409"/>
      <c r="AL1002" s="409"/>
      <c r="AM1002" s="295">
        <f>SUM(Y1002:AL1002)</f>
        <v>0</v>
      </c>
    </row>
    <row r="1003" spans="1:40" s="282" customFormat="1" hidden="1" outlineLevel="1">
      <c r="A1003" s="530"/>
      <c r="B1003" s="293" t="s">
        <v>342</v>
      </c>
      <c r="C1003" s="290" t="s">
        <v>163</v>
      </c>
      <c r="D1003" s="294"/>
      <c r="E1003" s="294"/>
      <c r="F1003" s="294"/>
      <c r="G1003" s="294"/>
      <c r="H1003" s="294"/>
      <c r="I1003" s="294"/>
      <c r="J1003" s="294"/>
      <c r="K1003" s="294"/>
      <c r="L1003" s="294"/>
      <c r="M1003" s="294"/>
      <c r="N1003" s="294">
        <f>N1002</f>
        <v>0</v>
      </c>
      <c r="O1003" s="294"/>
      <c r="P1003" s="294"/>
      <c r="Q1003" s="294"/>
      <c r="R1003" s="294"/>
      <c r="S1003" s="294"/>
      <c r="T1003" s="294"/>
      <c r="U1003" s="294"/>
      <c r="V1003" s="294"/>
      <c r="W1003" s="294"/>
      <c r="X1003" s="294"/>
      <c r="Y1003" s="410">
        <f>Y1002</f>
        <v>0</v>
      </c>
      <c r="Z1003" s="410">
        <f t="shared" ref="Z1003:AK1003" si="3044">Z1002</f>
        <v>0</v>
      </c>
      <c r="AA1003" s="410">
        <f t="shared" si="3044"/>
        <v>0</v>
      </c>
      <c r="AB1003" s="410">
        <f t="shared" si="3044"/>
        <v>0</v>
      </c>
      <c r="AC1003" s="410">
        <f t="shared" si="3044"/>
        <v>0</v>
      </c>
      <c r="AD1003" s="410">
        <f t="shared" si="3044"/>
        <v>0</v>
      </c>
      <c r="AE1003" s="410">
        <f t="shared" si="3044"/>
        <v>0</v>
      </c>
      <c r="AF1003" s="410">
        <f t="shared" si="3044"/>
        <v>0</v>
      </c>
      <c r="AG1003" s="410">
        <f t="shared" si="3044"/>
        <v>0</v>
      </c>
      <c r="AH1003" s="410">
        <f t="shared" si="3044"/>
        <v>0</v>
      </c>
      <c r="AI1003" s="410">
        <f t="shared" si="3044"/>
        <v>0</v>
      </c>
      <c r="AJ1003" s="410">
        <f t="shared" si="3044"/>
        <v>0</v>
      </c>
      <c r="AK1003" s="410">
        <f t="shared" si="3044"/>
        <v>0</v>
      </c>
      <c r="AL1003" s="410">
        <f>AL1002</f>
        <v>0</v>
      </c>
      <c r="AM1003" s="296"/>
    </row>
    <row r="1004" spans="1:40" s="282" customFormat="1" hidden="1" outlineLevel="1">
      <c r="A1004" s="530"/>
      <c r="B1004" s="323"/>
      <c r="C1004" s="290"/>
      <c r="D1004" s="290"/>
      <c r="E1004" s="290"/>
      <c r="F1004" s="290"/>
      <c r="G1004" s="290"/>
      <c r="H1004" s="290"/>
      <c r="I1004" s="290"/>
      <c r="J1004" s="290"/>
      <c r="K1004" s="290"/>
      <c r="L1004" s="290"/>
      <c r="M1004" s="290"/>
      <c r="N1004" s="290"/>
      <c r="O1004" s="290"/>
      <c r="P1004" s="290"/>
      <c r="Q1004" s="290"/>
      <c r="R1004" s="290"/>
      <c r="S1004" s="290"/>
      <c r="T1004" s="290"/>
      <c r="U1004" s="290"/>
      <c r="V1004" s="290"/>
      <c r="W1004" s="290"/>
      <c r="X1004" s="290"/>
      <c r="Y1004" s="411"/>
      <c r="Z1004" s="411"/>
      <c r="AA1004" s="411"/>
      <c r="AB1004" s="411"/>
      <c r="AC1004" s="411"/>
      <c r="AD1004" s="411"/>
      <c r="AE1004" s="415"/>
      <c r="AF1004" s="415"/>
      <c r="AG1004" s="415"/>
      <c r="AH1004" s="415"/>
      <c r="AI1004" s="415"/>
      <c r="AJ1004" s="415"/>
      <c r="AK1004" s="415"/>
      <c r="AL1004" s="415"/>
      <c r="AM1004" s="312"/>
    </row>
    <row r="1005" spans="1:40" ht="15.75" hidden="1" outlineLevel="1">
      <c r="A1005" s="530"/>
      <c r="B1005" s="517" t="s">
        <v>496</v>
      </c>
      <c r="C1005" s="319"/>
      <c r="D1005" s="289"/>
      <c r="E1005" s="288"/>
      <c r="F1005" s="288"/>
      <c r="G1005" s="288"/>
      <c r="H1005" s="288"/>
      <c r="I1005" s="288"/>
      <c r="J1005" s="288"/>
      <c r="K1005" s="288"/>
      <c r="L1005" s="288"/>
      <c r="M1005" s="288"/>
      <c r="N1005" s="289"/>
      <c r="O1005" s="288"/>
      <c r="P1005" s="288"/>
      <c r="Q1005" s="288"/>
      <c r="R1005" s="288"/>
      <c r="S1005" s="288"/>
      <c r="T1005" s="288"/>
      <c r="U1005" s="288"/>
      <c r="V1005" s="288"/>
      <c r="W1005" s="288"/>
      <c r="X1005" s="288"/>
      <c r="Y1005" s="413"/>
      <c r="Z1005" s="413"/>
      <c r="AA1005" s="413"/>
      <c r="AB1005" s="413"/>
      <c r="AC1005" s="413"/>
      <c r="AD1005" s="413"/>
      <c r="AE1005" s="413"/>
      <c r="AF1005" s="413"/>
      <c r="AG1005" s="413"/>
      <c r="AH1005" s="413"/>
      <c r="AI1005" s="413"/>
      <c r="AJ1005" s="413"/>
      <c r="AK1005" s="413"/>
      <c r="AL1005" s="413"/>
      <c r="AM1005" s="291"/>
    </row>
    <row r="1006" spans="1:40" hidden="1" outlineLevel="1">
      <c r="A1006" s="530">
        <v>17</v>
      </c>
      <c r="B1006" s="427" t="s">
        <v>112</v>
      </c>
      <c r="C1006" s="290" t="s">
        <v>25</v>
      </c>
      <c r="D1006" s="294"/>
      <c r="E1006" s="294"/>
      <c r="F1006" s="294"/>
      <c r="G1006" s="294"/>
      <c r="H1006" s="294"/>
      <c r="I1006" s="294"/>
      <c r="J1006" s="294"/>
      <c r="K1006" s="294"/>
      <c r="L1006" s="294"/>
      <c r="M1006" s="294"/>
      <c r="N1006" s="294">
        <v>12</v>
      </c>
      <c r="O1006" s="294"/>
      <c r="P1006" s="294"/>
      <c r="Q1006" s="294"/>
      <c r="R1006" s="294"/>
      <c r="S1006" s="294"/>
      <c r="T1006" s="294"/>
      <c r="U1006" s="294"/>
      <c r="V1006" s="294"/>
      <c r="W1006" s="294"/>
      <c r="X1006" s="294"/>
      <c r="Y1006" s="425"/>
      <c r="Z1006" s="409"/>
      <c r="AA1006" s="409"/>
      <c r="AB1006" s="409"/>
      <c r="AC1006" s="409"/>
      <c r="AD1006" s="409"/>
      <c r="AE1006" s="409"/>
      <c r="AF1006" s="414"/>
      <c r="AG1006" s="414"/>
      <c r="AH1006" s="414"/>
      <c r="AI1006" s="414"/>
      <c r="AJ1006" s="414"/>
      <c r="AK1006" s="414"/>
      <c r="AL1006" s="414"/>
      <c r="AM1006" s="295">
        <f>SUM(Y1006:AL1006)</f>
        <v>0</v>
      </c>
    </row>
    <row r="1007" spans="1:40" hidden="1" outlineLevel="1">
      <c r="A1007" s="530"/>
      <c r="B1007" s="293" t="s">
        <v>342</v>
      </c>
      <c r="C1007" s="290" t="s">
        <v>163</v>
      </c>
      <c r="D1007" s="294"/>
      <c r="E1007" s="294"/>
      <c r="F1007" s="294"/>
      <c r="G1007" s="294"/>
      <c r="H1007" s="294"/>
      <c r="I1007" s="294"/>
      <c r="J1007" s="294"/>
      <c r="K1007" s="294"/>
      <c r="L1007" s="294"/>
      <c r="M1007" s="294"/>
      <c r="N1007" s="294">
        <f>N1006</f>
        <v>12</v>
      </c>
      <c r="O1007" s="294"/>
      <c r="P1007" s="294"/>
      <c r="Q1007" s="294"/>
      <c r="R1007" s="294"/>
      <c r="S1007" s="294"/>
      <c r="T1007" s="294"/>
      <c r="U1007" s="294"/>
      <c r="V1007" s="294"/>
      <c r="W1007" s="294"/>
      <c r="X1007" s="294"/>
      <c r="Y1007" s="410">
        <f>Y1006</f>
        <v>0</v>
      </c>
      <c r="Z1007" s="410">
        <f t="shared" ref="Z1007:AL1007" si="3045">Z1006</f>
        <v>0</v>
      </c>
      <c r="AA1007" s="410">
        <f t="shared" si="3045"/>
        <v>0</v>
      </c>
      <c r="AB1007" s="410">
        <f t="shared" si="3045"/>
        <v>0</v>
      </c>
      <c r="AC1007" s="410">
        <f t="shared" si="3045"/>
        <v>0</v>
      </c>
      <c r="AD1007" s="410">
        <f t="shared" si="3045"/>
        <v>0</v>
      </c>
      <c r="AE1007" s="410">
        <f t="shared" si="3045"/>
        <v>0</v>
      </c>
      <c r="AF1007" s="410">
        <f t="shared" si="3045"/>
        <v>0</v>
      </c>
      <c r="AG1007" s="410">
        <f t="shared" si="3045"/>
        <v>0</v>
      </c>
      <c r="AH1007" s="410">
        <f t="shared" si="3045"/>
        <v>0</v>
      </c>
      <c r="AI1007" s="410">
        <f t="shared" si="3045"/>
        <v>0</v>
      </c>
      <c r="AJ1007" s="410">
        <f t="shared" si="3045"/>
        <v>0</v>
      </c>
      <c r="AK1007" s="410">
        <f t="shared" si="3045"/>
        <v>0</v>
      </c>
      <c r="AL1007" s="410">
        <f t="shared" si="3045"/>
        <v>0</v>
      </c>
      <c r="AM1007" s="305"/>
    </row>
    <row r="1008" spans="1:40" hidden="1" outlineLevel="1">
      <c r="A1008" s="530"/>
      <c r="B1008" s="293"/>
      <c r="C1008" s="290"/>
      <c r="D1008" s="290"/>
      <c r="E1008" s="290"/>
      <c r="F1008" s="290"/>
      <c r="G1008" s="290"/>
      <c r="H1008" s="290"/>
      <c r="I1008" s="290"/>
      <c r="J1008" s="290"/>
      <c r="K1008" s="290"/>
      <c r="L1008" s="290"/>
      <c r="M1008" s="290"/>
      <c r="N1008" s="290"/>
      <c r="O1008" s="290"/>
      <c r="P1008" s="290"/>
      <c r="Q1008" s="290"/>
      <c r="R1008" s="290"/>
      <c r="S1008" s="290"/>
      <c r="T1008" s="290"/>
      <c r="U1008" s="290"/>
      <c r="V1008" s="290"/>
      <c r="W1008" s="290"/>
      <c r="X1008" s="290"/>
      <c r="Y1008" s="421"/>
      <c r="Z1008" s="424"/>
      <c r="AA1008" s="424"/>
      <c r="AB1008" s="424"/>
      <c r="AC1008" s="424"/>
      <c r="AD1008" s="424"/>
      <c r="AE1008" s="424"/>
      <c r="AF1008" s="424"/>
      <c r="AG1008" s="424"/>
      <c r="AH1008" s="424"/>
      <c r="AI1008" s="424"/>
      <c r="AJ1008" s="424"/>
      <c r="AK1008" s="424"/>
      <c r="AL1008" s="424"/>
      <c r="AM1008" s="305"/>
    </row>
    <row r="1009" spans="1:39" hidden="1" outlineLevel="1">
      <c r="A1009" s="530">
        <v>18</v>
      </c>
      <c r="B1009" s="427" t="s">
        <v>109</v>
      </c>
      <c r="C1009" s="290" t="s">
        <v>25</v>
      </c>
      <c r="D1009" s="294"/>
      <c r="E1009" s="294"/>
      <c r="F1009" s="294"/>
      <c r="G1009" s="294"/>
      <c r="H1009" s="294"/>
      <c r="I1009" s="294"/>
      <c r="J1009" s="294"/>
      <c r="K1009" s="294"/>
      <c r="L1009" s="294"/>
      <c r="M1009" s="294"/>
      <c r="N1009" s="294">
        <v>12</v>
      </c>
      <c r="O1009" s="294"/>
      <c r="P1009" s="294"/>
      <c r="Q1009" s="294"/>
      <c r="R1009" s="294"/>
      <c r="S1009" s="294"/>
      <c r="T1009" s="294"/>
      <c r="U1009" s="294"/>
      <c r="V1009" s="294"/>
      <c r="W1009" s="294"/>
      <c r="X1009" s="294"/>
      <c r="Y1009" s="425"/>
      <c r="Z1009" s="409"/>
      <c r="AA1009" s="409"/>
      <c r="AB1009" s="409"/>
      <c r="AC1009" s="409"/>
      <c r="AD1009" s="409"/>
      <c r="AE1009" s="409"/>
      <c r="AF1009" s="414"/>
      <c r="AG1009" s="414"/>
      <c r="AH1009" s="414"/>
      <c r="AI1009" s="414"/>
      <c r="AJ1009" s="414"/>
      <c r="AK1009" s="414"/>
      <c r="AL1009" s="414"/>
      <c r="AM1009" s="295">
        <f>SUM(Y1009:AL1009)</f>
        <v>0</v>
      </c>
    </row>
    <row r="1010" spans="1:39" hidden="1" outlineLevel="1">
      <c r="A1010" s="530"/>
      <c r="B1010" s="293" t="s">
        <v>342</v>
      </c>
      <c r="C1010" s="290" t="s">
        <v>163</v>
      </c>
      <c r="D1010" s="294"/>
      <c r="E1010" s="294"/>
      <c r="F1010" s="294"/>
      <c r="G1010" s="294"/>
      <c r="H1010" s="294"/>
      <c r="I1010" s="294"/>
      <c r="J1010" s="294"/>
      <c r="K1010" s="294"/>
      <c r="L1010" s="294"/>
      <c r="M1010" s="294"/>
      <c r="N1010" s="294">
        <f>N1009</f>
        <v>12</v>
      </c>
      <c r="O1010" s="294"/>
      <c r="P1010" s="294"/>
      <c r="Q1010" s="294"/>
      <c r="R1010" s="294"/>
      <c r="S1010" s="294"/>
      <c r="T1010" s="294"/>
      <c r="U1010" s="294"/>
      <c r="V1010" s="294"/>
      <c r="W1010" s="294"/>
      <c r="X1010" s="294"/>
      <c r="Y1010" s="410">
        <f>Y1009</f>
        <v>0</v>
      </c>
      <c r="Z1010" s="410">
        <f t="shared" ref="Z1010:AL1010" si="3046">Z1009</f>
        <v>0</v>
      </c>
      <c r="AA1010" s="410">
        <f t="shared" si="3046"/>
        <v>0</v>
      </c>
      <c r="AB1010" s="410">
        <f t="shared" si="3046"/>
        <v>0</v>
      </c>
      <c r="AC1010" s="410">
        <f t="shared" si="3046"/>
        <v>0</v>
      </c>
      <c r="AD1010" s="410">
        <f t="shared" si="3046"/>
        <v>0</v>
      </c>
      <c r="AE1010" s="410">
        <f t="shared" si="3046"/>
        <v>0</v>
      </c>
      <c r="AF1010" s="410">
        <f t="shared" si="3046"/>
        <v>0</v>
      </c>
      <c r="AG1010" s="410">
        <f t="shared" si="3046"/>
        <v>0</v>
      </c>
      <c r="AH1010" s="410">
        <f t="shared" si="3046"/>
        <v>0</v>
      </c>
      <c r="AI1010" s="410">
        <f t="shared" si="3046"/>
        <v>0</v>
      </c>
      <c r="AJ1010" s="410">
        <f t="shared" si="3046"/>
        <v>0</v>
      </c>
      <c r="AK1010" s="410">
        <f t="shared" si="3046"/>
        <v>0</v>
      </c>
      <c r="AL1010" s="410">
        <f t="shared" si="3046"/>
        <v>0</v>
      </c>
      <c r="AM1010" s="305"/>
    </row>
    <row r="1011" spans="1:39" hidden="1" outlineLevel="1">
      <c r="A1011" s="530"/>
      <c r="B1011" s="321"/>
      <c r="C1011" s="290"/>
      <c r="D1011" s="290"/>
      <c r="E1011" s="290"/>
      <c r="F1011" s="290"/>
      <c r="G1011" s="290"/>
      <c r="H1011" s="290"/>
      <c r="I1011" s="290"/>
      <c r="J1011" s="290"/>
      <c r="K1011" s="290"/>
      <c r="L1011" s="290"/>
      <c r="M1011" s="290"/>
      <c r="N1011" s="290"/>
      <c r="O1011" s="290"/>
      <c r="P1011" s="290"/>
      <c r="Q1011" s="290"/>
      <c r="R1011" s="290"/>
      <c r="S1011" s="290"/>
      <c r="T1011" s="290"/>
      <c r="U1011" s="290"/>
      <c r="V1011" s="290"/>
      <c r="W1011" s="290"/>
      <c r="X1011" s="290"/>
      <c r="Y1011" s="422"/>
      <c r="Z1011" s="423"/>
      <c r="AA1011" s="423"/>
      <c r="AB1011" s="423"/>
      <c r="AC1011" s="423"/>
      <c r="AD1011" s="423"/>
      <c r="AE1011" s="423"/>
      <c r="AF1011" s="423"/>
      <c r="AG1011" s="423"/>
      <c r="AH1011" s="423"/>
      <c r="AI1011" s="423"/>
      <c r="AJ1011" s="423"/>
      <c r="AK1011" s="423"/>
      <c r="AL1011" s="423"/>
      <c r="AM1011" s="296"/>
    </row>
    <row r="1012" spans="1:39" hidden="1" outlineLevel="1">
      <c r="A1012" s="530">
        <v>19</v>
      </c>
      <c r="B1012" s="427" t="s">
        <v>111</v>
      </c>
      <c r="C1012" s="290" t="s">
        <v>25</v>
      </c>
      <c r="D1012" s="294"/>
      <c r="E1012" s="294"/>
      <c r="F1012" s="294"/>
      <c r="G1012" s="294"/>
      <c r="H1012" s="294"/>
      <c r="I1012" s="294"/>
      <c r="J1012" s="294"/>
      <c r="K1012" s="294"/>
      <c r="L1012" s="294"/>
      <c r="M1012" s="294"/>
      <c r="N1012" s="294">
        <v>12</v>
      </c>
      <c r="O1012" s="294"/>
      <c r="P1012" s="294"/>
      <c r="Q1012" s="294"/>
      <c r="R1012" s="294"/>
      <c r="S1012" s="294"/>
      <c r="T1012" s="294"/>
      <c r="U1012" s="294"/>
      <c r="V1012" s="294"/>
      <c r="W1012" s="294"/>
      <c r="X1012" s="294"/>
      <c r="Y1012" s="425"/>
      <c r="Z1012" s="409"/>
      <c r="AA1012" s="409"/>
      <c r="AB1012" s="409"/>
      <c r="AC1012" s="409"/>
      <c r="AD1012" s="409"/>
      <c r="AE1012" s="409"/>
      <c r="AF1012" s="414"/>
      <c r="AG1012" s="414"/>
      <c r="AH1012" s="414"/>
      <c r="AI1012" s="414"/>
      <c r="AJ1012" s="414"/>
      <c r="AK1012" s="414"/>
      <c r="AL1012" s="414"/>
      <c r="AM1012" s="295">
        <f>SUM(Y1012:AL1012)</f>
        <v>0</v>
      </c>
    </row>
    <row r="1013" spans="1:39" hidden="1" outlineLevel="1">
      <c r="A1013" s="530"/>
      <c r="B1013" s="293" t="s">
        <v>342</v>
      </c>
      <c r="C1013" s="290" t="s">
        <v>163</v>
      </c>
      <c r="D1013" s="294"/>
      <c r="E1013" s="294"/>
      <c r="F1013" s="294"/>
      <c r="G1013" s="294"/>
      <c r="H1013" s="294"/>
      <c r="I1013" s="294"/>
      <c r="J1013" s="294"/>
      <c r="K1013" s="294"/>
      <c r="L1013" s="294"/>
      <c r="M1013" s="294"/>
      <c r="N1013" s="294">
        <f>N1012</f>
        <v>12</v>
      </c>
      <c r="O1013" s="294"/>
      <c r="P1013" s="294"/>
      <c r="Q1013" s="294"/>
      <c r="R1013" s="294"/>
      <c r="S1013" s="294"/>
      <c r="T1013" s="294"/>
      <c r="U1013" s="294"/>
      <c r="V1013" s="294"/>
      <c r="W1013" s="294"/>
      <c r="X1013" s="294"/>
      <c r="Y1013" s="410">
        <f>Y1012</f>
        <v>0</v>
      </c>
      <c r="Z1013" s="410">
        <f t="shared" ref="Z1013:AL1013" si="3047">Z1012</f>
        <v>0</v>
      </c>
      <c r="AA1013" s="410">
        <f t="shared" si="3047"/>
        <v>0</v>
      </c>
      <c r="AB1013" s="410">
        <f t="shared" si="3047"/>
        <v>0</v>
      </c>
      <c r="AC1013" s="410">
        <f t="shared" si="3047"/>
        <v>0</v>
      </c>
      <c r="AD1013" s="410">
        <f t="shared" si="3047"/>
        <v>0</v>
      </c>
      <c r="AE1013" s="410">
        <f t="shared" si="3047"/>
        <v>0</v>
      </c>
      <c r="AF1013" s="410">
        <f t="shared" si="3047"/>
        <v>0</v>
      </c>
      <c r="AG1013" s="410">
        <f t="shared" si="3047"/>
        <v>0</v>
      </c>
      <c r="AH1013" s="410">
        <f t="shared" si="3047"/>
        <v>0</v>
      </c>
      <c r="AI1013" s="410">
        <f t="shared" si="3047"/>
        <v>0</v>
      </c>
      <c r="AJ1013" s="410">
        <f t="shared" si="3047"/>
        <v>0</v>
      </c>
      <c r="AK1013" s="410">
        <f t="shared" si="3047"/>
        <v>0</v>
      </c>
      <c r="AL1013" s="410">
        <f t="shared" si="3047"/>
        <v>0</v>
      </c>
      <c r="AM1013" s="296"/>
    </row>
    <row r="1014" spans="1:39" hidden="1" outlineLevel="1">
      <c r="A1014" s="530"/>
      <c r="B1014" s="321"/>
      <c r="C1014" s="290"/>
      <c r="D1014" s="290"/>
      <c r="E1014" s="290"/>
      <c r="F1014" s="290"/>
      <c r="G1014" s="290"/>
      <c r="H1014" s="290"/>
      <c r="I1014" s="290"/>
      <c r="J1014" s="290"/>
      <c r="K1014" s="290"/>
      <c r="L1014" s="290"/>
      <c r="M1014" s="290"/>
      <c r="N1014" s="290"/>
      <c r="O1014" s="290"/>
      <c r="P1014" s="290"/>
      <c r="Q1014" s="290"/>
      <c r="R1014" s="290"/>
      <c r="S1014" s="290"/>
      <c r="T1014" s="290"/>
      <c r="U1014" s="290"/>
      <c r="V1014" s="290"/>
      <c r="W1014" s="290"/>
      <c r="X1014" s="290"/>
      <c r="Y1014" s="411"/>
      <c r="Z1014" s="411"/>
      <c r="AA1014" s="411"/>
      <c r="AB1014" s="411"/>
      <c r="AC1014" s="411"/>
      <c r="AD1014" s="411"/>
      <c r="AE1014" s="411"/>
      <c r="AF1014" s="411"/>
      <c r="AG1014" s="411"/>
      <c r="AH1014" s="411"/>
      <c r="AI1014" s="411"/>
      <c r="AJ1014" s="411"/>
      <c r="AK1014" s="411"/>
      <c r="AL1014" s="411"/>
      <c r="AM1014" s="305"/>
    </row>
    <row r="1015" spans="1:39" hidden="1" outlineLevel="1">
      <c r="A1015" s="530">
        <v>20</v>
      </c>
      <c r="B1015" s="427" t="s">
        <v>110</v>
      </c>
      <c r="C1015" s="290" t="s">
        <v>25</v>
      </c>
      <c r="D1015" s="294"/>
      <c r="E1015" s="294"/>
      <c r="F1015" s="294"/>
      <c r="G1015" s="294"/>
      <c r="H1015" s="294"/>
      <c r="I1015" s="294"/>
      <c r="J1015" s="294"/>
      <c r="K1015" s="294"/>
      <c r="L1015" s="294"/>
      <c r="M1015" s="294"/>
      <c r="N1015" s="294">
        <v>12</v>
      </c>
      <c r="O1015" s="294"/>
      <c r="P1015" s="294"/>
      <c r="Q1015" s="294"/>
      <c r="R1015" s="294"/>
      <c r="S1015" s="294"/>
      <c r="T1015" s="294"/>
      <c r="U1015" s="294"/>
      <c r="V1015" s="294"/>
      <c r="W1015" s="294"/>
      <c r="X1015" s="294"/>
      <c r="Y1015" s="425"/>
      <c r="Z1015" s="409"/>
      <c r="AA1015" s="409"/>
      <c r="AB1015" s="409"/>
      <c r="AC1015" s="409"/>
      <c r="AD1015" s="409"/>
      <c r="AE1015" s="409"/>
      <c r="AF1015" s="414"/>
      <c r="AG1015" s="414"/>
      <c r="AH1015" s="414"/>
      <c r="AI1015" s="414"/>
      <c r="AJ1015" s="414"/>
      <c r="AK1015" s="414"/>
      <c r="AL1015" s="414"/>
      <c r="AM1015" s="295">
        <f>SUM(Y1015:AL1015)</f>
        <v>0</v>
      </c>
    </row>
    <row r="1016" spans="1:39" hidden="1" outlineLevel="1">
      <c r="A1016" s="530"/>
      <c r="B1016" s="293" t="s">
        <v>342</v>
      </c>
      <c r="C1016" s="290" t="s">
        <v>163</v>
      </c>
      <c r="D1016" s="294"/>
      <c r="E1016" s="294"/>
      <c r="F1016" s="294"/>
      <c r="G1016" s="294"/>
      <c r="H1016" s="294"/>
      <c r="I1016" s="294"/>
      <c r="J1016" s="294"/>
      <c r="K1016" s="294"/>
      <c r="L1016" s="294"/>
      <c r="M1016" s="294"/>
      <c r="N1016" s="294">
        <f>N1015</f>
        <v>12</v>
      </c>
      <c r="O1016" s="294"/>
      <c r="P1016" s="294"/>
      <c r="Q1016" s="294"/>
      <c r="R1016" s="294"/>
      <c r="S1016" s="294"/>
      <c r="T1016" s="294"/>
      <c r="U1016" s="294"/>
      <c r="V1016" s="294"/>
      <c r="W1016" s="294"/>
      <c r="X1016" s="294"/>
      <c r="Y1016" s="410">
        <f t="shared" ref="Y1016:AL1016" si="3048">Y1015</f>
        <v>0</v>
      </c>
      <c r="Z1016" s="410">
        <f t="shared" si="3048"/>
        <v>0</v>
      </c>
      <c r="AA1016" s="410">
        <f t="shared" si="3048"/>
        <v>0</v>
      </c>
      <c r="AB1016" s="410">
        <f t="shared" si="3048"/>
        <v>0</v>
      </c>
      <c r="AC1016" s="410">
        <f t="shared" si="3048"/>
        <v>0</v>
      </c>
      <c r="AD1016" s="410">
        <f t="shared" si="3048"/>
        <v>0</v>
      </c>
      <c r="AE1016" s="410">
        <f t="shared" si="3048"/>
        <v>0</v>
      </c>
      <c r="AF1016" s="410">
        <f t="shared" si="3048"/>
        <v>0</v>
      </c>
      <c r="AG1016" s="410">
        <f t="shared" si="3048"/>
        <v>0</v>
      </c>
      <c r="AH1016" s="410">
        <f t="shared" si="3048"/>
        <v>0</v>
      </c>
      <c r="AI1016" s="410">
        <f t="shared" si="3048"/>
        <v>0</v>
      </c>
      <c r="AJ1016" s="410">
        <f t="shared" si="3048"/>
        <v>0</v>
      </c>
      <c r="AK1016" s="410">
        <f t="shared" si="3048"/>
        <v>0</v>
      </c>
      <c r="AL1016" s="410">
        <f t="shared" si="3048"/>
        <v>0</v>
      </c>
      <c r="AM1016" s="305"/>
    </row>
    <row r="1017" spans="1:39" ht="15.75" hidden="1" outlineLevel="1">
      <c r="A1017" s="530"/>
      <c r="B1017" s="322"/>
      <c r="C1017" s="299"/>
      <c r="D1017" s="290"/>
      <c r="E1017" s="290"/>
      <c r="F1017" s="290"/>
      <c r="G1017" s="290"/>
      <c r="H1017" s="290"/>
      <c r="I1017" s="290"/>
      <c r="J1017" s="290"/>
      <c r="K1017" s="290"/>
      <c r="L1017" s="290"/>
      <c r="M1017" s="290"/>
      <c r="N1017" s="299"/>
      <c r="O1017" s="290"/>
      <c r="P1017" s="290"/>
      <c r="Q1017" s="290"/>
      <c r="R1017" s="290"/>
      <c r="S1017" s="290"/>
      <c r="T1017" s="290"/>
      <c r="U1017" s="290"/>
      <c r="V1017" s="290"/>
      <c r="W1017" s="290"/>
      <c r="X1017" s="290"/>
      <c r="Y1017" s="411"/>
      <c r="Z1017" s="411"/>
      <c r="AA1017" s="411"/>
      <c r="AB1017" s="411"/>
      <c r="AC1017" s="411"/>
      <c r="AD1017" s="411"/>
      <c r="AE1017" s="411"/>
      <c r="AF1017" s="411"/>
      <c r="AG1017" s="411"/>
      <c r="AH1017" s="411"/>
      <c r="AI1017" s="411"/>
      <c r="AJ1017" s="411"/>
      <c r="AK1017" s="411"/>
      <c r="AL1017" s="411"/>
      <c r="AM1017" s="305"/>
    </row>
    <row r="1018" spans="1:39" ht="15.75" hidden="1" outlineLevel="1">
      <c r="A1018" s="530"/>
      <c r="B1018" s="516" t="s">
        <v>503</v>
      </c>
      <c r="C1018" s="290"/>
      <c r="D1018" s="290"/>
      <c r="E1018" s="290"/>
      <c r="F1018" s="290"/>
      <c r="G1018" s="290"/>
      <c r="H1018" s="290"/>
      <c r="I1018" s="290"/>
      <c r="J1018" s="290"/>
      <c r="K1018" s="290"/>
      <c r="L1018" s="290"/>
      <c r="M1018" s="290"/>
      <c r="N1018" s="290"/>
      <c r="O1018" s="290"/>
      <c r="P1018" s="290"/>
      <c r="Q1018" s="290"/>
      <c r="R1018" s="290"/>
      <c r="S1018" s="290"/>
      <c r="T1018" s="290"/>
      <c r="U1018" s="290"/>
      <c r="V1018" s="290"/>
      <c r="W1018" s="290"/>
      <c r="X1018" s="290"/>
      <c r="Y1018" s="421"/>
      <c r="Z1018" s="424"/>
      <c r="AA1018" s="424"/>
      <c r="AB1018" s="424"/>
      <c r="AC1018" s="424"/>
      <c r="AD1018" s="424"/>
      <c r="AE1018" s="424"/>
      <c r="AF1018" s="424"/>
      <c r="AG1018" s="424"/>
      <c r="AH1018" s="424"/>
      <c r="AI1018" s="424"/>
      <c r="AJ1018" s="424"/>
      <c r="AK1018" s="424"/>
      <c r="AL1018" s="424"/>
      <c r="AM1018" s="305"/>
    </row>
    <row r="1019" spans="1:39" ht="15.75" hidden="1" outlineLevel="1">
      <c r="A1019" s="530"/>
      <c r="B1019" s="502" t="s">
        <v>499</v>
      </c>
      <c r="C1019" s="290"/>
      <c r="D1019" s="290"/>
      <c r="E1019" s="290"/>
      <c r="F1019" s="290"/>
      <c r="G1019" s="290"/>
      <c r="H1019" s="290"/>
      <c r="I1019" s="290"/>
      <c r="J1019" s="290"/>
      <c r="K1019" s="290"/>
      <c r="L1019" s="290"/>
      <c r="M1019" s="290"/>
      <c r="N1019" s="290"/>
      <c r="O1019" s="290"/>
      <c r="P1019" s="290"/>
      <c r="Q1019" s="290"/>
      <c r="R1019" s="290"/>
      <c r="S1019" s="290"/>
      <c r="T1019" s="290"/>
      <c r="U1019" s="290"/>
      <c r="V1019" s="290"/>
      <c r="W1019" s="290"/>
      <c r="X1019" s="290"/>
      <c r="Y1019" s="421"/>
      <c r="Z1019" s="424"/>
      <c r="AA1019" s="424"/>
      <c r="AB1019" s="424"/>
      <c r="AC1019" s="424"/>
      <c r="AD1019" s="424"/>
      <c r="AE1019" s="424"/>
      <c r="AF1019" s="424"/>
      <c r="AG1019" s="424"/>
      <c r="AH1019" s="424"/>
      <c r="AI1019" s="424"/>
      <c r="AJ1019" s="424"/>
      <c r="AK1019" s="424"/>
      <c r="AL1019" s="424"/>
      <c r="AM1019" s="305"/>
    </row>
    <row r="1020" spans="1:39" ht="15" hidden="1" customHeight="1" outlineLevel="1">
      <c r="A1020" s="530">
        <v>21</v>
      </c>
      <c r="B1020" s="427" t="s">
        <v>113</v>
      </c>
      <c r="C1020" s="290" t="s">
        <v>25</v>
      </c>
      <c r="D1020" s="294"/>
      <c r="E1020" s="294"/>
      <c r="F1020" s="294"/>
      <c r="G1020" s="294"/>
      <c r="H1020" s="294"/>
      <c r="I1020" s="294"/>
      <c r="J1020" s="294"/>
      <c r="K1020" s="294"/>
      <c r="L1020" s="294"/>
      <c r="M1020" s="294"/>
      <c r="N1020" s="290"/>
      <c r="O1020" s="294"/>
      <c r="P1020" s="294"/>
      <c r="Q1020" s="294"/>
      <c r="R1020" s="294"/>
      <c r="S1020" s="294"/>
      <c r="T1020" s="294"/>
      <c r="U1020" s="294"/>
      <c r="V1020" s="294"/>
      <c r="W1020" s="294"/>
      <c r="X1020" s="294"/>
      <c r="Y1020" s="409"/>
      <c r="Z1020" s="409"/>
      <c r="AA1020" s="409"/>
      <c r="AB1020" s="409"/>
      <c r="AC1020" s="409"/>
      <c r="AD1020" s="409"/>
      <c r="AE1020" s="409"/>
      <c r="AF1020" s="409"/>
      <c r="AG1020" s="409"/>
      <c r="AH1020" s="409"/>
      <c r="AI1020" s="409"/>
      <c r="AJ1020" s="409"/>
      <c r="AK1020" s="409"/>
      <c r="AL1020" s="409"/>
      <c r="AM1020" s="295">
        <f>SUM(Y1020:AL1020)</f>
        <v>0</v>
      </c>
    </row>
    <row r="1021" spans="1:39" ht="15" hidden="1" customHeight="1" outlineLevel="1">
      <c r="A1021" s="530"/>
      <c r="B1021" s="293" t="s">
        <v>346</v>
      </c>
      <c r="C1021" s="290" t="s">
        <v>163</v>
      </c>
      <c r="D1021" s="294"/>
      <c r="E1021" s="294"/>
      <c r="F1021" s="294"/>
      <c r="G1021" s="294"/>
      <c r="H1021" s="294"/>
      <c r="I1021" s="294"/>
      <c r="J1021" s="294"/>
      <c r="K1021" s="294"/>
      <c r="L1021" s="294"/>
      <c r="M1021" s="294"/>
      <c r="N1021" s="290"/>
      <c r="O1021" s="294"/>
      <c r="P1021" s="294"/>
      <c r="Q1021" s="294"/>
      <c r="R1021" s="294"/>
      <c r="S1021" s="294"/>
      <c r="T1021" s="294"/>
      <c r="U1021" s="294"/>
      <c r="V1021" s="294"/>
      <c r="W1021" s="294"/>
      <c r="X1021" s="294"/>
      <c r="Y1021" s="410">
        <f>Y1020</f>
        <v>0</v>
      </c>
      <c r="Z1021" s="410">
        <f t="shared" ref="Z1021" si="3049">Z1020</f>
        <v>0</v>
      </c>
      <c r="AA1021" s="410">
        <f t="shared" ref="AA1021" si="3050">AA1020</f>
        <v>0</v>
      </c>
      <c r="AB1021" s="410">
        <f t="shared" ref="AB1021" si="3051">AB1020</f>
        <v>0</v>
      </c>
      <c r="AC1021" s="410">
        <f t="shared" ref="AC1021" si="3052">AC1020</f>
        <v>0</v>
      </c>
      <c r="AD1021" s="410">
        <f t="shared" ref="AD1021" si="3053">AD1020</f>
        <v>0</v>
      </c>
      <c r="AE1021" s="410">
        <f t="shared" ref="AE1021" si="3054">AE1020</f>
        <v>0</v>
      </c>
      <c r="AF1021" s="410">
        <f t="shared" ref="AF1021" si="3055">AF1020</f>
        <v>0</v>
      </c>
      <c r="AG1021" s="410">
        <f t="shared" ref="AG1021" si="3056">AG1020</f>
        <v>0</v>
      </c>
      <c r="AH1021" s="410">
        <f t="shared" ref="AH1021" si="3057">AH1020</f>
        <v>0</v>
      </c>
      <c r="AI1021" s="410">
        <f t="shared" ref="AI1021" si="3058">AI1020</f>
        <v>0</v>
      </c>
      <c r="AJ1021" s="410">
        <f t="shared" ref="AJ1021" si="3059">AJ1020</f>
        <v>0</v>
      </c>
      <c r="AK1021" s="410">
        <f t="shared" ref="AK1021" si="3060">AK1020</f>
        <v>0</v>
      </c>
      <c r="AL1021" s="410">
        <f t="shared" ref="AL1021" si="3061">AL1020</f>
        <v>0</v>
      </c>
      <c r="AM1021" s="305"/>
    </row>
    <row r="1022" spans="1:39" ht="15" hidden="1" customHeight="1" outlineLevel="1">
      <c r="A1022" s="530"/>
      <c r="B1022" s="293"/>
      <c r="C1022" s="290"/>
      <c r="D1022" s="290"/>
      <c r="E1022" s="290"/>
      <c r="F1022" s="290"/>
      <c r="G1022" s="290"/>
      <c r="H1022" s="290"/>
      <c r="I1022" s="290"/>
      <c r="J1022" s="290"/>
      <c r="K1022" s="290"/>
      <c r="L1022" s="290"/>
      <c r="M1022" s="290"/>
      <c r="N1022" s="290"/>
      <c r="O1022" s="290"/>
      <c r="P1022" s="290"/>
      <c r="Q1022" s="290"/>
      <c r="R1022" s="290"/>
      <c r="S1022" s="290"/>
      <c r="T1022" s="290"/>
      <c r="U1022" s="290"/>
      <c r="V1022" s="290"/>
      <c r="W1022" s="290"/>
      <c r="X1022" s="290"/>
      <c r="Y1022" s="421"/>
      <c r="Z1022" s="424"/>
      <c r="AA1022" s="424"/>
      <c r="AB1022" s="424"/>
      <c r="AC1022" s="424"/>
      <c r="AD1022" s="424"/>
      <c r="AE1022" s="424"/>
      <c r="AF1022" s="424"/>
      <c r="AG1022" s="424"/>
      <c r="AH1022" s="424"/>
      <c r="AI1022" s="424"/>
      <c r="AJ1022" s="424"/>
      <c r="AK1022" s="424"/>
      <c r="AL1022" s="424"/>
      <c r="AM1022" s="305"/>
    </row>
    <row r="1023" spans="1:39" ht="15" hidden="1" customHeight="1" outlineLevel="1">
      <c r="A1023" s="530">
        <v>22</v>
      </c>
      <c r="B1023" s="427" t="s">
        <v>114</v>
      </c>
      <c r="C1023" s="290" t="s">
        <v>25</v>
      </c>
      <c r="D1023" s="294"/>
      <c r="E1023" s="294"/>
      <c r="F1023" s="294"/>
      <c r="G1023" s="294"/>
      <c r="H1023" s="294"/>
      <c r="I1023" s="294"/>
      <c r="J1023" s="294"/>
      <c r="K1023" s="294"/>
      <c r="L1023" s="294"/>
      <c r="M1023" s="294"/>
      <c r="N1023" s="290"/>
      <c r="O1023" s="294"/>
      <c r="P1023" s="294"/>
      <c r="Q1023" s="294"/>
      <c r="R1023" s="294"/>
      <c r="S1023" s="294"/>
      <c r="T1023" s="294"/>
      <c r="U1023" s="294"/>
      <c r="V1023" s="294"/>
      <c r="W1023" s="294"/>
      <c r="X1023" s="294"/>
      <c r="Y1023" s="409"/>
      <c r="Z1023" s="409"/>
      <c r="AA1023" s="409"/>
      <c r="AB1023" s="409"/>
      <c r="AC1023" s="409"/>
      <c r="AD1023" s="409"/>
      <c r="AE1023" s="409"/>
      <c r="AF1023" s="409"/>
      <c r="AG1023" s="409"/>
      <c r="AH1023" s="409"/>
      <c r="AI1023" s="409"/>
      <c r="AJ1023" s="409"/>
      <c r="AK1023" s="409"/>
      <c r="AL1023" s="409"/>
      <c r="AM1023" s="295">
        <f>SUM(Y1023:AL1023)</f>
        <v>0</v>
      </c>
    </row>
    <row r="1024" spans="1:39" ht="15" hidden="1" customHeight="1" outlineLevel="1">
      <c r="A1024" s="530"/>
      <c r="B1024" s="293" t="s">
        <v>346</v>
      </c>
      <c r="C1024" s="290" t="s">
        <v>163</v>
      </c>
      <c r="D1024" s="294"/>
      <c r="E1024" s="294"/>
      <c r="F1024" s="294"/>
      <c r="G1024" s="294"/>
      <c r="H1024" s="294"/>
      <c r="I1024" s="294"/>
      <c r="J1024" s="294"/>
      <c r="K1024" s="294"/>
      <c r="L1024" s="294"/>
      <c r="M1024" s="294"/>
      <c r="N1024" s="290"/>
      <c r="O1024" s="294"/>
      <c r="P1024" s="294"/>
      <c r="Q1024" s="294"/>
      <c r="R1024" s="294"/>
      <c r="S1024" s="294"/>
      <c r="T1024" s="294"/>
      <c r="U1024" s="294"/>
      <c r="V1024" s="294"/>
      <c r="W1024" s="294"/>
      <c r="X1024" s="294"/>
      <c r="Y1024" s="410">
        <f>Y1023</f>
        <v>0</v>
      </c>
      <c r="Z1024" s="410">
        <f t="shared" ref="Z1024" si="3062">Z1023</f>
        <v>0</v>
      </c>
      <c r="AA1024" s="410">
        <f t="shared" ref="AA1024" si="3063">AA1023</f>
        <v>0</v>
      </c>
      <c r="AB1024" s="410">
        <f t="shared" ref="AB1024" si="3064">AB1023</f>
        <v>0</v>
      </c>
      <c r="AC1024" s="410">
        <f t="shared" ref="AC1024" si="3065">AC1023</f>
        <v>0</v>
      </c>
      <c r="AD1024" s="410">
        <f t="shared" ref="AD1024" si="3066">AD1023</f>
        <v>0</v>
      </c>
      <c r="AE1024" s="410">
        <f t="shared" ref="AE1024" si="3067">AE1023</f>
        <v>0</v>
      </c>
      <c r="AF1024" s="410">
        <f t="shared" ref="AF1024" si="3068">AF1023</f>
        <v>0</v>
      </c>
      <c r="AG1024" s="410">
        <f t="shared" ref="AG1024" si="3069">AG1023</f>
        <v>0</v>
      </c>
      <c r="AH1024" s="410">
        <f t="shared" ref="AH1024" si="3070">AH1023</f>
        <v>0</v>
      </c>
      <c r="AI1024" s="410">
        <f t="shared" ref="AI1024" si="3071">AI1023</f>
        <v>0</v>
      </c>
      <c r="AJ1024" s="410">
        <f t="shared" ref="AJ1024" si="3072">AJ1023</f>
        <v>0</v>
      </c>
      <c r="AK1024" s="410">
        <f t="shared" ref="AK1024" si="3073">AK1023</f>
        <v>0</v>
      </c>
      <c r="AL1024" s="410">
        <f t="shared" ref="AL1024" si="3074">AL1023</f>
        <v>0</v>
      </c>
      <c r="AM1024" s="305"/>
    </row>
    <row r="1025" spans="1:39" ht="15" hidden="1" customHeight="1" outlineLevel="1">
      <c r="A1025" s="530"/>
      <c r="B1025" s="293"/>
      <c r="C1025" s="290"/>
      <c r="D1025" s="290"/>
      <c r="E1025" s="290"/>
      <c r="F1025" s="290"/>
      <c r="G1025" s="290"/>
      <c r="H1025" s="290"/>
      <c r="I1025" s="290"/>
      <c r="J1025" s="290"/>
      <c r="K1025" s="290"/>
      <c r="L1025" s="290"/>
      <c r="M1025" s="290"/>
      <c r="N1025" s="290"/>
      <c r="O1025" s="290"/>
      <c r="P1025" s="290"/>
      <c r="Q1025" s="290"/>
      <c r="R1025" s="290"/>
      <c r="S1025" s="290"/>
      <c r="T1025" s="290"/>
      <c r="U1025" s="290"/>
      <c r="V1025" s="290"/>
      <c r="W1025" s="290"/>
      <c r="X1025" s="290"/>
      <c r="Y1025" s="421"/>
      <c r="Z1025" s="424"/>
      <c r="AA1025" s="424"/>
      <c r="AB1025" s="424"/>
      <c r="AC1025" s="424"/>
      <c r="AD1025" s="424"/>
      <c r="AE1025" s="424"/>
      <c r="AF1025" s="424"/>
      <c r="AG1025" s="424"/>
      <c r="AH1025" s="424"/>
      <c r="AI1025" s="424"/>
      <c r="AJ1025" s="424"/>
      <c r="AK1025" s="424"/>
      <c r="AL1025" s="424"/>
      <c r="AM1025" s="305"/>
    </row>
    <row r="1026" spans="1:39" ht="15" hidden="1" customHeight="1" outlineLevel="1">
      <c r="A1026" s="530">
        <v>23</v>
      </c>
      <c r="B1026" s="427" t="s">
        <v>115</v>
      </c>
      <c r="C1026" s="290" t="s">
        <v>25</v>
      </c>
      <c r="D1026" s="294"/>
      <c r="E1026" s="294"/>
      <c r="F1026" s="294"/>
      <c r="G1026" s="294"/>
      <c r="H1026" s="294"/>
      <c r="I1026" s="294"/>
      <c r="J1026" s="294"/>
      <c r="K1026" s="294"/>
      <c r="L1026" s="294"/>
      <c r="M1026" s="294"/>
      <c r="N1026" s="290"/>
      <c r="O1026" s="294"/>
      <c r="P1026" s="294"/>
      <c r="Q1026" s="294"/>
      <c r="R1026" s="294"/>
      <c r="S1026" s="294"/>
      <c r="T1026" s="294"/>
      <c r="U1026" s="294"/>
      <c r="V1026" s="294"/>
      <c r="W1026" s="294"/>
      <c r="X1026" s="294"/>
      <c r="Y1026" s="409"/>
      <c r="Z1026" s="409"/>
      <c r="AA1026" s="409"/>
      <c r="AB1026" s="409"/>
      <c r="AC1026" s="409"/>
      <c r="AD1026" s="409"/>
      <c r="AE1026" s="409"/>
      <c r="AF1026" s="409"/>
      <c r="AG1026" s="409"/>
      <c r="AH1026" s="409"/>
      <c r="AI1026" s="409"/>
      <c r="AJ1026" s="409"/>
      <c r="AK1026" s="409"/>
      <c r="AL1026" s="409"/>
      <c r="AM1026" s="295">
        <f>SUM(Y1026:AL1026)</f>
        <v>0</v>
      </c>
    </row>
    <row r="1027" spans="1:39" ht="15" hidden="1" customHeight="1" outlineLevel="1">
      <c r="A1027" s="530"/>
      <c r="B1027" s="293" t="s">
        <v>346</v>
      </c>
      <c r="C1027" s="290" t="s">
        <v>163</v>
      </c>
      <c r="D1027" s="294"/>
      <c r="E1027" s="294"/>
      <c r="F1027" s="294"/>
      <c r="G1027" s="294"/>
      <c r="H1027" s="294"/>
      <c r="I1027" s="294"/>
      <c r="J1027" s="294"/>
      <c r="K1027" s="294"/>
      <c r="L1027" s="294"/>
      <c r="M1027" s="294"/>
      <c r="N1027" s="290"/>
      <c r="O1027" s="294"/>
      <c r="P1027" s="294"/>
      <c r="Q1027" s="294"/>
      <c r="R1027" s="294"/>
      <c r="S1027" s="294"/>
      <c r="T1027" s="294"/>
      <c r="U1027" s="294"/>
      <c r="V1027" s="294"/>
      <c r="W1027" s="294"/>
      <c r="X1027" s="294"/>
      <c r="Y1027" s="410">
        <f>Y1026</f>
        <v>0</v>
      </c>
      <c r="Z1027" s="410">
        <f t="shared" ref="Z1027" si="3075">Z1026</f>
        <v>0</v>
      </c>
      <c r="AA1027" s="410">
        <f t="shared" ref="AA1027" si="3076">AA1026</f>
        <v>0</v>
      </c>
      <c r="AB1027" s="410">
        <f t="shared" ref="AB1027" si="3077">AB1026</f>
        <v>0</v>
      </c>
      <c r="AC1027" s="410">
        <f t="shared" ref="AC1027" si="3078">AC1026</f>
        <v>0</v>
      </c>
      <c r="AD1027" s="410">
        <f t="shared" ref="AD1027" si="3079">AD1026</f>
        <v>0</v>
      </c>
      <c r="AE1027" s="410">
        <f t="shared" ref="AE1027" si="3080">AE1026</f>
        <v>0</v>
      </c>
      <c r="AF1027" s="410">
        <f t="shared" ref="AF1027" si="3081">AF1026</f>
        <v>0</v>
      </c>
      <c r="AG1027" s="410">
        <f t="shared" ref="AG1027" si="3082">AG1026</f>
        <v>0</v>
      </c>
      <c r="AH1027" s="410">
        <f t="shared" ref="AH1027" si="3083">AH1026</f>
        <v>0</v>
      </c>
      <c r="AI1027" s="410">
        <f t="shared" ref="AI1027" si="3084">AI1026</f>
        <v>0</v>
      </c>
      <c r="AJ1027" s="410">
        <f t="shared" ref="AJ1027" si="3085">AJ1026</f>
        <v>0</v>
      </c>
      <c r="AK1027" s="410">
        <f t="shared" ref="AK1027" si="3086">AK1026</f>
        <v>0</v>
      </c>
      <c r="AL1027" s="410">
        <f t="shared" ref="AL1027" si="3087">AL1026</f>
        <v>0</v>
      </c>
      <c r="AM1027" s="305"/>
    </row>
    <row r="1028" spans="1:39" ht="15" hidden="1" customHeight="1" outlineLevel="1">
      <c r="A1028" s="530"/>
      <c r="B1028" s="429"/>
      <c r="C1028" s="290"/>
      <c r="D1028" s="290"/>
      <c r="E1028" s="290"/>
      <c r="F1028" s="290"/>
      <c r="G1028" s="290"/>
      <c r="H1028" s="290"/>
      <c r="I1028" s="290"/>
      <c r="J1028" s="290"/>
      <c r="K1028" s="290"/>
      <c r="L1028" s="290"/>
      <c r="M1028" s="290"/>
      <c r="N1028" s="290"/>
      <c r="O1028" s="290"/>
      <c r="P1028" s="290"/>
      <c r="Q1028" s="290"/>
      <c r="R1028" s="290"/>
      <c r="S1028" s="290"/>
      <c r="T1028" s="290"/>
      <c r="U1028" s="290"/>
      <c r="V1028" s="290"/>
      <c r="W1028" s="290"/>
      <c r="X1028" s="290"/>
      <c r="Y1028" s="421"/>
      <c r="Z1028" s="424"/>
      <c r="AA1028" s="424"/>
      <c r="AB1028" s="424"/>
      <c r="AC1028" s="424"/>
      <c r="AD1028" s="424"/>
      <c r="AE1028" s="424"/>
      <c r="AF1028" s="424"/>
      <c r="AG1028" s="424"/>
      <c r="AH1028" s="424"/>
      <c r="AI1028" s="424"/>
      <c r="AJ1028" s="424"/>
      <c r="AK1028" s="424"/>
      <c r="AL1028" s="424"/>
      <c r="AM1028" s="305"/>
    </row>
    <row r="1029" spans="1:39" ht="15" hidden="1" customHeight="1" outlineLevel="1">
      <c r="A1029" s="530">
        <v>24</v>
      </c>
      <c r="B1029" s="427" t="s">
        <v>116</v>
      </c>
      <c r="C1029" s="290" t="s">
        <v>25</v>
      </c>
      <c r="D1029" s="294"/>
      <c r="E1029" s="294"/>
      <c r="F1029" s="294"/>
      <c r="G1029" s="294"/>
      <c r="H1029" s="294"/>
      <c r="I1029" s="294"/>
      <c r="J1029" s="294"/>
      <c r="K1029" s="294"/>
      <c r="L1029" s="294"/>
      <c r="M1029" s="294"/>
      <c r="N1029" s="290"/>
      <c r="O1029" s="294"/>
      <c r="P1029" s="294"/>
      <c r="Q1029" s="294"/>
      <c r="R1029" s="294"/>
      <c r="S1029" s="294"/>
      <c r="T1029" s="294"/>
      <c r="U1029" s="294"/>
      <c r="V1029" s="294"/>
      <c r="W1029" s="294"/>
      <c r="X1029" s="294"/>
      <c r="Y1029" s="409"/>
      <c r="Z1029" s="409"/>
      <c r="AA1029" s="409"/>
      <c r="AB1029" s="409"/>
      <c r="AC1029" s="409"/>
      <c r="AD1029" s="409"/>
      <c r="AE1029" s="409"/>
      <c r="AF1029" s="409"/>
      <c r="AG1029" s="409"/>
      <c r="AH1029" s="409"/>
      <c r="AI1029" s="409"/>
      <c r="AJ1029" s="409"/>
      <c r="AK1029" s="409"/>
      <c r="AL1029" s="409"/>
      <c r="AM1029" s="295">
        <f>SUM(Y1029:AL1029)</f>
        <v>0</v>
      </c>
    </row>
    <row r="1030" spans="1:39" ht="15" hidden="1" customHeight="1" outlineLevel="1">
      <c r="A1030" s="530"/>
      <c r="B1030" s="293" t="s">
        <v>346</v>
      </c>
      <c r="C1030" s="290" t="s">
        <v>163</v>
      </c>
      <c r="D1030" s="294"/>
      <c r="E1030" s="294"/>
      <c r="F1030" s="294"/>
      <c r="G1030" s="294"/>
      <c r="H1030" s="294"/>
      <c r="I1030" s="294"/>
      <c r="J1030" s="294"/>
      <c r="K1030" s="294"/>
      <c r="L1030" s="294"/>
      <c r="M1030" s="294"/>
      <c r="N1030" s="290"/>
      <c r="O1030" s="294"/>
      <c r="P1030" s="294"/>
      <c r="Q1030" s="294"/>
      <c r="R1030" s="294"/>
      <c r="S1030" s="294"/>
      <c r="T1030" s="294"/>
      <c r="U1030" s="294"/>
      <c r="V1030" s="294"/>
      <c r="W1030" s="294"/>
      <c r="X1030" s="294"/>
      <c r="Y1030" s="410">
        <f>Y1029</f>
        <v>0</v>
      </c>
      <c r="Z1030" s="410">
        <f t="shared" ref="Z1030" si="3088">Z1029</f>
        <v>0</v>
      </c>
      <c r="AA1030" s="410">
        <f t="shared" ref="AA1030" si="3089">AA1029</f>
        <v>0</v>
      </c>
      <c r="AB1030" s="410">
        <f t="shared" ref="AB1030" si="3090">AB1029</f>
        <v>0</v>
      </c>
      <c r="AC1030" s="410">
        <f t="shared" ref="AC1030" si="3091">AC1029</f>
        <v>0</v>
      </c>
      <c r="AD1030" s="410">
        <f t="shared" ref="AD1030" si="3092">AD1029</f>
        <v>0</v>
      </c>
      <c r="AE1030" s="410">
        <f t="shared" ref="AE1030" si="3093">AE1029</f>
        <v>0</v>
      </c>
      <c r="AF1030" s="410">
        <f t="shared" ref="AF1030" si="3094">AF1029</f>
        <v>0</v>
      </c>
      <c r="AG1030" s="410">
        <f t="shared" ref="AG1030" si="3095">AG1029</f>
        <v>0</v>
      </c>
      <c r="AH1030" s="410">
        <f t="shared" ref="AH1030" si="3096">AH1029</f>
        <v>0</v>
      </c>
      <c r="AI1030" s="410">
        <f t="shared" ref="AI1030" si="3097">AI1029</f>
        <v>0</v>
      </c>
      <c r="AJ1030" s="410">
        <f t="shared" ref="AJ1030" si="3098">AJ1029</f>
        <v>0</v>
      </c>
      <c r="AK1030" s="410">
        <f t="shared" ref="AK1030" si="3099">AK1029</f>
        <v>0</v>
      </c>
      <c r="AL1030" s="410">
        <f t="shared" ref="AL1030" si="3100">AL1029</f>
        <v>0</v>
      </c>
      <c r="AM1030" s="305"/>
    </row>
    <row r="1031" spans="1:39" ht="15" hidden="1" customHeight="1" outlineLevel="1">
      <c r="A1031" s="530"/>
      <c r="B1031" s="293"/>
      <c r="C1031" s="290"/>
      <c r="D1031" s="290"/>
      <c r="E1031" s="290"/>
      <c r="F1031" s="290"/>
      <c r="G1031" s="290"/>
      <c r="H1031" s="290"/>
      <c r="I1031" s="290"/>
      <c r="J1031" s="290"/>
      <c r="K1031" s="290"/>
      <c r="L1031" s="290"/>
      <c r="M1031" s="290"/>
      <c r="N1031" s="290"/>
      <c r="O1031" s="290"/>
      <c r="P1031" s="290"/>
      <c r="Q1031" s="290"/>
      <c r="R1031" s="290"/>
      <c r="S1031" s="290"/>
      <c r="T1031" s="290"/>
      <c r="U1031" s="290"/>
      <c r="V1031" s="290"/>
      <c r="W1031" s="290"/>
      <c r="X1031" s="290"/>
      <c r="Y1031" s="411"/>
      <c r="Z1031" s="424"/>
      <c r="AA1031" s="424"/>
      <c r="AB1031" s="424"/>
      <c r="AC1031" s="424"/>
      <c r="AD1031" s="424"/>
      <c r="AE1031" s="424"/>
      <c r="AF1031" s="424"/>
      <c r="AG1031" s="424"/>
      <c r="AH1031" s="424"/>
      <c r="AI1031" s="424"/>
      <c r="AJ1031" s="424"/>
      <c r="AK1031" s="424"/>
      <c r="AL1031" s="424"/>
      <c r="AM1031" s="305"/>
    </row>
    <row r="1032" spans="1:39" ht="15" hidden="1" customHeight="1" outlineLevel="1">
      <c r="A1032" s="530"/>
      <c r="B1032" s="287" t="s">
        <v>500</v>
      </c>
      <c r="C1032" s="290"/>
      <c r="D1032" s="290"/>
      <c r="E1032" s="290"/>
      <c r="F1032" s="290"/>
      <c r="G1032" s="290"/>
      <c r="H1032" s="290"/>
      <c r="I1032" s="290"/>
      <c r="J1032" s="290"/>
      <c r="K1032" s="290"/>
      <c r="L1032" s="290"/>
      <c r="M1032" s="290"/>
      <c r="N1032" s="290"/>
      <c r="O1032" s="290"/>
      <c r="P1032" s="290"/>
      <c r="Q1032" s="290"/>
      <c r="R1032" s="290"/>
      <c r="S1032" s="290"/>
      <c r="T1032" s="290"/>
      <c r="U1032" s="290"/>
      <c r="V1032" s="290"/>
      <c r="W1032" s="290"/>
      <c r="X1032" s="290"/>
      <c r="Y1032" s="411"/>
      <c r="Z1032" s="424"/>
      <c r="AA1032" s="424"/>
      <c r="AB1032" s="424"/>
      <c r="AC1032" s="424"/>
      <c r="AD1032" s="424"/>
      <c r="AE1032" s="424"/>
      <c r="AF1032" s="424"/>
      <c r="AG1032" s="424"/>
      <c r="AH1032" s="424"/>
      <c r="AI1032" s="424"/>
      <c r="AJ1032" s="424"/>
      <c r="AK1032" s="424"/>
      <c r="AL1032" s="424"/>
      <c r="AM1032" s="305"/>
    </row>
    <row r="1033" spans="1:39" ht="15" hidden="1" customHeight="1" outlineLevel="1">
      <c r="A1033" s="530">
        <v>25</v>
      </c>
      <c r="B1033" s="427" t="s">
        <v>117</v>
      </c>
      <c r="C1033" s="290" t="s">
        <v>25</v>
      </c>
      <c r="D1033" s="294"/>
      <c r="E1033" s="294"/>
      <c r="F1033" s="294"/>
      <c r="G1033" s="294"/>
      <c r="H1033" s="294"/>
      <c r="I1033" s="294"/>
      <c r="J1033" s="294"/>
      <c r="K1033" s="294"/>
      <c r="L1033" s="294"/>
      <c r="M1033" s="294"/>
      <c r="N1033" s="294">
        <v>12</v>
      </c>
      <c r="O1033" s="294"/>
      <c r="P1033" s="294"/>
      <c r="Q1033" s="294"/>
      <c r="R1033" s="294"/>
      <c r="S1033" s="294"/>
      <c r="T1033" s="294"/>
      <c r="U1033" s="294"/>
      <c r="V1033" s="294"/>
      <c r="W1033" s="294"/>
      <c r="X1033" s="294"/>
      <c r="Y1033" s="425"/>
      <c r="Z1033" s="414"/>
      <c r="AA1033" s="414"/>
      <c r="AB1033" s="414"/>
      <c r="AC1033" s="414"/>
      <c r="AD1033" s="414"/>
      <c r="AE1033" s="414"/>
      <c r="AF1033" s="414"/>
      <c r="AG1033" s="414"/>
      <c r="AH1033" s="414"/>
      <c r="AI1033" s="414"/>
      <c r="AJ1033" s="414"/>
      <c r="AK1033" s="414"/>
      <c r="AL1033" s="414"/>
      <c r="AM1033" s="295">
        <f>SUM(Y1033:AL1033)</f>
        <v>0</v>
      </c>
    </row>
    <row r="1034" spans="1:39" ht="15" hidden="1" customHeight="1" outlineLevel="1">
      <c r="A1034" s="530"/>
      <c r="B1034" s="293" t="s">
        <v>346</v>
      </c>
      <c r="C1034" s="290" t="s">
        <v>163</v>
      </c>
      <c r="D1034" s="294"/>
      <c r="E1034" s="294"/>
      <c r="F1034" s="294"/>
      <c r="G1034" s="294"/>
      <c r="H1034" s="294"/>
      <c r="I1034" s="294"/>
      <c r="J1034" s="294"/>
      <c r="K1034" s="294"/>
      <c r="L1034" s="294"/>
      <c r="M1034" s="294"/>
      <c r="N1034" s="294">
        <f>N1033</f>
        <v>12</v>
      </c>
      <c r="O1034" s="294"/>
      <c r="P1034" s="294"/>
      <c r="Q1034" s="294"/>
      <c r="R1034" s="294"/>
      <c r="S1034" s="294"/>
      <c r="T1034" s="294"/>
      <c r="U1034" s="294"/>
      <c r="V1034" s="294"/>
      <c r="W1034" s="294"/>
      <c r="X1034" s="294"/>
      <c r="Y1034" s="410">
        <f>Y1033</f>
        <v>0</v>
      </c>
      <c r="Z1034" s="410">
        <f t="shared" ref="Z1034" si="3101">Z1033</f>
        <v>0</v>
      </c>
      <c r="AA1034" s="410">
        <f t="shared" ref="AA1034" si="3102">AA1033</f>
        <v>0</v>
      </c>
      <c r="AB1034" s="410">
        <f t="shared" ref="AB1034" si="3103">AB1033</f>
        <v>0</v>
      </c>
      <c r="AC1034" s="410">
        <f t="shared" ref="AC1034" si="3104">AC1033</f>
        <v>0</v>
      </c>
      <c r="AD1034" s="410">
        <f t="shared" ref="AD1034" si="3105">AD1033</f>
        <v>0</v>
      </c>
      <c r="AE1034" s="410">
        <f t="shared" ref="AE1034" si="3106">AE1033</f>
        <v>0</v>
      </c>
      <c r="AF1034" s="410">
        <f t="shared" ref="AF1034" si="3107">AF1033</f>
        <v>0</v>
      </c>
      <c r="AG1034" s="410">
        <f t="shared" ref="AG1034" si="3108">AG1033</f>
        <v>0</v>
      </c>
      <c r="AH1034" s="410">
        <f t="shared" ref="AH1034" si="3109">AH1033</f>
        <v>0</v>
      </c>
      <c r="AI1034" s="410">
        <f t="shared" ref="AI1034" si="3110">AI1033</f>
        <v>0</v>
      </c>
      <c r="AJ1034" s="410">
        <f t="shared" ref="AJ1034" si="3111">AJ1033</f>
        <v>0</v>
      </c>
      <c r="AK1034" s="410">
        <f t="shared" ref="AK1034" si="3112">AK1033</f>
        <v>0</v>
      </c>
      <c r="AL1034" s="410">
        <f t="shared" ref="AL1034" si="3113">AL1033</f>
        <v>0</v>
      </c>
      <c r="AM1034" s="305"/>
    </row>
    <row r="1035" spans="1:39" ht="15" hidden="1" customHeight="1" outlineLevel="1">
      <c r="A1035" s="530"/>
      <c r="B1035" s="293"/>
      <c r="C1035" s="290"/>
      <c r="D1035" s="290"/>
      <c r="E1035" s="290"/>
      <c r="F1035" s="290"/>
      <c r="G1035" s="290"/>
      <c r="H1035" s="290"/>
      <c r="I1035" s="290"/>
      <c r="J1035" s="290"/>
      <c r="K1035" s="290"/>
      <c r="L1035" s="290"/>
      <c r="M1035" s="290"/>
      <c r="N1035" s="290"/>
      <c r="O1035" s="290"/>
      <c r="P1035" s="290"/>
      <c r="Q1035" s="290"/>
      <c r="R1035" s="290"/>
      <c r="S1035" s="290"/>
      <c r="T1035" s="290"/>
      <c r="U1035" s="290"/>
      <c r="V1035" s="290"/>
      <c r="W1035" s="290"/>
      <c r="X1035" s="290"/>
      <c r="Y1035" s="411"/>
      <c r="Z1035" s="424"/>
      <c r="AA1035" s="424"/>
      <c r="AB1035" s="424"/>
      <c r="AC1035" s="424"/>
      <c r="AD1035" s="424"/>
      <c r="AE1035" s="424"/>
      <c r="AF1035" s="424"/>
      <c r="AG1035" s="424"/>
      <c r="AH1035" s="424"/>
      <c r="AI1035" s="424"/>
      <c r="AJ1035" s="424"/>
      <c r="AK1035" s="424"/>
      <c r="AL1035" s="424"/>
      <c r="AM1035" s="305"/>
    </row>
    <row r="1036" spans="1:39" ht="15" hidden="1" customHeight="1" outlineLevel="1">
      <c r="A1036" s="530">
        <v>26</v>
      </c>
      <c r="B1036" s="427" t="s">
        <v>118</v>
      </c>
      <c r="C1036" s="290" t="s">
        <v>25</v>
      </c>
      <c r="D1036" s="294"/>
      <c r="E1036" s="294"/>
      <c r="F1036" s="294"/>
      <c r="G1036" s="294"/>
      <c r="H1036" s="294"/>
      <c r="I1036" s="294"/>
      <c r="J1036" s="294"/>
      <c r="K1036" s="294"/>
      <c r="L1036" s="294"/>
      <c r="M1036" s="294"/>
      <c r="N1036" s="294">
        <v>12</v>
      </c>
      <c r="O1036" s="294"/>
      <c r="P1036" s="294"/>
      <c r="Q1036" s="294"/>
      <c r="R1036" s="294"/>
      <c r="S1036" s="294"/>
      <c r="T1036" s="294"/>
      <c r="U1036" s="294"/>
      <c r="V1036" s="294"/>
      <c r="W1036" s="294"/>
      <c r="X1036" s="294"/>
      <c r="Y1036" s="425"/>
      <c r="Z1036" s="414"/>
      <c r="AA1036" s="414"/>
      <c r="AB1036" s="414"/>
      <c r="AC1036" s="414"/>
      <c r="AD1036" s="414"/>
      <c r="AE1036" s="414"/>
      <c r="AF1036" s="414"/>
      <c r="AG1036" s="414"/>
      <c r="AH1036" s="414"/>
      <c r="AI1036" s="414"/>
      <c r="AJ1036" s="414"/>
      <c r="AK1036" s="414"/>
      <c r="AL1036" s="414"/>
      <c r="AM1036" s="295">
        <f>SUM(Y1036:AL1036)</f>
        <v>0</v>
      </c>
    </row>
    <row r="1037" spans="1:39" ht="15" hidden="1" customHeight="1" outlineLevel="1">
      <c r="A1037" s="530"/>
      <c r="B1037" s="293" t="s">
        <v>346</v>
      </c>
      <c r="C1037" s="290" t="s">
        <v>163</v>
      </c>
      <c r="D1037" s="294"/>
      <c r="E1037" s="294"/>
      <c r="F1037" s="294"/>
      <c r="G1037" s="294"/>
      <c r="H1037" s="294"/>
      <c r="I1037" s="294"/>
      <c r="J1037" s="294"/>
      <c r="K1037" s="294"/>
      <c r="L1037" s="294"/>
      <c r="M1037" s="294"/>
      <c r="N1037" s="294">
        <f>N1036</f>
        <v>12</v>
      </c>
      <c r="O1037" s="294"/>
      <c r="P1037" s="294"/>
      <c r="Q1037" s="294"/>
      <c r="R1037" s="294"/>
      <c r="S1037" s="294"/>
      <c r="T1037" s="294"/>
      <c r="U1037" s="294"/>
      <c r="V1037" s="294"/>
      <c r="W1037" s="294"/>
      <c r="X1037" s="294"/>
      <c r="Y1037" s="410">
        <f>Y1036</f>
        <v>0</v>
      </c>
      <c r="Z1037" s="410">
        <f t="shared" ref="Z1037" si="3114">Z1036</f>
        <v>0</v>
      </c>
      <c r="AA1037" s="410">
        <f t="shared" ref="AA1037" si="3115">AA1036</f>
        <v>0</v>
      </c>
      <c r="AB1037" s="410">
        <f t="shared" ref="AB1037" si="3116">AB1036</f>
        <v>0</v>
      </c>
      <c r="AC1037" s="410">
        <f t="shared" ref="AC1037" si="3117">AC1036</f>
        <v>0</v>
      </c>
      <c r="AD1037" s="410">
        <f t="shared" ref="AD1037" si="3118">AD1036</f>
        <v>0</v>
      </c>
      <c r="AE1037" s="410">
        <f t="shared" ref="AE1037" si="3119">AE1036</f>
        <v>0</v>
      </c>
      <c r="AF1037" s="410">
        <f t="shared" ref="AF1037" si="3120">AF1036</f>
        <v>0</v>
      </c>
      <c r="AG1037" s="410">
        <f t="shared" ref="AG1037" si="3121">AG1036</f>
        <v>0</v>
      </c>
      <c r="AH1037" s="410">
        <f t="shared" ref="AH1037" si="3122">AH1036</f>
        <v>0</v>
      </c>
      <c r="AI1037" s="410">
        <f t="shared" ref="AI1037" si="3123">AI1036</f>
        <v>0</v>
      </c>
      <c r="AJ1037" s="410">
        <f t="shared" ref="AJ1037" si="3124">AJ1036</f>
        <v>0</v>
      </c>
      <c r="AK1037" s="410">
        <f t="shared" ref="AK1037" si="3125">AK1036</f>
        <v>0</v>
      </c>
      <c r="AL1037" s="410">
        <f t="shared" ref="AL1037" si="3126">AL1036</f>
        <v>0</v>
      </c>
      <c r="AM1037" s="305"/>
    </row>
    <row r="1038" spans="1:39" ht="15" hidden="1" customHeight="1" outlineLevel="1">
      <c r="A1038" s="530"/>
      <c r="B1038" s="293"/>
      <c r="C1038" s="290"/>
      <c r="D1038" s="290"/>
      <c r="E1038" s="290"/>
      <c r="F1038" s="290"/>
      <c r="G1038" s="290"/>
      <c r="H1038" s="290"/>
      <c r="I1038" s="290"/>
      <c r="J1038" s="290"/>
      <c r="K1038" s="290"/>
      <c r="L1038" s="290"/>
      <c r="M1038" s="290"/>
      <c r="N1038" s="290"/>
      <c r="O1038" s="290"/>
      <c r="P1038" s="290"/>
      <c r="Q1038" s="290"/>
      <c r="R1038" s="290"/>
      <c r="S1038" s="290"/>
      <c r="T1038" s="290"/>
      <c r="U1038" s="290"/>
      <c r="V1038" s="290"/>
      <c r="W1038" s="290"/>
      <c r="X1038" s="290"/>
      <c r="Y1038" s="411"/>
      <c r="Z1038" s="424"/>
      <c r="AA1038" s="424"/>
      <c r="AB1038" s="424"/>
      <c r="AC1038" s="424"/>
      <c r="AD1038" s="424"/>
      <c r="AE1038" s="424"/>
      <c r="AF1038" s="424"/>
      <c r="AG1038" s="424"/>
      <c r="AH1038" s="424"/>
      <c r="AI1038" s="424"/>
      <c r="AJ1038" s="424"/>
      <c r="AK1038" s="424"/>
      <c r="AL1038" s="424"/>
      <c r="AM1038" s="305"/>
    </row>
    <row r="1039" spans="1:39" ht="15" hidden="1" customHeight="1" outlineLevel="1">
      <c r="A1039" s="530">
        <v>27</v>
      </c>
      <c r="B1039" s="427" t="s">
        <v>119</v>
      </c>
      <c r="C1039" s="290" t="s">
        <v>25</v>
      </c>
      <c r="D1039" s="294"/>
      <c r="E1039" s="294"/>
      <c r="F1039" s="294"/>
      <c r="G1039" s="294"/>
      <c r="H1039" s="294"/>
      <c r="I1039" s="294"/>
      <c r="J1039" s="294"/>
      <c r="K1039" s="294"/>
      <c r="L1039" s="294"/>
      <c r="M1039" s="294"/>
      <c r="N1039" s="294">
        <v>12</v>
      </c>
      <c r="O1039" s="294"/>
      <c r="P1039" s="294"/>
      <c r="Q1039" s="294"/>
      <c r="R1039" s="294"/>
      <c r="S1039" s="294"/>
      <c r="T1039" s="294"/>
      <c r="U1039" s="294"/>
      <c r="V1039" s="294"/>
      <c r="W1039" s="294"/>
      <c r="X1039" s="294"/>
      <c r="Y1039" s="425"/>
      <c r="Z1039" s="414"/>
      <c r="AA1039" s="414"/>
      <c r="AB1039" s="414"/>
      <c r="AC1039" s="414"/>
      <c r="AD1039" s="414"/>
      <c r="AE1039" s="414"/>
      <c r="AF1039" s="414"/>
      <c r="AG1039" s="414"/>
      <c r="AH1039" s="414"/>
      <c r="AI1039" s="414"/>
      <c r="AJ1039" s="414"/>
      <c r="AK1039" s="414"/>
      <c r="AL1039" s="414"/>
      <c r="AM1039" s="295">
        <f>SUM(Y1039:AL1039)</f>
        <v>0</v>
      </c>
    </row>
    <row r="1040" spans="1:39" ht="15" hidden="1" customHeight="1" outlineLevel="1">
      <c r="A1040" s="530"/>
      <c r="B1040" s="293" t="s">
        <v>346</v>
      </c>
      <c r="C1040" s="290" t="s">
        <v>163</v>
      </c>
      <c r="D1040" s="294"/>
      <c r="E1040" s="294"/>
      <c r="F1040" s="294"/>
      <c r="G1040" s="294"/>
      <c r="H1040" s="294"/>
      <c r="I1040" s="294"/>
      <c r="J1040" s="294"/>
      <c r="K1040" s="294"/>
      <c r="L1040" s="294"/>
      <c r="M1040" s="294"/>
      <c r="N1040" s="294">
        <f>N1039</f>
        <v>12</v>
      </c>
      <c r="O1040" s="294"/>
      <c r="P1040" s="294"/>
      <c r="Q1040" s="294"/>
      <c r="R1040" s="294"/>
      <c r="S1040" s="294"/>
      <c r="T1040" s="294"/>
      <c r="U1040" s="294"/>
      <c r="V1040" s="294"/>
      <c r="W1040" s="294"/>
      <c r="X1040" s="294"/>
      <c r="Y1040" s="410">
        <f>Y1039</f>
        <v>0</v>
      </c>
      <c r="Z1040" s="410">
        <f t="shared" ref="Z1040" si="3127">Z1039</f>
        <v>0</v>
      </c>
      <c r="AA1040" s="410">
        <f t="shared" ref="AA1040" si="3128">AA1039</f>
        <v>0</v>
      </c>
      <c r="AB1040" s="410">
        <f t="shared" ref="AB1040" si="3129">AB1039</f>
        <v>0</v>
      </c>
      <c r="AC1040" s="410">
        <f t="shared" ref="AC1040" si="3130">AC1039</f>
        <v>0</v>
      </c>
      <c r="AD1040" s="410">
        <f t="shared" ref="AD1040" si="3131">AD1039</f>
        <v>0</v>
      </c>
      <c r="AE1040" s="410">
        <f t="shared" ref="AE1040" si="3132">AE1039</f>
        <v>0</v>
      </c>
      <c r="AF1040" s="410">
        <f t="shared" ref="AF1040" si="3133">AF1039</f>
        <v>0</v>
      </c>
      <c r="AG1040" s="410">
        <f t="shared" ref="AG1040" si="3134">AG1039</f>
        <v>0</v>
      </c>
      <c r="AH1040" s="410">
        <f t="shared" ref="AH1040" si="3135">AH1039</f>
        <v>0</v>
      </c>
      <c r="AI1040" s="410">
        <f t="shared" ref="AI1040" si="3136">AI1039</f>
        <v>0</v>
      </c>
      <c r="AJ1040" s="410">
        <f t="shared" ref="AJ1040" si="3137">AJ1039</f>
        <v>0</v>
      </c>
      <c r="AK1040" s="410">
        <f t="shared" ref="AK1040" si="3138">AK1039</f>
        <v>0</v>
      </c>
      <c r="AL1040" s="410">
        <f t="shared" ref="AL1040" si="3139">AL1039</f>
        <v>0</v>
      </c>
      <c r="AM1040" s="305"/>
    </row>
    <row r="1041" spans="1:39" ht="15" hidden="1" customHeight="1" outlineLevel="1">
      <c r="A1041" s="530"/>
      <c r="B1041" s="293"/>
      <c r="C1041" s="290"/>
      <c r="D1041" s="290"/>
      <c r="E1041" s="290"/>
      <c r="F1041" s="290"/>
      <c r="G1041" s="290"/>
      <c r="H1041" s="290"/>
      <c r="I1041" s="290"/>
      <c r="J1041" s="290"/>
      <c r="K1041" s="290"/>
      <c r="L1041" s="290"/>
      <c r="M1041" s="290"/>
      <c r="N1041" s="290"/>
      <c r="O1041" s="290"/>
      <c r="P1041" s="290"/>
      <c r="Q1041" s="290"/>
      <c r="R1041" s="290"/>
      <c r="S1041" s="290"/>
      <c r="T1041" s="290"/>
      <c r="U1041" s="290"/>
      <c r="V1041" s="290"/>
      <c r="W1041" s="290"/>
      <c r="X1041" s="290"/>
      <c r="Y1041" s="411"/>
      <c r="Z1041" s="424"/>
      <c r="AA1041" s="424"/>
      <c r="AB1041" s="424"/>
      <c r="AC1041" s="424"/>
      <c r="AD1041" s="424"/>
      <c r="AE1041" s="424"/>
      <c r="AF1041" s="424"/>
      <c r="AG1041" s="424"/>
      <c r="AH1041" s="424"/>
      <c r="AI1041" s="424"/>
      <c r="AJ1041" s="424"/>
      <c r="AK1041" s="424"/>
      <c r="AL1041" s="424"/>
      <c r="AM1041" s="305"/>
    </row>
    <row r="1042" spans="1:39" ht="15" hidden="1" customHeight="1" outlineLevel="1">
      <c r="A1042" s="530">
        <v>28</v>
      </c>
      <c r="B1042" s="427" t="s">
        <v>120</v>
      </c>
      <c r="C1042" s="290" t="s">
        <v>25</v>
      </c>
      <c r="D1042" s="294"/>
      <c r="E1042" s="294"/>
      <c r="F1042" s="294"/>
      <c r="G1042" s="294"/>
      <c r="H1042" s="294"/>
      <c r="I1042" s="294"/>
      <c r="J1042" s="294"/>
      <c r="K1042" s="294"/>
      <c r="L1042" s="294"/>
      <c r="M1042" s="294"/>
      <c r="N1042" s="294">
        <v>12</v>
      </c>
      <c r="O1042" s="294"/>
      <c r="P1042" s="294"/>
      <c r="Q1042" s="294"/>
      <c r="R1042" s="294"/>
      <c r="S1042" s="294"/>
      <c r="T1042" s="294"/>
      <c r="U1042" s="294"/>
      <c r="V1042" s="294"/>
      <c r="W1042" s="294"/>
      <c r="X1042" s="294"/>
      <c r="Y1042" s="425"/>
      <c r="Z1042" s="414"/>
      <c r="AA1042" s="414"/>
      <c r="AB1042" s="414"/>
      <c r="AC1042" s="414"/>
      <c r="AD1042" s="414"/>
      <c r="AE1042" s="414"/>
      <c r="AF1042" s="414"/>
      <c r="AG1042" s="414"/>
      <c r="AH1042" s="414"/>
      <c r="AI1042" s="414"/>
      <c r="AJ1042" s="414"/>
      <c r="AK1042" s="414"/>
      <c r="AL1042" s="414"/>
      <c r="AM1042" s="295">
        <f>SUM(Y1042:AL1042)</f>
        <v>0</v>
      </c>
    </row>
    <row r="1043" spans="1:39" ht="15" hidden="1" customHeight="1" outlineLevel="1">
      <c r="A1043" s="530"/>
      <c r="B1043" s="293" t="s">
        <v>346</v>
      </c>
      <c r="C1043" s="290" t="s">
        <v>163</v>
      </c>
      <c r="D1043" s="294"/>
      <c r="E1043" s="294"/>
      <c r="F1043" s="294"/>
      <c r="G1043" s="294"/>
      <c r="H1043" s="294"/>
      <c r="I1043" s="294"/>
      <c r="J1043" s="294"/>
      <c r="K1043" s="294"/>
      <c r="L1043" s="294"/>
      <c r="M1043" s="294"/>
      <c r="N1043" s="294">
        <f>N1042</f>
        <v>12</v>
      </c>
      <c r="O1043" s="294"/>
      <c r="P1043" s="294"/>
      <c r="Q1043" s="294"/>
      <c r="R1043" s="294"/>
      <c r="S1043" s="294"/>
      <c r="T1043" s="294"/>
      <c r="U1043" s="294"/>
      <c r="V1043" s="294"/>
      <c r="W1043" s="294"/>
      <c r="X1043" s="294"/>
      <c r="Y1043" s="410">
        <f>Y1042</f>
        <v>0</v>
      </c>
      <c r="Z1043" s="410">
        <f>Z1042</f>
        <v>0</v>
      </c>
      <c r="AA1043" s="410">
        <f t="shared" ref="AA1043" si="3140">AA1042</f>
        <v>0</v>
      </c>
      <c r="AB1043" s="410">
        <f t="shared" ref="AB1043" si="3141">AB1042</f>
        <v>0</v>
      </c>
      <c r="AC1043" s="410">
        <f t="shared" ref="AC1043" si="3142">AC1042</f>
        <v>0</v>
      </c>
      <c r="AD1043" s="410">
        <f t="shared" ref="AD1043" si="3143">AD1042</f>
        <v>0</v>
      </c>
      <c r="AE1043" s="410">
        <f>AE1042</f>
        <v>0</v>
      </c>
      <c r="AF1043" s="410">
        <f t="shared" ref="AF1043" si="3144">AF1042</f>
        <v>0</v>
      </c>
      <c r="AG1043" s="410">
        <f t="shared" ref="AG1043" si="3145">AG1042</f>
        <v>0</v>
      </c>
      <c r="AH1043" s="410">
        <f t="shared" ref="AH1043" si="3146">AH1042</f>
        <v>0</v>
      </c>
      <c r="AI1043" s="410">
        <f t="shared" ref="AI1043" si="3147">AI1042</f>
        <v>0</v>
      </c>
      <c r="AJ1043" s="410">
        <f t="shared" ref="AJ1043" si="3148">AJ1042</f>
        <v>0</v>
      </c>
      <c r="AK1043" s="410">
        <f t="shared" ref="AK1043" si="3149">AK1042</f>
        <v>0</v>
      </c>
      <c r="AL1043" s="410">
        <f t="shared" ref="AL1043" si="3150">AL1042</f>
        <v>0</v>
      </c>
      <c r="AM1043" s="305"/>
    </row>
    <row r="1044" spans="1:39" ht="15" hidden="1" customHeight="1" outlineLevel="1">
      <c r="A1044" s="530"/>
      <c r="B1044" s="293"/>
      <c r="C1044" s="290"/>
      <c r="D1044" s="290"/>
      <c r="E1044" s="290"/>
      <c r="F1044" s="290"/>
      <c r="G1044" s="290"/>
      <c r="H1044" s="290"/>
      <c r="I1044" s="290"/>
      <c r="J1044" s="290"/>
      <c r="K1044" s="290"/>
      <c r="L1044" s="290"/>
      <c r="M1044" s="290"/>
      <c r="N1044" s="290"/>
      <c r="O1044" s="290"/>
      <c r="P1044" s="290"/>
      <c r="Q1044" s="290"/>
      <c r="R1044" s="290"/>
      <c r="S1044" s="290"/>
      <c r="T1044" s="290"/>
      <c r="U1044" s="290"/>
      <c r="V1044" s="290"/>
      <c r="W1044" s="290"/>
      <c r="X1044" s="290"/>
      <c r="Y1044" s="411"/>
      <c r="Z1044" s="424"/>
      <c r="AA1044" s="424"/>
      <c r="AB1044" s="424"/>
      <c r="AC1044" s="424"/>
      <c r="AD1044" s="424"/>
      <c r="AE1044" s="424"/>
      <c r="AF1044" s="424"/>
      <c r="AG1044" s="424"/>
      <c r="AH1044" s="424"/>
      <c r="AI1044" s="424"/>
      <c r="AJ1044" s="424"/>
      <c r="AK1044" s="424"/>
      <c r="AL1044" s="424"/>
      <c r="AM1044" s="305"/>
    </row>
    <row r="1045" spans="1:39" ht="15" hidden="1" customHeight="1" outlineLevel="1">
      <c r="A1045" s="530">
        <v>29</v>
      </c>
      <c r="B1045" s="427" t="s">
        <v>121</v>
      </c>
      <c r="C1045" s="290" t="s">
        <v>25</v>
      </c>
      <c r="D1045" s="294"/>
      <c r="E1045" s="294"/>
      <c r="F1045" s="294"/>
      <c r="G1045" s="294"/>
      <c r="H1045" s="294"/>
      <c r="I1045" s="294"/>
      <c r="J1045" s="294"/>
      <c r="K1045" s="294"/>
      <c r="L1045" s="294"/>
      <c r="M1045" s="294"/>
      <c r="N1045" s="294">
        <v>3</v>
      </c>
      <c r="O1045" s="294"/>
      <c r="P1045" s="294"/>
      <c r="Q1045" s="294"/>
      <c r="R1045" s="294"/>
      <c r="S1045" s="294"/>
      <c r="T1045" s="294"/>
      <c r="U1045" s="294"/>
      <c r="V1045" s="294"/>
      <c r="W1045" s="294"/>
      <c r="X1045" s="294"/>
      <c r="Y1045" s="425"/>
      <c r="Z1045" s="414"/>
      <c r="AA1045" s="414"/>
      <c r="AB1045" s="414"/>
      <c r="AC1045" s="414"/>
      <c r="AD1045" s="414"/>
      <c r="AE1045" s="414"/>
      <c r="AF1045" s="414"/>
      <c r="AG1045" s="414"/>
      <c r="AH1045" s="414"/>
      <c r="AI1045" s="414"/>
      <c r="AJ1045" s="414"/>
      <c r="AK1045" s="414"/>
      <c r="AL1045" s="414"/>
      <c r="AM1045" s="295">
        <f>SUM(Y1045:AL1045)</f>
        <v>0</v>
      </c>
    </row>
    <row r="1046" spans="1:39" ht="15" hidden="1" customHeight="1" outlineLevel="1">
      <c r="A1046" s="530"/>
      <c r="B1046" s="293" t="s">
        <v>346</v>
      </c>
      <c r="C1046" s="290" t="s">
        <v>163</v>
      </c>
      <c r="D1046" s="294"/>
      <c r="E1046" s="294"/>
      <c r="F1046" s="294"/>
      <c r="G1046" s="294"/>
      <c r="H1046" s="294"/>
      <c r="I1046" s="294"/>
      <c r="J1046" s="294"/>
      <c r="K1046" s="294"/>
      <c r="L1046" s="294"/>
      <c r="M1046" s="294"/>
      <c r="N1046" s="294">
        <f>N1045</f>
        <v>3</v>
      </c>
      <c r="O1046" s="294"/>
      <c r="P1046" s="294"/>
      <c r="Q1046" s="294"/>
      <c r="R1046" s="294"/>
      <c r="S1046" s="294"/>
      <c r="T1046" s="294"/>
      <c r="U1046" s="294"/>
      <c r="V1046" s="294"/>
      <c r="W1046" s="294"/>
      <c r="X1046" s="294"/>
      <c r="Y1046" s="410">
        <f>Y1045</f>
        <v>0</v>
      </c>
      <c r="Z1046" s="410">
        <f t="shared" ref="Z1046" si="3151">Z1045</f>
        <v>0</v>
      </c>
      <c r="AA1046" s="410">
        <f t="shared" ref="AA1046" si="3152">AA1045</f>
        <v>0</v>
      </c>
      <c r="AB1046" s="410">
        <f t="shared" ref="AB1046" si="3153">AB1045</f>
        <v>0</v>
      </c>
      <c r="AC1046" s="410">
        <f t="shared" ref="AC1046" si="3154">AC1045</f>
        <v>0</v>
      </c>
      <c r="AD1046" s="410">
        <f t="shared" ref="AD1046" si="3155">AD1045</f>
        <v>0</v>
      </c>
      <c r="AE1046" s="410">
        <f t="shared" ref="AE1046" si="3156">AE1045</f>
        <v>0</v>
      </c>
      <c r="AF1046" s="410">
        <f t="shared" ref="AF1046" si="3157">AF1045</f>
        <v>0</v>
      </c>
      <c r="AG1046" s="410">
        <f t="shared" ref="AG1046" si="3158">AG1045</f>
        <v>0</v>
      </c>
      <c r="AH1046" s="410">
        <f t="shared" ref="AH1046" si="3159">AH1045</f>
        <v>0</v>
      </c>
      <c r="AI1046" s="410">
        <f t="shared" ref="AI1046" si="3160">AI1045</f>
        <v>0</v>
      </c>
      <c r="AJ1046" s="410">
        <f t="shared" ref="AJ1046" si="3161">AJ1045</f>
        <v>0</v>
      </c>
      <c r="AK1046" s="410">
        <f t="shared" ref="AK1046" si="3162">AK1045</f>
        <v>0</v>
      </c>
      <c r="AL1046" s="410">
        <f t="shared" ref="AL1046" si="3163">AL1045</f>
        <v>0</v>
      </c>
      <c r="AM1046" s="305"/>
    </row>
    <row r="1047" spans="1:39" ht="15" hidden="1" customHeight="1" outlineLevel="1">
      <c r="A1047" s="530"/>
      <c r="B1047" s="293"/>
      <c r="C1047" s="290"/>
      <c r="D1047" s="290"/>
      <c r="E1047" s="290"/>
      <c r="F1047" s="290"/>
      <c r="G1047" s="290"/>
      <c r="H1047" s="290"/>
      <c r="I1047" s="290"/>
      <c r="J1047" s="290"/>
      <c r="K1047" s="290"/>
      <c r="L1047" s="290"/>
      <c r="M1047" s="290"/>
      <c r="N1047" s="290"/>
      <c r="O1047" s="290"/>
      <c r="P1047" s="290"/>
      <c r="Q1047" s="290"/>
      <c r="R1047" s="290"/>
      <c r="S1047" s="290"/>
      <c r="T1047" s="290"/>
      <c r="U1047" s="290"/>
      <c r="V1047" s="290"/>
      <c r="W1047" s="290"/>
      <c r="X1047" s="290"/>
      <c r="Y1047" s="411"/>
      <c r="Z1047" s="424"/>
      <c r="AA1047" s="424"/>
      <c r="AB1047" s="424"/>
      <c r="AC1047" s="424"/>
      <c r="AD1047" s="424"/>
      <c r="AE1047" s="424"/>
      <c r="AF1047" s="424"/>
      <c r="AG1047" s="424"/>
      <c r="AH1047" s="424"/>
      <c r="AI1047" s="424"/>
      <c r="AJ1047" s="424"/>
      <c r="AK1047" s="424"/>
      <c r="AL1047" s="424"/>
      <c r="AM1047" s="305"/>
    </row>
    <row r="1048" spans="1:39" ht="15" hidden="1" customHeight="1" outlineLevel="1">
      <c r="A1048" s="530">
        <v>30</v>
      </c>
      <c r="B1048" s="427" t="s">
        <v>122</v>
      </c>
      <c r="C1048" s="290" t="s">
        <v>25</v>
      </c>
      <c r="D1048" s="294"/>
      <c r="E1048" s="294"/>
      <c r="F1048" s="294"/>
      <c r="G1048" s="294"/>
      <c r="H1048" s="294"/>
      <c r="I1048" s="294"/>
      <c r="J1048" s="294"/>
      <c r="K1048" s="294"/>
      <c r="L1048" s="294"/>
      <c r="M1048" s="294"/>
      <c r="N1048" s="294">
        <v>12</v>
      </c>
      <c r="O1048" s="294"/>
      <c r="P1048" s="294"/>
      <c r="Q1048" s="294"/>
      <c r="R1048" s="294"/>
      <c r="S1048" s="294"/>
      <c r="T1048" s="294"/>
      <c r="U1048" s="294"/>
      <c r="V1048" s="294"/>
      <c r="W1048" s="294"/>
      <c r="X1048" s="294"/>
      <c r="Y1048" s="425"/>
      <c r="Z1048" s="414"/>
      <c r="AA1048" s="414"/>
      <c r="AB1048" s="414"/>
      <c r="AC1048" s="414"/>
      <c r="AD1048" s="414"/>
      <c r="AE1048" s="414"/>
      <c r="AF1048" s="414"/>
      <c r="AG1048" s="414"/>
      <c r="AH1048" s="414"/>
      <c r="AI1048" s="414"/>
      <c r="AJ1048" s="414"/>
      <c r="AK1048" s="414"/>
      <c r="AL1048" s="414"/>
      <c r="AM1048" s="295">
        <f>SUM(Y1048:AL1048)</f>
        <v>0</v>
      </c>
    </row>
    <row r="1049" spans="1:39" ht="15" hidden="1" customHeight="1" outlineLevel="1">
      <c r="A1049" s="530"/>
      <c r="B1049" s="293" t="s">
        <v>346</v>
      </c>
      <c r="C1049" s="290" t="s">
        <v>163</v>
      </c>
      <c r="D1049" s="294"/>
      <c r="E1049" s="294"/>
      <c r="F1049" s="294"/>
      <c r="G1049" s="294"/>
      <c r="H1049" s="294"/>
      <c r="I1049" s="294"/>
      <c r="J1049" s="294"/>
      <c r="K1049" s="294"/>
      <c r="L1049" s="294"/>
      <c r="M1049" s="294"/>
      <c r="N1049" s="294">
        <f>N1048</f>
        <v>12</v>
      </c>
      <c r="O1049" s="294"/>
      <c r="P1049" s="294"/>
      <c r="Q1049" s="294"/>
      <c r="R1049" s="294"/>
      <c r="S1049" s="294"/>
      <c r="T1049" s="294"/>
      <c r="U1049" s="294"/>
      <c r="V1049" s="294"/>
      <c r="W1049" s="294"/>
      <c r="X1049" s="294"/>
      <c r="Y1049" s="410">
        <f>Y1048</f>
        <v>0</v>
      </c>
      <c r="Z1049" s="410">
        <f t="shared" ref="Z1049" si="3164">Z1048</f>
        <v>0</v>
      </c>
      <c r="AA1049" s="410">
        <f t="shared" ref="AA1049" si="3165">AA1048</f>
        <v>0</v>
      </c>
      <c r="AB1049" s="410">
        <f t="shared" ref="AB1049" si="3166">AB1048</f>
        <v>0</v>
      </c>
      <c r="AC1049" s="410">
        <f t="shared" ref="AC1049" si="3167">AC1048</f>
        <v>0</v>
      </c>
      <c r="AD1049" s="410">
        <f t="shared" ref="AD1049" si="3168">AD1048</f>
        <v>0</v>
      </c>
      <c r="AE1049" s="410">
        <f t="shared" ref="AE1049" si="3169">AE1048</f>
        <v>0</v>
      </c>
      <c r="AF1049" s="410">
        <f t="shared" ref="AF1049" si="3170">AF1048</f>
        <v>0</v>
      </c>
      <c r="AG1049" s="410">
        <f t="shared" ref="AG1049" si="3171">AG1048</f>
        <v>0</v>
      </c>
      <c r="AH1049" s="410">
        <f t="shared" ref="AH1049" si="3172">AH1048</f>
        <v>0</v>
      </c>
      <c r="AI1049" s="410">
        <f t="shared" ref="AI1049" si="3173">AI1048</f>
        <v>0</v>
      </c>
      <c r="AJ1049" s="410">
        <f t="shared" ref="AJ1049" si="3174">AJ1048</f>
        <v>0</v>
      </c>
      <c r="AK1049" s="410">
        <f t="shared" ref="AK1049" si="3175">AK1048</f>
        <v>0</v>
      </c>
      <c r="AL1049" s="410">
        <f t="shared" ref="AL1049" si="3176">AL1048</f>
        <v>0</v>
      </c>
      <c r="AM1049" s="305"/>
    </row>
    <row r="1050" spans="1:39" ht="15" hidden="1" customHeight="1" outlineLevel="1">
      <c r="A1050" s="530"/>
      <c r="B1050" s="293"/>
      <c r="C1050" s="290"/>
      <c r="D1050" s="290"/>
      <c r="E1050" s="290"/>
      <c r="F1050" s="290"/>
      <c r="G1050" s="290"/>
      <c r="H1050" s="290"/>
      <c r="I1050" s="290"/>
      <c r="J1050" s="290"/>
      <c r="K1050" s="290"/>
      <c r="L1050" s="290"/>
      <c r="M1050" s="290"/>
      <c r="N1050" s="290"/>
      <c r="O1050" s="290"/>
      <c r="P1050" s="290"/>
      <c r="Q1050" s="290"/>
      <c r="R1050" s="290"/>
      <c r="S1050" s="290"/>
      <c r="T1050" s="290"/>
      <c r="U1050" s="290"/>
      <c r="V1050" s="290"/>
      <c r="W1050" s="290"/>
      <c r="X1050" s="290"/>
      <c r="Y1050" s="411"/>
      <c r="Z1050" s="424"/>
      <c r="AA1050" s="424"/>
      <c r="AB1050" s="424"/>
      <c r="AC1050" s="424"/>
      <c r="AD1050" s="424"/>
      <c r="AE1050" s="424"/>
      <c r="AF1050" s="424"/>
      <c r="AG1050" s="424"/>
      <c r="AH1050" s="424"/>
      <c r="AI1050" s="424"/>
      <c r="AJ1050" s="424"/>
      <c r="AK1050" s="424"/>
      <c r="AL1050" s="424"/>
      <c r="AM1050" s="305"/>
    </row>
    <row r="1051" spans="1:39" ht="15" hidden="1" customHeight="1" outlineLevel="1">
      <c r="A1051" s="530">
        <v>31</v>
      </c>
      <c r="B1051" s="427" t="s">
        <v>123</v>
      </c>
      <c r="C1051" s="290" t="s">
        <v>25</v>
      </c>
      <c r="D1051" s="294"/>
      <c r="E1051" s="294"/>
      <c r="F1051" s="294"/>
      <c r="G1051" s="294"/>
      <c r="H1051" s="294"/>
      <c r="I1051" s="294"/>
      <c r="J1051" s="294"/>
      <c r="K1051" s="294"/>
      <c r="L1051" s="294"/>
      <c r="M1051" s="294"/>
      <c r="N1051" s="294">
        <v>12</v>
      </c>
      <c r="O1051" s="294"/>
      <c r="P1051" s="294"/>
      <c r="Q1051" s="294"/>
      <c r="R1051" s="294"/>
      <c r="S1051" s="294"/>
      <c r="T1051" s="294"/>
      <c r="U1051" s="294"/>
      <c r="V1051" s="294"/>
      <c r="W1051" s="294"/>
      <c r="X1051" s="294"/>
      <c r="Y1051" s="425"/>
      <c r="Z1051" s="414"/>
      <c r="AA1051" s="414"/>
      <c r="AB1051" s="414"/>
      <c r="AC1051" s="414"/>
      <c r="AD1051" s="414"/>
      <c r="AE1051" s="414"/>
      <c r="AF1051" s="414"/>
      <c r="AG1051" s="414"/>
      <c r="AH1051" s="414"/>
      <c r="AI1051" s="414"/>
      <c r="AJ1051" s="414"/>
      <c r="AK1051" s="414"/>
      <c r="AL1051" s="414"/>
      <c r="AM1051" s="295">
        <f>SUM(Y1051:AL1051)</f>
        <v>0</v>
      </c>
    </row>
    <row r="1052" spans="1:39" ht="15" hidden="1" customHeight="1" outlineLevel="1">
      <c r="A1052" s="530"/>
      <c r="B1052" s="293" t="s">
        <v>346</v>
      </c>
      <c r="C1052" s="290" t="s">
        <v>163</v>
      </c>
      <c r="D1052" s="294"/>
      <c r="E1052" s="294"/>
      <c r="F1052" s="294"/>
      <c r="G1052" s="294"/>
      <c r="H1052" s="294"/>
      <c r="I1052" s="294"/>
      <c r="J1052" s="294"/>
      <c r="K1052" s="294"/>
      <c r="L1052" s="294"/>
      <c r="M1052" s="294"/>
      <c r="N1052" s="294">
        <f>N1051</f>
        <v>12</v>
      </c>
      <c r="O1052" s="294"/>
      <c r="P1052" s="294"/>
      <c r="Q1052" s="294"/>
      <c r="R1052" s="294"/>
      <c r="S1052" s="294"/>
      <c r="T1052" s="294"/>
      <c r="U1052" s="294"/>
      <c r="V1052" s="294"/>
      <c r="W1052" s="294"/>
      <c r="X1052" s="294"/>
      <c r="Y1052" s="410">
        <f>Y1051</f>
        <v>0</v>
      </c>
      <c r="Z1052" s="410">
        <f t="shared" ref="Z1052" si="3177">Z1051</f>
        <v>0</v>
      </c>
      <c r="AA1052" s="410">
        <f t="shared" ref="AA1052" si="3178">AA1051</f>
        <v>0</v>
      </c>
      <c r="AB1052" s="410">
        <f t="shared" ref="AB1052" si="3179">AB1051</f>
        <v>0</v>
      </c>
      <c r="AC1052" s="410">
        <f t="shared" ref="AC1052" si="3180">AC1051</f>
        <v>0</v>
      </c>
      <c r="AD1052" s="410">
        <f t="shared" ref="AD1052" si="3181">AD1051</f>
        <v>0</v>
      </c>
      <c r="AE1052" s="410">
        <f t="shared" ref="AE1052" si="3182">AE1051</f>
        <v>0</v>
      </c>
      <c r="AF1052" s="410">
        <f t="shared" ref="AF1052" si="3183">AF1051</f>
        <v>0</v>
      </c>
      <c r="AG1052" s="410">
        <f t="shared" ref="AG1052" si="3184">AG1051</f>
        <v>0</v>
      </c>
      <c r="AH1052" s="410">
        <f t="shared" ref="AH1052" si="3185">AH1051</f>
        <v>0</v>
      </c>
      <c r="AI1052" s="410">
        <f t="shared" ref="AI1052" si="3186">AI1051</f>
        <v>0</v>
      </c>
      <c r="AJ1052" s="410">
        <f t="shared" ref="AJ1052" si="3187">AJ1051</f>
        <v>0</v>
      </c>
      <c r="AK1052" s="410">
        <f t="shared" ref="AK1052" si="3188">AK1051</f>
        <v>0</v>
      </c>
      <c r="AL1052" s="410">
        <f t="shared" ref="AL1052" si="3189">AL1051</f>
        <v>0</v>
      </c>
      <c r="AM1052" s="305"/>
    </row>
    <row r="1053" spans="1:39" ht="15" hidden="1" customHeight="1" outlineLevel="1">
      <c r="A1053" s="530"/>
      <c r="B1053" s="427"/>
      <c r="C1053" s="290"/>
      <c r="D1053" s="290"/>
      <c r="E1053" s="290"/>
      <c r="F1053" s="290"/>
      <c r="G1053" s="290"/>
      <c r="H1053" s="290"/>
      <c r="I1053" s="290"/>
      <c r="J1053" s="290"/>
      <c r="K1053" s="290"/>
      <c r="L1053" s="290"/>
      <c r="M1053" s="290"/>
      <c r="N1053" s="290"/>
      <c r="O1053" s="290"/>
      <c r="P1053" s="290"/>
      <c r="Q1053" s="290"/>
      <c r="R1053" s="290"/>
      <c r="S1053" s="290"/>
      <c r="T1053" s="290"/>
      <c r="U1053" s="290"/>
      <c r="V1053" s="290"/>
      <c r="W1053" s="290"/>
      <c r="X1053" s="290"/>
      <c r="Y1053" s="411"/>
      <c r="Z1053" s="424"/>
      <c r="AA1053" s="424"/>
      <c r="AB1053" s="424"/>
      <c r="AC1053" s="424"/>
      <c r="AD1053" s="424"/>
      <c r="AE1053" s="424"/>
      <c r="AF1053" s="424"/>
      <c r="AG1053" s="424"/>
      <c r="AH1053" s="424"/>
      <c r="AI1053" s="424"/>
      <c r="AJ1053" s="424"/>
      <c r="AK1053" s="424"/>
      <c r="AL1053" s="424"/>
      <c r="AM1053" s="305"/>
    </row>
    <row r="1054" spans="1:39" ht="15" hidden="1" customHeight="1" outlineLevel="1">
      <c r="A1054" s="530">
        <v>32</v>
      </c>
      <c r="B1054" s="427" t="s">
        <v>124</v>
      </c>
      <c r="C1054" s="290" t="s">
        <v>25</v>
      </c>
      <c r="D1054" s="294"/>
      <c r="E1054" s="294"/>
      <c r="F1054" s="294"/>
      <c r="G1054" s="294"/>
      <c r="H1054" s="294"/>
      <c r="I1054" s="294"/>
      <c r="J1054" s="294"/>
      <c r="K1054" s="294"/>
      <c r="L1054" s="294"/>
      <c r="M1054" s="294"/>
      <c r="N1054" s="294">
        <v>12</v>
      </c>
      <c r="O1054" s="294"/>
      <c r="P1054" s="294"/>
      <c r="Q1054" s="294"/>
      <c r="R1054" s="294"/>
      <c r="S1054" s="294"/>
      <c r="T1054" s="294"/>
      <c r="U1054" s="294"/>
      <c r="V1054" s="294"/>
      <c r="W1054" s="294"/>
      <c r="X1054" s="294"/>
      <c r="Y1054" s="425"/>
      <c r="Z1054" s="414"/>
      <c r="AA1054" s="414"/>
      <c r="AB1054" s="414"/>
      <c r="AC1054" s="414"/>
      <c r="AD1054" s="414"/>
      <c r="AE1054" s="414"/>
      <c r="AF1054" s="414"/>
      <c r="AG1054" s="414"/>
      <c r="AH1054" s="414"/>
      <c r="AI1054" s="414"/>
      <c r="AJ1054" s="414"/>
      <c r="AK1054" s="414"/>
      <c r="AL1054" s="414"/>
      <c r="AM1054" s="295">
        <f>SUM(Y1054:AL1054)</f>
        <v>0</v>
      </c>
    </row>
    <row r="1055" spans="1:39" ht="15" hidden="1" customHeight="1" outlineLevel="1">
      <c r="A1055" s="530"/>
      <c r="B1055" s="293" t="s">
        <v>346</v>
      </c>
      <c r="C1055" s="290" t="s">
        <v>163</v>
      </c>
      <c r="D1055" s="294"/>
      <c r="E1055" s="294"/>
      <c r="F1055" s="294"/>
      <c r="G1055" s="294"/>
      <c r="H1055" s="294"/>
      <c r="I1055" s="294"/>
      <c r="J1055" s="294"/>
      <c r="K1055" s="294"/>
      <c r="L1055" s="294"/>
      <c r="M1055" s="294"/>
      <c r="N1055" s="294">
        <f>N1054</f>
        <v>12</v>
      </c>
      <c r="O1055" s="294"/>
      <c r="P1055" s="294"/>
      <c r="Q1055" s="294"/>
      <c r="R1055" s="294"/>
      <c r="S1055" s="294"/>
      <c r="T1055" s="294"/>
      <c r="U1055" s="294"/>
      <c r="V1055" s="294"/>
      <c r="W1055" s="294"/>
      <c r="X1055" s="294"/>
      <c r="Y1055" s="410">
        <f>Y1054</f>
        <v>0</v>
      </c>
      <c r="Z1055" s="410">
        <f t="shared" ref="Z1055" si="3190">Z1054</f>
        <v>0</v>
      </c>
      <c r="AA1055" s="410">
        <f t="shared" ref="AA1055" si="3191">AA1054</f>
        <v>0</v>
      </c>
      <c r="AB1055" s="410">
        <f t="shared" ref="AB1055" si="3192">AB1054</f>
        <v>0</v>
      </c>
      <c r="AC1055" s="410">
        <f t="shared" ref="AC1055" si="3193">AC1054</f>
        <v>0</v>
      </c>
      <c r="AD1055" s="410">
        <f t="shared" ref="AD1055" si="3194">AD1054</f>
        <v>0</v>
      </c>
      <c r="AE1055" s="410">
        <f t="shared" ref="AE1055" si="3195">AE1054</f>
        <v>0</v>
      </c>
      <c r="AF1055" s="410">
        <f t="shared" ref="AF1055" si="3196">AF1054</f>
        <v>0</v>
      </c>
      <c r="AG1055" s="410">
        <f t="shared" ref="AG1055" si="3197">AG1054</f>
        <v>0</v>
      </c>
      <c r="AH1055" s="410">
        <f t="shared" ref="AH1055" si="3198">AH1054</f>
        <v>0</v>
      </c>
      <c r="AI1055" s="410">
        <f t="shared" ref="AI1055" si="3199">AI1054</f>
        <v>0</v>
      </c>
      <c r="AJ1055" s="410">
        <f t="shared" ref="AJ1055" si="3200">AJ1054</f>
        <v>0</v>
      </c>
      <c r="AK1055" s="410">
        <f t="shared" ref="AK1055" si="3201">AK1054</f>
        <v>0</v>
      </c>
      <c r="AL1055" s="410">
        <f t="shared" ref="AL1055" si="3202">AL1054</f>
        <v>0</v>
      </c>
      <c r="AM1055" s="305"/>
    </row>
    <row r="1056" spans="1:39" ht="15" hidden="1" customHeight="1" outlineLevel="1">
      <c r="A1056" s="530"/>
      <c r="B1056" s="427"/>
      <c r="C1056" s="290"/>
      <c r="D1056" s="290"/>
      <c r="E1056" s="290"/>
      <c r="F1056" s="290"/>
      <c r="G1056" s="290"/>
      <c r="H1056" s="290"/>
      <c r="I1056" s="290"/>
      <c r="J1056" s="290"/>
      <c r="K1056" s="290"/>
      <c r="L1056" s="290"/>
      <c r="M1056" s="290"/>
      <c r="N1056" s="290"/>
      <c r="O1056" s="290"/>
      <c r="P1056" s="290"/>
      <c r="Q1056" s="290"/>
      <c r="R1056" s="290"/>
      <c r="S1056" s="290"/>
      <c r="T1056" s="290"/>
      <c r="U1056" s="290"/>
      <c r="V1056" s="290"/>
      <c r="W1056" s="290"/>
      <c r="X1056" s="290"/>
      <c r="Y1056" s="411"/>
      <c r="Z1056" s="424"/>
      <c r="AA1056" s="424"/>
      <c r="AB1056" s="424"/>
      <c r="AC1056" s="424"/>
      <c r="AD1056" s="424"/>
      <c r="AE1056" s="424"/>
      <c r="AF1056" s="424"/>
      <c r="AG1056" s="424"/>
      <c r="AH1056" s="424"/>
      <c r="AI1056" s="424"/>
      <c r="AJ1056" s="424"/>
      <c r="AK1056" s="424"/>
      <c r="AL1056" s="424"/>
      <c r="AM1056" s="305"/>
    </row>
    <row r="1057" spans="1:39" ht="15" hidden="1" customHeight="1" outlineLevel="1">
      <c r="A1057" s="530"/>
      <c r="B1057" s="287" t="s">
        <v>501</v>
      </c>
      <c r="C1057" s="290"/>
      <c r="D1057" s="290"/>
      <c r="E1057" s="290"/>
      <c r="F1057" s="290"/>
      <c r="G1057" s="290"/>
      <c r="H1057" s="290"/>
      <c r="I1057" s="290"/>
      <c r="J1057" s="290"/>
      <c r="K1057" s="290"/>
      <c r="L1057" s="290"/>
      <c r="M1057" s="290"/>
      <c r="N1057" s="290"/>
      <c r="O1057" s="290"/>
      <c r="P1057" s="290"/>
      <c r="Q1057" s="290"/>
      <c r="R1057" s="290"/>
      <c r="S1057" s="290"/>
      <c r="T1057" s="290"/>
      <c r="U1057" s="290"/>
      <c r="V1057" s="290"/>
      <c r="W1057" s="290"/>
      <c r="X1057" s="290"/>
      <c r="Y1057" s="411"/>
      <c r="Z1057" s="424"/>
      <c r="AA1057" s="424"/>
      <c r="AB1057" s="424"/>
      <c r="AC1057" s="424"/>
      <c r="AD1057" s="424"/>
      <c r="AE1057" s="424"/>
      <c r="AF1057" s="424"/>
      <c r="AG1057" s="424"/>
      <c r="AH1057" s="424"/>
      <c r="AI1057" s="424"/>
      <c r="AJ1057" s="424"/>
      <c r="AK1057" s="424"/>
      <c r="AL1057" s="424"/>
      <c r="AM1057" s="305"/>
    </row>
    <row r="1058" spans="1:39" ht="15" hidden="1" customHeight="1" outlineLevel="1">
      <c r="A1058" s="530">
        <v>33</v>
      </c>
      <c r="B1058" s="427" t="s">
        <v>125</v>
      </c>
      <c r="C1058" s="290" t="s">
        <v>25</v>
      </c>
      <c r="D1058" s="294"/>
      <c r="E1058" s="294"/>
      <c r="F1058" s="294"/>
      <c r="G1058" s="294"/>
      <c r="H1058" s="294"/>
      <c r="I1058" s="294"/>
      <c r="J1058" s="294"/>
      <c r="K1058" s="294"/>
      <c r="L1058" s="294"/>
      <c r="M1058" s="294"/>
      <c r="N1058" s="294">
        <v>0</v>
      </c>
      <c r="O1058" s="294"/>
      <c r="P1058" s="294"/>
      <c r="Q1058" s="294"/>
      <c r="R1058" s="294"/>
      <c r="S1058" s="294"/>
      <c r="T1058" s="294"/>
      <c r="U1058" s="294"/>
      <c r="V1058" s="294"/>
      <c r="W1058" s="294"/>
      <c r="X1058" s="294"/>
      <c r="Y1058" s="425"/>
      <c r="Z1058" s="414"/>
      <c r="AA1058" s="414"/>
      <c r="AB1058" s="414"/>
      <c r="AC1058" s="414"/>
      <c r="AD1058" s="414"/>
      <c r="AE1058" s="414"/>
      <c r="AF1058" s="414"/>
      <c r="AG1058" s="414"/>
      <c r="AH1058" s="414"/>
      <c r="AI1058" s="414"/>
      <c r="AJ1058" s="414"/>
      <c r="AK1058" s="414"/>
      <c r="AL1058" s="414"/>
      <c r="AM1058" s="295">
        <f>SUM(Y1058:AL1058)</f>
        <v>0</v>
      </c>
    </row>
    <row r="1059" spans="1:39" ht="15" hidden="1" customHeight="1" outlineLevel="1">
      <c r="A1059" s="530"/>
      <c r="B1059" s="293" t="s">
        <v>346</v>
      </c>
      <c r="C1059" s="290" t="s">
        <v>163</v>
      </c>
      <c r="D1059" s="294"/>
      <c r="E1059" s="294"/>
      <c r="F1059" s="294"/>
      <c r="G1059" s="294"/>
      <c r="H1059" s="294"/>
      <c r="I1059" s="294"/>
      <c r="J1059" s="294"/>
      <c r="K1059" s="294"/>
      <c r="L1059" s="294"/>
      <c r="M1059" s="294"/>
      <c r="N1059" s="294">
        <f>N1058</f>
        <v>0</v>
      </c>
      <c r="O1059" s="294"/>
      <c r="P1059" s="294"/>
      <c r="Q1059" s="294"/>
      <c r="R1059" s="294"/>
      <c r="S1059" s="294"/>
      <c r="T1059" s="294"/>
      <c r="U1059" s="294"/>
      <c r="V1059" s="294"/>
      <c r="W1059" s="294"/>
      <c r="X1059" s="294"/>
      <c r="Y1059" s="410">
        <f>Y1058</f>
        <v>0</v>
      </c>
      <c r="Z1059" s="410">
        <f t="shared" ref="Z1059" si="3203">Z1058</f>
        <v>0</v>
      </c>
      <c r="AA1059" s="410">
        <f t="shared" ref="AA1059" si="3204">AA1058</f>
        <v>0</v>
      </c>
      <c r="AB1059" s="410">
        <f t="shared" ref="AB1059" si="3205">AB1058</f>
        <v>0</v>
      </c>
      <c r="AC1059" s="410">
        <f t="shared" ref="AC1059" si="3206">AC1058</f>
        <v>0</v>
      </c>
      <c r="AD1059" s="410">
        <f t="shared" ref="AD1059" si="3207">AD1058</f>
        <v>0</v>
      </c>
      <c r="AE1059" s="410">
        <f t="shared" ref="AE1059" si="3208">AE1058</f>
        <v>0</v>
      </c>
      <c r="AF1059" s="410">
        <f t="shared" ref="AF1059" si="3209">AF1058</f>
        <v>0</v>
      </c>
      <c r="AG1059" s="410">
        <f t="shared" ref="AG1059" si="3210">AG1058</f>
        <v>0</v>
      </c>
      <c r="AH1059" s="410">
        <f t="shared" ref="AH1059" si="3211">AH1058</f>
        <v>0</v>
      </c>
      <c r="AI1059" s="410">
        <f t="shared" ref="AI1059" si="3212">AI1058</f>
        <v>0</v>
      </c>
      <c r="AJ1059" s="410">
        <f t="shared" ref="AJ1059" si="3213">AJ1058</f>
        <v>0</v>
      </c>
      <c r="AK1059" s="410">
        <f t="shared" ref="AK1059" si="3214">AK1058</f>
        <v>0</v>
      </c>
      <c r="AL1059" s="410">
        <f t="shared" ref="AL1059" si="3215">AL1058</f>
        <v>0</v>
      </c>
      <c r="AM1059" s="305"/>
    </row>
    <row r="1060" spans="1:39" ht="15" hidden="1" customHeight="1" outlineLevel="1">
      <c r="A1060" s="530"/>
      <c r="B1060" s="427"/>
      <c r="C1060" s="290"/>
      <c r="D1060" s="290"/>
      <c r="E1060" s="290"/>
      <c r="F1060" s="290"/>
      <c r="G1060" s="290"/>
      <c r="H1060" s="290"/>
      <c r="I1060" s="290"/>
      <c r="J1060" s="290"/>
      <c r="K1060" s="290"/>
      <c r="L1060" s="290"/>
      <c r="M1060" s="290"/>
      <c r="N1060" s="290"/>
      <c r="O1060" s="290"/>
      <c r="P1060" s="290"/>
      <c r="Q1060" s="290"/>
      <c r="R1060" s="290"/>
      <c r="S1060" s="290"/>
      <c r="T1060" s="290"/>
      <c r="U1060" s="290"/>
      <c r="V1060" s="290"/>
      <c r="W1060" s="290"/>
      <c r="X1060" s="290"/>
      <c r="Y1060" s="411"/>
      <c r="Z1060" s="424"/>
      <c r="AA1060" s="424"/>
      <c r="AB1060" s="424"/>
      <c r="AC1060" s="424"/>
      <c r="AD1060" s="424"/>
      <c r="AE1060" s="424"/>
      <c r="AF1060" s="424"/>
      <c r="AG1060" s="424"/>
      <c r="AH1060" s="424"/>
      <c r="AI1060" s="424"/>
      <c r="AJ1060" s="424"/>
      <c r="AK1060" s="424"/>
      <c r="AL1060" s="424"/>
      <c r="AM1060" s="305"/>
    </row>
    <row r="1061" spans="1:39" ht="15" hidden="1" customHeight="1" outlineLevel="1">
      <c r="A1061" s="530">
        <v>34</v>
      </c>
      <c r="B1061" s="427" t="s">
        <v>126</v>
      </c>
      <c r="C1061" s="290" t="s">
        <v>25</v>
      </c>
      <c r="D1061" s="294"/>
      <c r="E1061" s="294"/>
      <c r="F1061" s="294"/>
      <c r="G1061" s="294"/>
      <c r="H1061" s="294"/>
      <c r="I1061" s="294"/>
      <c r="J1061" s="294"/>
      <c r="K1061" s="294"/>
      <c r="L1061" s="294"/>
      <c r="M1061" s="294"/>
      <c r="N1061" s="294">
        <v>0</v>
      </c>
      <c r="O1061" s="294"/>
      <c r="P1061" s="294"/>
      <c r="Q1061" s="294"/>
      <c r="R1061" s="294"/>
      <c r="S1061" s="294"/>
      <c r="T1061" s="294"/>
      <c r="U1061" s="294"/>
      <c r="V1061" s="294"/>
      <c r="W1061" s="294"/>
      <c r="X1061" s="294"/>
      <c r="Y1061" s="425"/>
      <c r="Z1061" s="414"/>
      <c r="AA1061" s="414"/>
      <c r="AB1061" s="414"/>
      <c r="AC1061" s="414"/>
      <c r="AD1061" s="414"/>
      <c r="AE1061" s="414"/>
      <c r="AF1061" s="414"/>
      <c r="AG1061" s="414"/>
      <c r="AH1061" s="414"/>
      <c r="AI1061" s="414"/>
      <c r="AJ1061" s="414"/>
      <c r="AK1061" s="414"/>
      <c r="AL1061" s="414"/>
      <c r="AM1061" s="295">
        <f>SUM(Y1061:AL1061)</f>
        <v>0</v>
      </c>
    </row>
    <row r="1062" spans="1:39" ht="15" hidden="1" customHeight="1" outlineLevel="1">
      <c r="A1062" s="530"/>
      <c r="B1062" s="293" t="s">
        <v>346</v>
      </c>
      <c r="C1062" s="290" t="s">
        <v>163</v>
      </c>
      <c r="D1062" s="294"/>
      <c r="E1062" s="294"/>
      <c r="F1062" s="294"/>
      <c r="G1062" s="294"/>
      <c r="H1062" s="294"/>
      <c r="I1062" s="294"/>
      <c r="J1062" s="294"/>
      <c r="K1062" s="294"/>
      <c r="L1062" s="294"/>
      <c r="M1062" s="294"/>
      <c r="N1062" s="294">
        <f>N1061</f>
        <v>0</v>
      </c>
      <c r="O1062" s="294"/>
      <c r="P1062" s="294"/>
      <c r="Q1062" s="294"/>
      <c r="R1062" s="294"/>
      <c r="S1062" s="294"/>
      <c r="T1062" s="294"/>
      <c r="U1062" s="294"/>
      <c r="V1062" s="294"/>
      <c r="W1062" s="294"/>
      <c r="X1062" s="294"/>
      <c r="Y1062" s="410">
        <f>Y1061</f>
        <v>0</v>
      </c>
      <c r="Z1062" s="410">
        <f t="shared" ref="Z1062" si="3216">Z1061</f>
        <v>0</v>
      </c>
      <c r="AA1062" s="410">
        <f t="shared" ref="AA1062" si="3217">AA1061</f>
        <v>0</v>
      </c>
      <c r="AB1062" s="410">
        <f t="shared" ref="AB1062" si="3218">AB1061</f>
        <v>0</v>
      </c>
      <c r="AC1062" s="410">
        <f t="shared" ref="AC1062" si="3219">AC1061</f>
        <v>0</v>
      </c>
      <c r="AD1062" s="410">
        <f t="shared" ref="AD1062" si="3220">AD1061</f>
        <v>0</v>
      </c>
      <c r="AE1062" s="410">
        <f t="shared" ref="AE1062" si="3221">AE1061</f>
        <v>0</v>
      </c>
      <c r="AF1062" s="410">
        <f t="shared" ref="AF1062" si="3222">AF1061</f>
        <v>0</v>
      </c>
      <c r="AG1062" s="410">
        <f t="shared" ref="AG1062" si="3223">AG1061</f>
        <v>0</v>
      </c>
      <c r="AH1062" s="410">
        <f t="shared" ref="AH1062" si="3224">AH1061</f>
        <v>0</v>
      </c>
      <c r="AI1062" s="410">
        <f t="shared" ref="AI1062" si="3225">AI1061</f>
        <v>0</v>
      </c>
      <c r="AJ1062" s="410">
        <f t="shared" ref="AJ1062" si="3226">AJ1061</f>
        <v>0</v>
      </c>
      <c r="AK1062" s="410">
        <f t="shared" ref="AK1062" si="3227">AK1061</f>
        <v>0</v>
      </c>
      <c r="AL1062" s="410">
        <f t="shared" ref="AL1062" si="3228">AL1061</f>
        <v>0</v>
      </c>
      <c r="AM1062" s="305"/>
    </row>
    <row r="1063" spans="1:39" ht="15" hidden="1" customHeight="1" outlineLevel="1">
      <c r="A1063" s="530"/>
      <c r="B1063" s="427"/>
      <c r="C1063" s="290"/>
      <c r="D1063" s="290"/>
      <c r="E1063" s="290"/>
      <c r="F1063" s="290"/>
      <c r="G1063" s="290"/>
      <c r="H1063" s="290"/>
      <c r="I1063" s="290"/>
      <c r="J1063" s="290"/>
      <c r="K1063" s="290"/>
      <c r="L1063" s="290"/>
      <c r="M1063" s="290"/>
      <c r="N1063" s="290"/>
      <c r="O1063" s="290"/>
      <c r="P1063" s="290"/>
      <c r="Q1063" s="290"/>
      <c r="R1063" s="290"/>
      <c r="S1063" s="290"/>
      <c r="T1063" s="290"/>
      <c r="U1063" s="290"/>
      <c r="V1063" s="290"/>
      <c r="W1063" s="290"/>
      <c r="X1063" s="290"/>
      <c r="Y1063" s="411"/>
      <c r="Z1063" s="424"/>
      <c r="AA1063" s="424"/>
      <c r="AB1063" s="424"/>
      <c r="AC1063" s="424"/>
      <c r="AD1063" s="424"/>
      <c r="AE1063" s="424"/>
      <c r="AF1063" s="424"/>
      <c r="AG1063" s="424"/>
      <c r="AH1063" s="424"/>
      <c r="AI1063" s="424"/>
      <c r="AJ1063" s="424"/>
      <c r="AK1063" s="424"/>
      <c r="AL1063" s="424"/>
      <c r="AM1063" s="305"/>
    </row>
    <row r="1064" spans="1:39" ht="15" hidden="1" customHeight="1" outlineLevel="1">
      <c r="A1064" s="530">
        <v>35</v>
      </c>
      <c r="B1064" s="427" t="s">
        <v>127</v>
      </c>
      <c r="C1064" s="290" t="s">
        <v>25</v>
      </c>
      <c r="D1064" s="294"/>
      <c r="E1064" s="294"/>
      <c r="F1064" s="294"/>
      <c r="G1064" s="294"/>
      <c r="H1064" s="294"/>
      <c r="I1064" s="294"/>
      <c r="J1064" s="294"/>
      <c r="K1064" s="294"/>
      <c r="L1064" s="294"/>
      <c r="M1064" s="294"/>
      <c r="N1064" s="294">
        <v>0</v>
      </c>
      <c r="O1064" s="294"/>
      <c r="P1064" s="294"/>
      <c r="Q1064" s="294"/>
      <c r="R1064" s="294"/>
      <c r="S1064" s="294"/>
      <c r="T1064" s="294"/>
      <c r="U1064" s="294"/>
      <c r="V1064" s="294"/>
      <c r="W1064" s="294"/>
      <c r="X1064" s="294"/>
      <c r="Y1064" s="425"/>
      <c r="Z1064" s="414"/>
      <c r="AA1064" s="414"/>
      <c r="AB1064" s="414"/>
      <c r="AC1064" s="414"/>
      <c r="AD1064" s="414"/>
      <c r="AE1064" s="414"/>
      <c r="AF1064" s="414"/>
      <c r="AG1064" s="414"/>
      <c r="AH1064" s="414"/>
      <c r="AI1064" s="414"/>
      <c r="AJ1064" s="414"/>
      <c r="AK1064" s="414"/>
      <c r="AL1064" s="414"/>
      <c r="AM1064" s="295">
        <f>SUM(Y1064:AL1064)</f>
        <v>0</v>
      </c>
    </row>
    <row r="1065" spans="1:39" ht="15" hidden="1" customHeight="1" outlineLevel="1">
      <c r="A1065" s="530"/>
      <c r="B1065" s="293" t="s">
        <v>346</v>
      </c>
      <c r="C1065" s="290" t="s">
        <v>163</v>
      </c>
      <c r="D1065" s="294"/>
      <c r="E1065" s="294"/>
      <c r="F1065" s="294"/>
      <c r="G1065" s="294"/>
      <c r="H1065" s="294"/>
      <c r="I1065" s="294"/>
      <c r="J1065" s="294"/>
      <c r="K1065" s="294"/>
      <c r="L1065" s="294"/>
      <c r="M1065" s="294"/>
      <c r="N1065" s="294">
        <f>N1064</f>
        <v>0</v>
      </c>
      <c r="O1065" s="294"/>
      <c r="P1065" s="294"/>
      <c r="Q1065" s="294"/>
      <c r="R1065" s="294"/>
      <c r="S1065" s="294"/>
      <c r="T1065" s="294"/>
      <c r="U1065" s="294"/>
      <c r="V1065" s="294"/>
      <c r="W1065" s="294"/>
      <c r="X1065" s="294"/>
      <c r="Y1065" s="410">
        <f>Y1064</f>
        <v>0</v>
      </c>
      <c r="Z1065" s="410">
        <f t="shared" ref="Z1065" si="3229">Z1064</f>
        <v>0</v>
      </c>
      <c r="AA1065" s="410">
        <f t="shared" ref="AA1065" si="3230">AA1064</f>
        <v>0</v>
      </c>
      <c r="AB1065" s="410">
        <f t="shared" ref="AB1065" si="3231">AB1064</f>
        <v>0</v>
      </c>
      <c r="AC1065" s="410">
        <f t="shared" ref="AC1065" si="3232">AC1064</f>
        <v>0</v>
      </c>
      <c r="AD1065" s="410">
        <f t="shared" ref="AD1065" si="3233">AD1064</f>
        <v>0</v>
      </c>
      <c r="AE1065" s="410">
        <f t="shared" ref="AE1065" si="3234">AE1064</f>
        <v>0</v>
      </c>
      <c r="AF1065" s="410">
        <f t="shared" ref="AF1065" si="3235">AF1064</f>
        <v>0</v>
      </c>
      <c r="AG1065" s="410">
        <f t="shared" ref="AG1065" si="3236">AG1064</f>
        <v>0</v>
      </c>
      <c r="AH1065" s="410">
        <f t="shared" ref="AH1065" si="3237">AH1064</f>
        <v>0</v>
      </c>
      <c r="AI1065" s="410">
        <f t="shared" ref="AI1065" si="3238">AI1064</f>
        <v>0</v>
      </c>
      <c r="AJ1065" s="410">
        <f t="shared" ref="AJ1065" si="3239">AJ1064</f>
        <v>0</v>
      </c>
      <c r="AK1065" s="410">
        <f t="shared" ref="AK1065" si="3240">AK1064</f>
        <v>0</v>
      </c>
      <c r="AL1065" s="410">
        <f t="shared" ref="AL1065" si="3241">AL1064</f>
        <v>0</v>
      </c>
      <c r="AM1065" s="305"/>
    </row>
    <row r="1066" spans="1:39" ht="15" hidden="1" customHeight="1" outlineLevel="1">
      <c r="A1066" s="530"/>
      <c r="B1066" s="430"/>
      <c r="C1066" s="290"/>
      <c r="D1066" s="290"/>
      <c r="E1066" s="290"/>
      <c r="F1066" s="290"/>
      <c r="G1066" s="290"/>
      <c r="H1066" s="290"/>
      <c r="I1066" s="290"/>
      <c r="J1066" s="290"/>
      <c r="K1066" s="290"/>
      <c r="L1066" s="290"/>
      <c r="M1066" s="290"/>
      <c r="N1066" s="290"/>
      <c r="O1066" s="290"/>
      <c r="P1066" s="290"/>
      <c r="Q1066" s="290"/>
      <c r="R1066" s="290"/>
      <c r="S1066" s="290"/>
      <c r="T1066" s="290"/>
      <c r="U1066" s="290"/>
      <c r="V1066" s="290"/>
      <c r="W1066" s="290"/>
      <c r="X1066" s="290"/>
      <c r="Y1066" s="411"/>
      <c r="Z1066" s="424"/>
      <c r="AA1066" s="424"/>
      <c r="AB1066" s="424"/>
      <c r="AC1066" s="424"/>
      <c r="AD1066" s="424"/>
      <c r="AE1066" s="424"/>
      <c r="AF1066" s="424"/>
      <c r="AG1066" s="424"/>
      <c r="AH1066" s="424"/>
      <c r="AI1066" s="424"/>
      <c r="AJ1066" s="424"/>
      <c r="AK1066" s="424"/>
      <c r="AL1066" s="424"/>
      <c r="AM1066" s="305"/>
    </row>
    <row r="1067" spans="1:39" ht="15" hidden="1" customHeight="1" outlineLevel="1">
      <c r="A1067" s="530"/>
      <c r="B1067" s="287" t="s">
        <v>502</v>
      </c>
      <c r="C1067" s="290"/>
      <c r="D1067" s="290"/>
      <c r="E1067" s="290"/>
      <c r="F1067" s="290"/>
      <c r="G1067" s="290"/>
      <c r="H1067" s="290"/>
      <c r="I1067" s="290"/>
      <c r="J1067" s="290"/>
      <c r="K1067" s="290"/>
      <c r="L1067" s="290"/>
      <c r="M1067" s="290"/>
      <c r="N1067" s="290"/>
      <c r="O1067" s="290"/>
      <c r="P1067" s="290"/>
      <c r="Q1067" s="290"/>
      <c r="R1067" s="290"/>
      <c r="S1067" s="290"/>
      <c r="T1067" s="290"/>
      <c r="U1067" s="290"/>
      <c r="V1067" s="290"/>
      <c r="W1067" s="290"/>
      <c r="X1067" s="290"/>
      <c r="Y1067" s="411"/>
      <c r="Z1067" s="424"/>
      <c r="AA1067" s="424"/>
      <c r="AB1067" s="424"/>
      <c r="AC1067" s="424"/>
      <c r="AD1067" s="424"/>
      <c r="AE1067" s="424"/>
      <c r="AF1067" s="424"/>
      <c r="AG1067" s="424"/>
      <c r="AH1067" s="424"/>
      <c r="AI1067" s="424"/>
      <c r="AJ1067" s="424"/>
      <c r="AK1067" s="424"/>
      <c r="AL1067" s="424"/>
      <c r="AM1067" s="305"/>
    </row>
    <row r="1068" spans="1:39" ht="28.5" hidden="1" customHeight="1" outlineLevel="1">
      <c r="A1068" s="530">
        <v>36</v>
      </c>
      <c r="B1068" s="427" t="s">
        <v>128</v>
      </c>
      <c r="C1068" s="290" t="s">
        <v>25</v>
      </c>
      <c r="D1068" s="294"/>
      <c r="E1068" s="294"/>
      <c r="F1068" s="294"/>
      <c r="G1068" s="294"/>
      <c r="H1068" s="294"/>
      <c r="I1068" s="294"/>
      <c r="J1068" s="294"/>
      <c r="K1068" s="294"/>
      <c r="L1068" s="294"/>
      <c r="M1068" s="294"/>
      <c r="N1068" s="294">
        <v>12</v>
      </c>
      <c r="O1068" s="294"/>
      <c r="P1068" s="294"/>
      <c r="Q1068" s="294"/>
      <c r="R1068" s="294"/>
      <c r="S1068" s="294"/>
      <c r="T1068" s="294"/>
      <c r="U1068" s="294"/>
      <c r="V1068" s="294"/>
      <c r="W1068" s="294"/>
      <c r="X1068" s="294"/>
      <c r="Y1068" s="425"/>
      <c r="Z1068" s="414"/>
      <c r="AA1068" s="414"/>
      <c r="AB1068" s="414"/>
      <c r="AC1068" s="414"/>
      <c r="AD1068" s="414"/>
      <c r="AE1068" s="414"/>
      <c r="AF1068" s="414"/>
      <c r="AG1068" s="414"/>
      <c r="AH1068" s="414"/>
      <c r="AI1068" s="414"/>
      <c r="AJ1068" s="414"/>
      <c r="AK1068" s="414"/>
      <c r="AL1068" s="414"/>
      <c r="AM1068" s="295">
        <f>SUM(Y1068:AL1068)</f>
        <v>0</v>
      </c>
    </row>
    <row r="1069" spans="1:39" ht="15" hidden="1" customHeight="1" outlineLevel="1">
      <c r="A1069" s="530"/>
      <c r="B1069" s="293" t="s">
        <v>346</v>
      </c>
      <c r="C1069" s="290" t="s">
        <v>163</v>
      </c>
      <c r="D1069" s="294"/>
      <c r="E1069" s="294"/>
      <c r="F1069" s="294"/>
      <c r="G1069" s="294"/>
      <c r="H1069" s="294"/>
      <c r="I1069" s="294"/>
      <c r="J1069" s="294"/>
      <c r="K1069" s="294"/>
      <c r="L1069" s="294"/>
      <c r="M1069" s="294"/>
      <c r="N1069" s="294">
        <f>N1068</f>
        <v>12</v>
      </c>
      <c r="O1069" s="294"/>
      <c r="P1069" s="294"/>
      <c r="Q1069" s="294"/>
      <c r="R1069" s="294"/>
      <c r="S1069" s="294"/>
      <c r="T1069" s="294"/>
      <c r="U1069" s="294"/>
      <c r="V1069" s="294"/>
      <c r="W1069" s="294"/>
      <c r="X1069" s="294"/>
      <c r="Y1069" s="410">
        <f>Y1068</f>
        <v>0</v>
      </c>
      <c r="Z1069" s="410">
        <f t="shared" ref="Z1069" si="3242">Z1068</f>
        <v>0</v>
      </c>
      <c r="AA1069" s="410">
        <f t="shared" ref="AA1069" si="3243">AA1068</f>
        <v>0</v>
      </c>
      <c r="AB1069" s="410">
        <f t="shared" ref="AB1069" si="3244">AB1068</f>
        <v>0</v>
      </c>
      <c r="AC1069" s="410">
        <f t="shared" ref="AC1069" si="3245">AC1068</f>
        <v>0</v>
      </c>
      <c r="AD1069" s="410">
        <f t="shared" ref="AD1069" si="3246">AD1068</f>
        <v>0</v>
      </c>
      <c r="AE1069" s="410">
        <f t="shared" ref="AE1069" si="3247">AE1068</f>
        <v>0</v>
      </c>
      <c r="AF1069" s="410">
        <f t="shared" ref="AF1069" si="3248">AF1068</f>
        <v>0</v>
      </c>
      <c r="AG1069" s="410">
        <f t="shared" ref="AG1069" si="3249">AG1068</f>
        <v>0</v>
      </c>
      <c r="AH1069" s="410">
        <f t="shared" ref="AH1069" si="3250">AH1068</f>
        <v>0</v>
      </c>
      <c r="AI1069" s="410">
        <f t="shared" ref="AI1069" si="3251">AI1068</f>
        <v>0</v>
      </c>
      <c r="AJ1069" s="410">
        <f t="shared" ref="AJ1069" si="3252">AJ1068</f>
        <v>0</v>
      </c>
      <c r="AK1069" s="410">
        <f t="shared" ref="AK1069" si="3253">AK1068</f>
        <v>0</v>
      </c>
      <c r="AL1069" s="410">
        <f t="shared" ref="AL1069" si="3254">AL1068</f>
        <v>0</v>
      </c>
      <c r="AM1069" s="305"/>
    </row>
    <row r="1070" spans="1:39" ht="15" hidden="1" customHeight="1" outlineLevel="1">
      <c r="A1070" s="530"/>
      <c r="B1070" s="427"/>
      <c r="C1070" s="290"/>
      <c r="D1070" s="290"/>
      <c r="E1070" s="290"/>
      <c r="F1070" s="290"/>
      <c r="G1070" s="290"/>
      <c r="H1070" s="290"/>
      <c r="I1070" s="290"/>
      <c r="J1070" s="290"/>
      <c r="K1070" s="290"/>
      <c r="L1070" s="290"/>
      <c r="M1070" s="290"/>
      <c r="N1070" s="290"/>
      <c r="O1070" s="290"/>
      <c r="P1070" s="290"/>
      <c r="Q1070" s="290"/>
      <c r="R1070" s="290"/>
      <c r="S1070" s="290"/>
      <c r="T1070" s="290"/>
      <c r="U1070" s="290"/>
      <c r="V1070" s="290"/>
      <c r="W1070" s="290"/>
      <c r="X1070" s="290"/>
      <c r="Y1070" s="411"/>
      <c r="Z1070" s="424"/>
      <c r="AA1070" s="424"/>
      <c r="AB1070" s="424"/>
      <c r="AC1070" s="424"/>
      <c r="AD1070" s="424"/>
      <c r="AE1070" s="424"/>
      <c r="AF1070" s="424"/>
      <c r="AG1070" s="424"/>
      <c r="AH1070" s="424"/>
      <c r="AI1070" s="424"/>
      <c r="AJ1070" s="424"/>
      <c r="AK1070" s="424"/>
      <c r="AL1070" s="424"/>
      <c r="AM1070" s="305"/>
    </row>
    <row r="1071" spans="1:39" ht="15" hidden="1" customHeight="1" outlineLevel="1">
      <c r="A1071" s="530">
        <v>37</v>
      </c>
      <c r="B1071" s="427" t="s">
        <v>129</v>
      </c>
      <c r="C1071" s="290" t="s">
        <v>25</v>
      </c>
      <c r="D1071" s="294"/>
      <c r="E1071" s="294"/>
      <c r="F1071" s="294"/>
      <c r="G1071" s="294"/>
      <c r="H1071" s="294"/>
      <c r="I1071" s="294"/>
      <c r="J1071" s="294"/>
      <c r="K1071" s="294"/>
      <c r="L1071" s="294"/>
      <c r="M1071" s="294"/>
      <c r="N1071" s="294">
        <v>12</v>
      </c>
      <c r="O1071" s="294"/>
      <c r="P1071" s="294"/>
      <c r="Q1071" s="294"/>
      <c r="R1071" s="294"/>
      <c r="S1071" s="294"/>
      <c r="T1071" s="294"/>
      <c r="U1071" s="294"/>
      <c r="V1071" s="294"/>
      <c r="W1071" s="294"/>
      <c r="X1071" s="294"/>
      <c r="Y1071" s="425"/>
      <c r="Z1071" s="414"/>
      <c r="AA1071" s="414"/>
      <c r="AB1071" s="414"/>
      <c r="AC1071" s="414"/>
      <c r="AD1071" s="414"/>
      <c r="AE1071" s="414"/>
      <c r="AF1071" s="414"/>
      <c r="AG1071" s="414"/>
      <c r="AH1071" s="414"/>
      <c r="AI1071" s="414"/>
      <c r="AJ1071" s="414"/>
      <c r="AK1071" s="414"/>
      <c r="AL1071" s="414"/>
      <c r="AM1071" s="295">
        <f>SUM(Y1071:AL1071)</f>
        <v>0</v>
      </c>
    </row>
    <row r="1072" spans="1:39" ht="15" hidden="1" customHeight="1" outlineLevel="1">
      <c r="A1072" s="530"/>
      <c r="B1072" s="293" t="s">
        <v>346</v>
      </c>
      <c r="C1072" s="290" t="s">
        <v>163</v>
      </c>
      <c r="D1072" s="294"/>
      <c r="E1072" s="294"/>
      <c r="F1072" s="294"/>
      <c r="G1072" s="294"/>
      <c r="H1072" s="294"/>
      <c r="I1072" s="294"/>
      <c r="J1072" s="294"/>
      <c r="K1072" s="294"/>
      <c r="L1072" s="294"/>
      <c r="M1072" s="294"/>
      <c r="N1072" s="294">
        <f>N1071</f>
        <v>12</v>
      </c>
      <c r="O1072" s="294"/>
      <c r="P1072" s="294"/>
      <c r="Q1072" s="294"/>
      <c r="R1072" s="294"/>
      <c r="S1072" s="294"/>
      <c r="T1072" s="294"/>
      <c r="U1072" s="294"/>
      <c r="V1072" s="294"/>
      <c r="W1072" s="294"/>
      <c r="X1072" s="294"/>
      <c r="Y1072" s="410">
        <f>Y1071</f>
        <v>0</v>
      </c>
      <c r="Z1072" s="410">
        <f t="shared" ref="Z1072" si="3255">Z1071</f>
        <v>0</v>
      </c>
      <c r="AA1072" s="410">
        <f t="shared" ref="AA1072" si="3256">AA1071</f>
        <v>0</v>
      </c>
      <c r="AB1072" s="410">
        <f t="shared" ref="AB1072" si="3257">AB1071</f>
        <v>0</v>
      </c>
      <c r="AC1072" s="410">
        <f t="shared" ref="AC1072" si="3258">AC1071</f>
        <v>0</v>
      </c>
      <c r="AD1072" s="410">
        <f t="shared" ref="AD1072" si="3259">AD1071</f>
        <v>0</v>
      </c>
      <c r="AE1072" s="410">
        <f t="shared" ref="AE1072" si="3260">AE1071</f>
        <v>0</v>
      </c>
      <c r="AF1072" s="410">
        <f t="shared" ref="AF1072" si="3261">AF1071</f>
        <v>0</v>
      </c>
      <c r="AG1072" s="410">
        <f t="shared" ref="AG1072" si="3262">AG1071</f>
        <v>0</v>
      </c>
      <c r="AH1072" s="410">
        <f t="shared" ref="AH1072" si="3263">AH1071</f>
        <v>0</v>
      </c>
      <c r="AI1072" s="410">
        <f t="shared" ref="AI1072" si="3264">AI1071</f>
        <v>0</v>
      </c>
      <c r="AJ1072" s="410">
        <f t="shared" ref="AJ1072" si="3265">AJ1071</f>
        <v>0</v>
      </c>
      <c r="AK1072" s="410">
        <f t="shared" ref="AK1072" si="3266">AK1071</f>
        <v>0</v>
      </c>
      <c r="AL1072" s="410">
        <f t="shared" ref="AL1072" si="3267">AL1071</f>
        <v>0</v>
      </c>
      <c r="AM1072" s="305"/>
    </row>
    <row r="1073" spans="1:39" ht="15" hidden="1" customHeight="1" outlineLevel="1">
      <c r="A1073" s="530"/>
      <c r="B1073" s="427"/>
      <c r="C1073" s="290"/>
      <c r="D1073" s="290"/>
      <c r="E1073" s="290"/>
      <c r="F1073" s="290"/>
      <c r="G1073" s="290"/>
      <c r="H1073" s="290"/>
      <c r="I1073" s="290"/>
      <c r="J1073" s="290"/>
      <c r="K1073" s="290"/>
      <c r="L1073" s="290"/>
      <c r="M1073" s="290"/>
      <c r="N1073" s="290"/>
      <c r="O1073" s="290"/>
      <c r="P1073" s="290"/>
      <c r="Q1073" s="290"/>
      <c r="R1073" s="290"/>
      <c r="S1073" s="290"/>
      <c r="T1073" s="290"/>
      <c r="U1073" s="290"/>
      <c r="V1073" s="290"/>
      <c r="W1073" s="290"/>
      <c r="X1073" s="290"/>
      <c r="Y1073" s="411"/>
      <c r="Z1073" s="424"/>
      <c r="AA1073" s="424"/>
      <c r="AB1073" s="424"/>
      <c r="AC1073" s="424"/>
      <c r="AD1073" s="424"/>
      <c r="AE1073" s="424"/>
      <c r="AF1073" s="424"/>
      <c r="AG1073" s="424"/>
      <c r="AH1073" s="424"/>
      <c r="AI1073" s="424"/>
      <c r="AJ1073" s="424"/>
      <c r="AK1073" s="424"/>
      <c r="AL1073" s="424"/>
      <c r="AM1073" s="305"/>
    </row>
    <row r="1074" spans="1:39" ht="15" hidden="1" customHeight="1" outlineLevel="1">
      <c r="A1074" s="530">
        <v>38</v>
      </c>
      <c r="B1074" s="427" t="s">
        <v>130</v>
      </c>
      <c r="C1074" s="290" t="s">
        <v>25</v>
      </c>
      <c r="D1074" s="294"/>
      <c r="E1074" s="294"/>
      <c r="F1074" s="294"/>
      <c r="G1074" s="294"/>
      <c r="H1074" s="294"/>
      <c r="I1074" s="294"/>
      <c r="J1074" s="294"/>
      <c r="K1074" s="294"/>
      <c r="L1074" s="294"/>
      <c r="M1074" s="294"/>
      <c r="N1074" s="294">
        <v>12</v>
      </c>
      <c r="O1074" s="294"/>
      <c r="P1074" s="294"/>
      <c r="Q1074" s="294"/>
      <c r="R1074" s="294"/>
      <c r="S1074" s="294"/>
      <c r="T1074" s="294"/>
      <c r="U1074" s="294"/>
      <c r="V1074" s="294"/>
      <c r="W1074" s="294"/>
      <c r="X1074" s="294"/>
      <c r="Y1074" s="425"/>
      <c r="Z1074" s="414"/>
      <c r="AA1074" s="414"/>
      <c r="AB1074" s="414"/>
      <c r="AC1074" s="414"/>
      <c r="AD1074" s="414"/>
      <c r="AE1074" s="414"/>
      <c r="AF1074" s="414"/>
      <c r="AG1074" s="414"/>
      <c r="AH1074" s="414"/>
      <c r="AI1074" s="414"/>
      <c r="AJ1074" s="414"/>
      <c r="AK1074" s="414"/>
      <c r="AL1074" s="414"/>
      <c r="AM1074" s="295">
        <f>SUM(Y1074:AL1074)</f>
        <v>0</v>
      </c>
    </row>
    <row r="1075" spans="1:39" ht="15" hidden="1" customHeight="1" outlineLevel="1">
      <c r="A1075" s="530"/>
      <c r="B1075" s="293" t="s">
        <v>346</v>
      </c>
      <c r="C1075" s="290" t="s">
        <v>163</v>
      </c>
      <c r="D1075" s="294"/>
      <c r="E1075" s="294"/>
      <c r="F1075" s="294"/>
      <c r="G1075" s="294"/>
      <c r="H1075" s="294"/>
      <c r="I1075" s="294"/>
      <c r="J1075" s="294"/>
      <c r="K1075" s="294"/>
      <c r="L1075" s="294"/>
      <c r="M1075" s="294"/>
      <c r="N1075" s="294">
        <f>N1074</f>
        <v>12</v>
      </c>
      <c r="O1075" s="294"/>
      <c r="P1075" s="294"/>
      <c r="Q1075" s="294"/>
      <c r="R1075" s="294"/>
      <c r="S1075" s="294"/>
      <c r="T1075" s="294"/>
      <c r="U1075" s="294"/>
      <c r="V1075" s="294"/>
      <c r="W1075" s="294"/>
      <c r="X1075" s="294"/>
      <c r="Y1075" s="410">
        <f>Y1074</f>
        <v>0</v>
      </c>
      <c r="Z1075" s="410">
        <f t="shared" ref="Z1075" si="3268">Z1074</f>
        <v>0</v>
      </c>
      <c r="AA1075" s="410">
        <f t="shared" ref="AA1075" si="3269">AA1074</f>
        <v>0</v>
      </c>
      <c r="AB1075" s="410">
        <f t="shared" ref="AB1075" si="3270">AB1074</f>
        <v>0</v>
      </c>
      <c r="AC1075" s="410">
        <f t="shared" ref="AC1075" si="3271">AC1074</f>
        <v>0</v>
      </c>
      <c r="AD1075" s="410">
        <f t="shared" ref="AD1075" si="3272">AD1074</f>
        <v>0</v>
      </c>
      <c r="AE1075" s="410">
        <f t="shared" ref="AE1075" si="3273">AE1074</f>
        <v>0</v>
      </c>
      <c r="AF1075" s="410">
        <f t="shared" ref="AF1075" si="3274">AF1074</f>
        <v>0</v>
      </c>
      <c r="AG1075" s="410">
        <f t="shared" ref="AG1075" si="3275">AG1074</f>
        <v>0</v>
      </c>
      <c r="AH1075" s="410">
        <f t="shared" ref="AH1075" si="3276">AH1074</f>
        <v>0</v>
      </c>
      <c r="AI1075" s="410">
        <f t="shared" ref="AI1075" si="3277">AI1074</f>
        <v>0</v>
      </c>
      <c r="AJ1075" s="410">
        <f t="shared" ref="AJ1075" si="3278">AJ1074</f>
        <v>0</v>
      </c>
      <c r="AK1075" s="410">
        <f t="shared" ref="AK1075" si="3279">AK1074</f>
        <v>0</v>
      </c>
      <c r="AL1075" s="410">
        <f t="shared" ref="AL1075" si="3280">AL1074</f>
        <v>0</v>
      </c>
      <c r="AM1075" s="305"/>
    </row>
    <row r="1076" spans="1:39" ht="15" hidden="1" customHeight="1" outlineLevel="1">
      <c r="A1076" s="530"/>
      <c r="B1076" s="427"/>
      <c r="C1076" s="290"/>
      <c r="D1076" s="290"/>
      <c r="E1076" s="290"/>
      <c r="F1076" s="290"/>
      <c r="G1076" s="290"/>
      <c r="H1076" s="290"/>
      <c r="I1076" s="290"/>
      <c r="J1076" s="290"/>
      <c r="K1076" s="290"/>
      <c r="L1076" s="290"/>
      <c r="M1076" s="290"/>
      <c r="N1076" s="290"/>
      <c r="O1076" s="290"/>
      <c r="P1076" s="290"/>
      <c r="Q1076" s="290"/>
      <c r="R1076" s="290"/>
      <c r="S1076" s="290"/>
      <c r="T1076" s="290"/>
      <c r="U1076" s="290"/>
      <c r="V1076" s="290"/>
      <c r="W1076" s="290"/>
      <c r="X1076" s="290"/>
      <c r="Y1076" s="411"/>
      <c r="Z1076" s="424"/>
      <c r="AA1076" s="424"/>
      <c r="AB1076" s="424"/>
      <c r="AC1076" s="424"/>
      <c r="AD1076" s="424"/>
      <c r="AE1076" s="424"/>
      <c r="AF1076" s="424"/>
      <c r="AG1076" s="424"/>
      <c r="AH1076" s="424"/>
      <c r="AI1076" s="424"/>
      <c r="AJ1076" s="424"/>
      <c r="AK1076" s="424"/>
      <c r="AL1076" s="424"/>
      <c r="AM1076" s="305"/>
    </row>
    <row r="1077" spans="1:39" ht="15" hidden="1" customHeight="1" outlineLevel="1">
      <c r="A1077" s="530">
        <v>39</v>
      </c>
      <c r="B1077" s="427" t="s">
        <v>131</v>
      </c>
      <c r="C1077" s="290" t="s">
        <v>25</v>
      </c>
      <c r="D1077" s="294"/>
      <c r="E1077" s="294"/>
      <c r="F1077" s="294"/>
      <c r="G1077" s="294"/>
      <c r="H1077" s="294"/>
      <c r="I1077" s="294"/>
      <c r="J1077" s="294"/>
      <c r="K1077" s="294"/>
      <c r="L1077" s="294"/>
      <c r="M1077" s="294"/>
      <c r="N1077" s="294">
        <v>12</v>
      </c>
      <c r="O1077" s="294"/>
      <c r="P1077" s="294"/>
      <c r="Q1077" s="294"/>
      <c r="R1077" s="294"/>
      <c r="S1077" s="294"/>
      <c r="T1077" s="294"/>
      <c r="U1077" s="294"/>
      <c r="V1077" s="294"/>
      <c r="W1077" s="294"/>
      <c r="X1077" s="294"/>
      <c r="Y1077" s="425"/>
      <c r="Z1077" s="414"/>
      <c r="AA1077" s="414"/>
      <c r="AB1077" s="414"/>
      <c r="AC1077" s="414"/>
      <c r="AD1077" s="414"/>
      <c r="AE1077" s="414"/>
      <c r="AF1077" s="414"/>
      <c r="AG1077" s="414"/>
      <c r="AH1077" s="414"/>
      <c r="AI1077" s="414"/>
      <c r="AJ1077" s="414"/>
      <c r="AK1077" s="414"/>
      <c r="AL1077" s="414"/>
      <c r="AM1077" s="295">
        <f>SUM(Y1077:AL1077)</f>
        <v>0</v>
      </c>
    </row>
    <row r="1078" spans="1:39" ht="15" hidden="1" customHeight="1" outlineLevel="1">
      <c r="A1078" s="530"/>
      <c r="B1078" s="293" t="s">
        <v>346</v>
      </c>
      <c r="C1078" s="290" t="s">
        <v>163</v>
      </c>
      <c r="D1078" s="294"/>
      <c r="E1078" s="294"/>
      <c r="F1078" s="294"/>
      <c r="G1078" s="294"/>
      <c r="H1078" s="294"/>
      <c r="I1078" s="294"/>
      <c r="J1078" s="294"/>
      <c r="K1078" s="294"/>
      <c r="L1078" s="294"/>
      <c r="M1078" s="294"/>
      <c r="N1078" s="294">
        <f>N1077</f>
        <v>12</v>
      </c>
      <c r="O1078" s="294"/>
      <c r="P1078" s="294"/>
      <c r="Q1078" s="294"/>
      <c r="R1078" s="294"/>
      <c r="S1078" s="294"/>
      <c r="T1078" s="294"/>
      <c r="U1078" s="294"/>
      <c r="V1078" s="294"/>
      <c r="W1078" s="294"/>
      <c r="X1078" s="294"/>
      <c r="Y1078" s="410">
        <f>Y1077</f>
        <v>0</v>
      </c>
      <c r="Z1078" s="410">
        <f t="shared" ref="Z1078" si="3281">Z1077</f>
        <v>0</v>
      </c>
      <c r="AA1078" s="410">
        <f t="shared" ref="AA1078" si="3282">AA1077</f>
        <v>0</v>
      </c>
      <c r="AB1078" s="410">
        <f t="shared" ref="AB1078" si="3283">AB1077</f>
        <v>0</v>
      </c>
      <c r="AC1078" s="410">
        <f t="shared" ref="AC1078" si="3284">AC1077</f>
        <v>0</v>
      </c>
      <c r="AD1078" s="410">
        <f t="shared" ref="AD1078" si="3285">AD1077</f>
        <v>0</v>
      </c>
      <c r="AE1078" s="410">
        <f t="shared" ref="AE1078" si="3286">AE1077</f>
        <v>0</v>
      </c>
      <c r="AF1078" s="410">
        <f t="shared" ref="AF1078" si="3287">AF1077</f>
        <v>0</v>
      </c>
      <c r="AG1078" s="410">
        <f t="shared" ref="AG1078" si="3288">AG1077</f>
        <v>0</v>
      </c>
      <c r="AH1078" s="410">
        <f t="shared" ref="AH1078" si="3289">AH1077</f>
        <v>0</v>
      </c>
      <c r="AI1078" s="410">
        <f t="shared" ref="AI1078" si="3290">AI1077</f>
        <v>0</v>
      </c>
      <c r="AJ1078" s="410">
        <f t="shared" ref="AJ1078" si="3291">AJ1077</f>
        <v>0</v>
      </c>
      <c r="AK1078" s="410">
        <f t="shared" ref="AK1078" si="3292">AK1077</f>
        <v>0</v>
      </c>
      <c r="AL1078" s="410">
        <f t="shared" ref="AL1078" si="3293">AL1077</f>
        <v>0</v>
      </c>
      <c r="AM1078" s="305"/>
    </row>
    <row r="1079" spans="1:39" ht="15" hidden="1" customHeight="1" outlineLevel="1">
      <c r="A1079" s="530"/>
      <c r="B1079" s="427"/>
      <c r="C1079" s="290"/>
      <c r="D1079" s="290"/>
      <c r="E1079" s="290"/>
      <c r="F1079" s="290"/>
      <c r="G1079" s="290"/>
      <c r="H1079" s="290"/>
      <c r="I1079" s="290"/>
      <c r="J1079" s="290"/>
      <c r="K1079" s="290"/>
      <c r="L1079" s="290"/>
      <c r="M1079" s="290"/>
      <c r="N1079" s="290"/>
      <c r="O1079" s="290"/>
      <c r="P1079" s="290"/>
      <c r="Q1079" s="290"/>
      <c r="R1079" s="290"/>
      <c r="S1079" s="290"/>
      <c r="T1079" s="290"/>
      <c r="U1079" s="290"/>
      <c r="V1079" s="290"/>
      <c r="W1079" s="290"/>
      <c r="X1079" s="290"/>
      <c r="Y1079" s="411"/>
      <c r="Z1079" s="424"/>
      <c r="AA1079" s="424"/>
      <c r="AB1079" s="424"/>
      <c r="AC1079" s="424"/>
      <c r="AD1079" s="424"/>
      <c r="AE1079" s="424"/>
      <c r="AF1079" s="424"/>
      <c r="AG1079" s="424"/>
      <c r="AH1079" s="424"/>
      <c r="AI1079" s="424"/>
      <c r="AJ1079" s="424"/>
      <c r="AK1079" s="424"/>
      <c r="AL1079" s="424"/>
      <c r="AM1079" s="305"/>
    </row>
    <row r="1080" spans="1:39" ht="15" hidden="1" customHeight="1" outlineLevel="1">
      <c r="A1080" s="530">
        <v>40</v>
      </c>
      <c r="B1080" s="427" t="s">
        <v>132</v>
      </c>
      <c r="C1080" s="290" t="s">
        <v>25</v>
      </c>
      <c r="D1080" s="294"/>
      <c r="E1080" s="294"/>
      <c r="F1080" s="294"/>
      <c r="G1080" s="294"/>
      <c r="H1080" s="294"/>
      <c r="I1080" s="294"/>
      <c r="J1080" s="294"/>
      <c r="K1080" s="294"/>
      <c r="L1080" s="294"/>
      <c r="M1080" s="294"/>
      <c r="N1080" s="294">
        <v>12</v>
      </c>
      <c r="O1080" s="294"/>
      <c r="P1080" s="294"/>
      <c r="Q1080" s="294"/>
      <c r="R1080" s="294"/>
      <c r="S1080" s="294"/>
      <c r="T1080" s="294"/>
      <c r="U1080" s="294"/>
      <c r="V1080" s="294"/>
      <c r="W1080" s="294"/>
      <c r="X1080" s="294"/>
      <c r="Y1080" s="425"/>
      <c r="Z1080" s="414"/>
      <c r="AA1080" s="414"/>
      <c r="AB1080" s="414"/>
      <c r="AC1080" s="414"/>
      <c r="AD1080" s="414"/>
      <c r="AE1080" s="414"/>
      <c r="AF1080" s="414"/>
      <c r="AG1080" s="414"/>
      <c r="AH1080" s="414"/>
      <c r="AI1080" s="414"/>
      <c r="AJ1080" s="414"/>
      <c r="AK1080" s="414"/>
      <c r="AL1080" s="414"/>
      <c r="AM1080" s="295">
        <f>SUM(Y1080:AL1080)</f>
        <v>0</v>
      </c>
    </row>
    <row r="1081" spans="1:39" ht="15" hidden="1" customHeight="1" outlineLevel="1">
      <c r="A1081" s="530"/>
      <c r="B1081" s="293" t="s">
        <v>346</v>
      </c>
      <c r="C1081" s="290" t="s">
        <v>163</v>
      </c>
      <c r="D1081" s="294"/>
      <c r="E1081" s="294"/>
      <c r="F1081" s="294"/>
      <c r="G1081" s="294"/>
      <c r="H1081" s="294"/>
      <c r="I1081" s="294"/>
      <c r="J1081" s="294"/>
      <c r="K1081" s="294"/>
      <c r="L1081" s="294"/>
      <c r="M1081" s="294"/>
      <c r="N1081" s="294">
        <f>N1080</f>
        <v>12</v>
      </c>
      <c r="O1081" s="294"/>
      <c r="P1081" s="294"/>
      <c r="Q1081" s="294"/>
      <c r="R1081" s="294"/>
      <c r="S1081" s="294"/>
      <c r="T1081" s="294"/>
      <c r="U1081" s="294"/>
      <c r="V1081" s="294"/>
      <c r="W1081" s="294"/>
      <c r="X1081" s="294"/>
      <c r="Y1081" s="410">
        <f>Y1080</f>
        <v>0</v>
      </c>
      <c r="Z1081" s="410">
        <f t="shared" ref="Z1081" si="3294">Z1080</f>
        <v>0</v>
      </c>
      <c r="AA1081" s="410">
        <f t="shared" ref="AA1081" si="3295">AA1080</f>
        <v>0</v>
      </c>
      <c r="AB1081" s="410">
        <f t="shared" ref="AB1081" si="3296">AB1080</f>
        <v>0</v>
      </c>
      <c r="AC1081" s="410">
        <f t="shared" ref="AC1081" si="3297">AC1080</f>
        <v>0</v>
      </c>
      <c r="AD1081" s="410">
        <f t="shared" ref="AD1081" si="3298">AD1080</f>
        <v>0</v>
      </c>
      <c r="AE1081" s="410">
        <f t="shared" ref="AE1081" si="3299">AE1080</f>
        <v>0</v>
      </c>
      <c r="AF1081" s="410">
        <f t="shared" ref="AF1081" si="3300">AF1080</f>
        <v>0</v>
      </c>
      <c r="AG1081" s="410">
        <f t="shared" ref="AG1081" si="3301">AG1080</f>
        <v>0</v>
      </c>
      <c r="AH1081" s="410">
        <f t="shared" ref="AH1081" si="3302">AH1080</f>
        <v>0</v>
      </c>
      <c r="AI1081" s="410">
        <f t="shared" ref="AI1081" si="3303">AI1080</f>
        <v>0</v>
      </c>
      <c r="AJ1081" s="410">
        <f t="shared" ref="AJ1081" si="3304">AJ1080</f>
        <v>0</v>
      </c>
      <c r="AK1081" s="410">
        <f t="shared" ref="AK1081" si="3305">AK1080</f>
        <v>0</v>
      </c>
      <c r="AL1081" s="410">
        <f t="shared" ref="AL1081" si="3306">AL1080</f>
        <v>0</v>
      </c>
      <c r="AM1081" s="305"/>
    </row>
    <row r="1082" spans="1:39" ht="15" hidden="1" customHeight="1" outlineLevel="1">
      <c r="A1082" s="530"/>
      <c r="B1082" s="427"/>
      <c r="C1082" s="290"/>
      <c r="D1082" s="290"/>
      <c r="E1082" s="290"/>
      <c r="F1082" s="290"/>
      <c r="G1082" s="290"/>
      <c r="H1082" s="290"/>
      <c r="I1082" s="290"/>
      <c r="J1082" s="290"/>
      <c r="K1082" s="290"/>
      <c r="L1082" s="290"/>
      <c r="M1082" s="290"/>
      <c r="N1082" s="290"/>
      <c r="O1082" s="290"/>
      <c r="P1082" s="290"/>
      <c r="Q1082" s="290"/>
      <c r="R1082" s="290"/>
      <c r="S1082" s="290"/>
      <c r="T1082" s="290"/>
      <c r="U1082" s="290"/>
      <c r="V1082" s="290"/>
      <c r="W1082" s="290"/>
      <c r="X1082" s="290"/>
      <c r="Y1082" s="411"/>
      <c r="Z1082" s="424"/>
      <c r="AA1082" s="424"/>
      <c r="AB1082" s="424"/>
      <c r="AC1082" s="424"/>
      <c r="AD1082" s="424"/>
      <c r="AE1082" s="424"/>
      <c r="AF1082" s="424"/>
      <c r="AG1082" s="424"/>
      <c r="AH1082" s="424"/>
      <c r="AI1082" s="424"/>
      <c r="AJ1082" s="424"/>
      <c r="AK1082" s="424"/>
      <c r="AL1082" s="424"/>
      <c r="AM1082" s="305"/>
    </row>
    <row r="1083" spans="1:39" ht="28.5" hidden="1" customHeight="1" outlineLevel="1">
      <c r="A1083" s="530">
        <v>41</v>
      </c>
      <c r="B1083" s="427" t="s">
        <v>133</v>
      </c>
      <c r="C1083" s="290" t="s">
        <v>25</v>
      </c>
      <c r="D1083" s="294"/>
      <c r="E1083" s="294"/>
      <c r="F1083" s="294"/>
      <c r="G1083" s="294"/>
      <c r="H1083" s="294"/>
      <c r="I1083" s="294"/>
      <c r="J1083" s="294"/>
      <c r="K1083" s="294"/>
      <c r="L1083" s="294"/>
      <c r="M1083" s="294"/>
      <c r="N1083" s="294">
        <v>12</v>
      </c>
      <c r="O1083" s="294"/>
      <c r="P1083" s="294"/>
      <c r="Q1083" s="294"/>
      <c r="R1083" s="294"/>
      <c r="S1083" s="294"/>
      <c r="T1083" s="294"/>
      <c r="U1083" s="294"/>
      <c r="V1083" s="294"/>
      <c r="W1083" s="294"/>
      <c r="X1083" s="294"/>
      <c r="Y1083" s="425"/>
      <c r="Z1083" s="414"/>
      <c r="AA1083" s="414"/>
      <c r="AB1083" s="414"/>
      <c r="AC1083" s="414"/>
      <c r="AD1083" s="414"/>
      <c r="AE1083" s="414"/>
      <c r="AF1083" s="414"/>
      <c r="AG1083" s="414"/>
      <c r="AH1083" s="414"/>
      <c r="AI1083" s="414"/>
      <c r="AJ1083" s="414"/>
      <c r="AK1083" s="414"/>
      <c r="AL1083" s="414"/>
      <c r="AM1083" s="295">
        <f>SUM(Y1083:AL1083)</f>
        <v>0</v>
      </c>
    </row>
    <row r="1084" spans="1:39" ht="15" hidden="1" customHeight="1" outlineLevel="1">
      <c r="A1084" s="530"/>
      <c r="B1084" s="293" t="s">
        <v>346</v>
      </c>
      <c r="C1084" s="290" t="s">
        <v>163</v>
      </c>
      <c r="D1084" s="294"/>
      <c r="E1084" s="294"/>
      <c r="F1084" s="294"/>
      <c r="G1084" s="294"/>
      <c r="H1084" s="294"/>
      <c r="I1084" s="294"/>
      <c r="J1084" s="294"/>
      <c r="K1084" s="294"/>
      <c r="L1084" s="294"/>
      <c r="M1084" s="294"/>
      <c r="N1084" s="294">
        <f>N1083</f>
        <v>12</v>
      </c>
      <c r="O1084" s="294"/>
      <c r="P1084" s="294"/>
      <c r="Q1084" s="294"/>
      <c r="R1084" s="294"/>
      <c r="S1084" s="294"/>
      <c r="T1084" s="294"/>
      <c r="U1084" s="294"/>
      <c r="V1084" s="294"/>
      <c r="W1084" s="294"/>
      <c r="X1084" s="294"/>
      <c r="Y1084" s="410">
        <f>Y1083</f>
        <v>0</v>
      </c>
      <c r="Z1084" s="410">
        <f t="shared" ref="Z1084" si="3307">Z1083</f>
        <v>0</v>
      </c>
      <c r="AA1084" s="410">
        <f t="shared" ref="AA1084" si="3308">AA1083</f>
        <v>0</v>
      </c>
      <c r="AB1084" s="410">
        <f t="shared" ref="AB1084" si="3309">AB1083</f>
        <v>0</v>
      </c>
      <c r="AC1084" s="410">
        <f t="shared" ref="AC1084" si="3310">AC1083</f>
        <v>0</v>
      </c>
      <c r="AD1084" s="410">
        <f t="shared" ref="AD1084" si="3311">AD1083</f>
        <v>0</v>
      </c>
      <c r="AE1084" s="410">
        <f t="shared" ref="AE1084" si="3312">AE1083</f>
        <v>0</v>
      </c>
      <c r="AF1084" s="410">
        <f t="shared" ref="AF1084" si="3313">AF1083</f>
        <v>0</v>
      </c>
      <c r="AG1084" s="410">
        <f t="shared" ref="AG1084" si="3314">AG1083</f>
        <v>0</v>
      </c>
      <c r="AH1084" s="410">
        <f t="shared" ref="AH1084" si="3315">AH1083</f>
        <v>0</v>
      </c>
      <c r="AI1084" s="410">
        <f t="shared" ref="AI1084" si="3316">AI1083</f>
        <v>0</v>
      </c>
      <c r="AJ1084" s="410">
        <f t="shared" ref="AJ1084" si="3317">AJ1083</f>
        <v>0</v>
      </c>
      <c r="AK1084" s="410">
        <f t="shared" ref="AK1084" si="3318">AK1083</f>
        <v>0</v>
      </c>
      <c r="AL1084" s="410">
        <f t="shared" ref="AL1084" si="3319">AL1083</f>
        <v>0</v>
      </c>
      <c r="AM1084" s="305"/>
    </row>
    <row r="1085" spans="1:39" ht="15" hidden="1" customHeight="1" outlineLevel="1">
      <c r="A1085" s="530"/>
      <c r="B1085" s="427"/>
      <c r="C1085" s="290"/>
      <c r="D1085" s="290"/>
      <c r="E1085" s="290"/>
      <c r="F1085" s="290"/>
      <c r="G1085" s="290"/>
      <c r="H1085" s="290"/>
      <c r="I1085" s="290"/>
      <c r="J1085" s="290"/>
      <c r="K1085" s="290"/>
      <c r="L1085" s="290"/>
      <c r="M1085" s="290"/>
      <c r="N1085" s="290"/>
      <c r="O1085" s="290"/>
      <c r="P1085" s="290"/>
      <c r="Q1085" s="290"/>
      <c r="R1085" s="290"/>
      <c r="S1085" s="290"/>
      <c r="T1085" s="290"/>
      <c r="U1085" s="290"/>
      <c r="V1085" s="290"/>
      <c r="W1085" s="290"/>
      <c r="X1085" s="290"/>
      <c r="Y1085" s="411"/>
      <c r="Z1085" s="424"/>
      <c r="AA1085" s="424"/>
      <c r="AB1085" s="424"/>
      <c r="AC1085" s="424"/>
      <c r="AD1085" s="424"/>
      <c r="AE1085" s="424"/>
      <c r="AF1085" s="424"/>
      <c r="AG1085" s="424"/>
      <c r="AH1085" s="424"/>
      <c r="AI1085" s="424"/>
      <c r="AJ1085" s="424"/>
      <c r="AK1085" s="424"/>
      <c r="AL1085" s="424"/>
      <c r="AM1085" s="305"/>
    </row>
    <row r="1086" spans="1:39" ht="28.5" hidden="1" customHeight="1" outlineLevel="1">
      <c r="A1086" s="530">
        <v>42</v>
      </c>
      <c r="B1086" s="427" t="s">
        <v>134</v>
      </c>
      <c r="C1086" s="290" t="s">
        <v>25</v>
      </c>
      <c r="D1086" s="294"/>
      <c r="E1086" s="294"/>
      <c r="F1086" s="294"/>
      <c r="G1086" s="294"/>
      <c r="H1086" s="294"/>
      <c r="I1086" s="294"/>
      <c r="J1086" s="294"/>
      <c r="K1086" s="294"/>
      <c r="L1086" s="294"/>
      <c r="M1086" s="294"/>
      <c r="N1086" s="290"/>
      <c r="O1086" s="294"/>
      <c r="P1086" s="294"/>
      <c r="Q1086" s="294"/>
      <c r="R1086" s="294"/>
      <c r="S1086" s="294"/>
      <c r="T1086" s="294"/>
      <c r="U1086" s="294"/>
      <c r="V1086" s="294"/>
      <c r="W1086" s="294"/>
      <c r="X1086" s="294"/>
      <c r="Y1086" s="425"/>
      <c r="Z1086" s="414"/>
      <c r="AA1086" s="414"/>
      <c r="AB1086" s="414"/>
      <c r="AC1086" s="414"/>
      <c r="AD1086" s="414"/>
      <c r="AE1086" s="414"/>
      <c r="AF1086" s="414"/>
      <c r="AG1086" s="414"/>
      <c r="AH1086" s="414"/>
      <c r="AI1086" s="414"/>
      <c r="AJ1086" s="414"/>
      <c r="AK1086" s="414"/>
      <c r="AL1086" s="414"/>
      <c r="AM1086" s="295">
        <f>SUM(Y1086:AL1086)</f>
        <v>0</v>
      </c>
    </row>
    <row r="1087" spans="1:39" ht="15" hidden="1" customHeight="1" outlineLevel="1">
      <c r="A1087" s="530"/>
      <c r="B1087" s="293" t="s">
        <v>346</v>
      </c>
      <c r="C1087" s="290" t="s">
        <v>163</v>
      </c>
      <c r="D1087" s="294"/>
      <c r="E1087" s="294"/>
      <c r="F1087" s="294"/>
      <c r="G1087" s="294"/>
      <c r="H1087" s="294"/>
      <c r="I1087" s="294"/>
      <c r="J1087" s="294"/>
      <c r="K1087" s="294"/>
      <c r="L1087" s="294"/>
      <c r="M1087" s="294"/>
      <c r="N1087" s="466"/>
      <c r="O1087" s="294"/>
      <c r="P1087" s="294"/>
      <c r="Q1087" s="294"/>
      <c r="R1087" s="294"/>
      <c r="S1087" s="294"/>
      <c r="T1087" s="294"/>
      <c r="U1087" s="294"/>
      <c r="V1087" s="294"/>
      <c r="W1087" s="294"/>
      <c r="X1087" s="294"/>
      <c r="Y1087" s="410">
        <f>Y1086</f>
        <v>0</v>
      </c>
      <c r="Z1087" s="410">
        <f t="shared" ref="Z1087" si="3320">Z1086</f>
        <v>0</v>
      </c>
      <c r="AA1087" s="410">
        <f t="shared" ref="AA1087" si="3321">AA1086</f>
        <v>0</v>
      </c>
      <c r="AB1087" s="410">
        <f t="shared" ref="AB1087" si="3322">AB1086</f>
        <v>0</v>
      </c>
      <c r="AC1087" s="410">
        <f t="shared" ref="AC1087" si="3323">AC1086</f>
        <v>0</v>
      </c>
      <c r="AD1087" s="410">
        <f t="shared" ref="AD1087" si="3324">AD1086</f>
        <v>0</v>
      </c>
      <c r="AE1087" s="410">
        <f t="shared" ref="AE1087" si="3325">AE1086</f>
        <v>0</v>
      </c>
      <c r="AF1087" s="410">
        <f t="shared" ref="AF1087" si="3326">AF1086</f>
        <v>0</v>
      </c>
      <c r="AG1087" s="410">
        <f t="shared" ref="AG1087" si="3327">AG1086</f>
        <v>0</v>
      </c>
      <c r="AH1087" s="410">
        <f t="shared" ref="AH1087" si="3328">AH1086</f>
        <v>0</v>
      </c>
      <c r="AI1087" s="410">
        <f t="shared" ref="AI1087" si="3329">AI1086</f>
        <v>0</v>
      </c>
      <c r="AJ1087" s="410">
        <f t="shared" ref="AJ1087" si="3330">AJ1086</f>
        <v>0</v>
      </c>
      <c r="AK1087" s="410">
        <f t="shared" ref="AK1087" si="3331">AK1086</f>
        <v>0</v>
      </c>
      <c r="AL1087" s="410">
        <f t="shared" ref="AL1087" si="3332">AL1086</f>
        <v>0</v>
      </c>
      <c r="AM1087" s="305"/>
    </row>
    <row r="1088" spans="1:39" ht="15" hidden="1" customHeight="1" outlineLevel="1">
      <c r="A1088" s="530"/>
      <c r="B1088" s="427"/>
      <c r="C1088" s="290"/>
      <c r="D1088" s="290"/>
      <c r="E1088" s="290"/>
      <c r="F1088" s="290"/>
      <c r="G1088" s="290"/>
      <c r="H1088" s="290"/>
      <c r="I1088" s="290"/>
      <c r="J1088" s="290"/>
      <c r="K1088" s="290"/>
      <c r="L1088" s="290"/>
      <c r="M1088" s="290"/>
      <c r="N1088" s="290"/>
      <c r="O1088" s="290"/>
      <c r="P1088" s="290"/>
      <c r="Q1088" s="290"/>
      <c r="R1088" s="290"/>
      <c r="S1088" s="290"/>
      <c r="T1088" s="290"/>
      <c r="U1088" s="290"/>
      <c r="V1088" s="290"/>
      <c r="W1088" s="290"/>
      <c r="X1088" s="290"/>
      <c r="Y1088" s="411"/>
      <c r="Z1088" s="424"/>
      <c r="AA1088" s="424"/>
      <c r="AB1088" s="424"/>
      <c r="AC1088" s="424"/>
      <c r="AD1088" s="424"/>
      <c r="AE1088" s="424"/>
      <c r="AF1088" s="424"/>
      <c r="AG1088" s="424"/>
      <c r="AH1088" s="424"/>
      <c r="AI1088" s="424"/>
      <c r="AJ1088" s="424"/>
      <c r="AK1088" s="424"/>
      <c r="AL1088" s="424"/>
      <c r="AM1088" s="305"/>
    </row>
    <row r="1089" spans="1:39" ht="15" hidden="1" customHeight="1" outlineLevel="1">
      <c r="A1089" s="530">
        <v>43</v>
      </c>
      <c r="B1089" s="427" t="s">
        <v>135</v>
      </c>
      <c r="C1089" s="290" t="s">
        <v>25</v>
      </c>
      <c r="D1089" s="294"/>
      <c r="E1089" s="294"/>
      <c r="F1089" s="294"/>
      <c r="G1089" s="294"/>
      <c r="H1089" s="294"/>
      <c r="I1089" s="294"/>
      <c r="J1089" s="294"/>
      <c r="K1089" s="294"/>
      <c r="L1089" s="294"/>
      <c r="M1089" s="294"/>
      <c r="N1089" s="294">
        <v>12</v>
      </c>
      <c r="O1089" s="294"/>
      <c r="P1089" s="294"/>
      <c r="Q1089" s="294"/>
      <c r="R1089" s="294"/>
      <c r="S1089" s="294"/>
      <c r="T1089" s="294"/>
      <c r="U1089" s="294"/>
      <c r="V1089" s="294"/>
      <c r="W1089" s="294"/>
      <c r="X1089" s="294"/>
      <c r="Y1089" s="425"/>
      <c r="Z1089" s="414"/>
      <c r="AA1089" s="414"/>
      <c r="AB1089" s="414"/>
      <c r="AC1089" s="414"/>
      <c r="AD1089" s="414"/>
      <c r="AE1089" s="414"/>
      <c r="AF1089" s="414"/>
      <c r="AG1089" s="414"/>
      <c r="AH1089" s="414"/>
      <c r="AI1089" s="414"/>
      <c r="AJ1089" s="414"/>
      <c r="AK1089" s="414"/>
      <c r="AL1089" s="414"/>
      <c r="AM1089" s="295">
        <f>SUM(Y1089:AL1089)</f>
        <v>0</v>
      </c>
    </row>
    <row r="1090" spans="1:39" ht="15" hidden="1" customHeight="1" outlineLevel="1">
      <c r="A1090" s="530"/>
      <c r="B1090" s="293" t="s">
        <v>346</v>
      </c>
      <c r="C1090" s="290" t="s">
        <v>163</v>
      </c>
      <c r="D1090" s="294"/>
      <c r="E1090" s="294"/>
      <c r="F1090" s="294"/>
      <c r="G1090" s="294"/>
      <c r="H1090" s="294"/>
      <c r="I1090" s="294"/>
      <c r="J1090" s="294"/>
      <c r="K1090" s="294"/>
      <c r="L1090" s="294"/>
      <c r="M1090" s="294"/>
      <c r="N1090" s="294">
        <f>N1089</f>
        <v>12</v>
      </c>
      <c r="O1090" s="294"/>
      <c r="P1090" s="294"/>
      <c r="Q1090" s="294"/>
      <c r="R1090" s="294"/>
      <c r="S1090" s="294"/>
      <c r="T1090" s="294"/>
      <c r="U1090" s="294"/>
      <c r="V1090" s="294"/>
      <c r="W1090" s="294"/>
      <c r="X1090" s="294"/>
      <c r="Y1090" s="410">
        <f>Y1089</f>
        <v>0</v>
      </c>
      <c r="Z1090" s="410">
        <f t="shared" ref="Z1090" si="3333">Z1089</f>
        <v>0</v>
      </c>
      <c r="AA1090" s="410">
        <f t="shared" ref="AA1090" si="3334">AA1089</f>
        <v>0</v>
      </c>
      <c r="AB1090" s="410">
        <f t="shared" ref="AB1090" si="3335">AB1089</f>
        <v>0</v>
      </c>
      <c r="AC1090" s="410">
        <f t="shared" ref="AC1090" si="3336">AC1089</f>
        <v>0</v>
      </c>
      <c r="AD1090" s="410">
        <f t="shared" ref="AD1090" si="3337">AD1089</f>
        <v>0</v>
      </c>
      <c r="AE1090" s="410">
        <f t="shared" ref="AE1090" si="3338">AE1089</f>
        <v>0</v>
      </c>
      <c r="AF1090" s="410">
        <f t="shared" ref="AF1090" si="3339">AF1089</f>
        <v>0</v>
      </c>
      <c r="AG1090" s="410">
        <f t="shared" ref="AG1090" si="3340">AG1089</f>
        <v>0</v>
      </c>
      <c r="AH1090" s="410">
        <f t="shared" ref="AH1090" si="3341">AH1089</f>
        <v>0</v>
      </c>
      <c r="AI1090" s="410">
        <f t="shared" ref="AI1090" si="3342">AI1089</f>
        <v>0</v>
      </c>
      <c r="AJ1090" s="410">
        <f t="shared" ref="AJ1090" si="3343">AJ1089</f>
        <v>0</v>
      </c>
      <c r="AK1090" s="410">
        <f t="shared" ref="AK1090" si="3344">AK1089</f>
        <v>0</v>
      </c>
      <c r="AL1090" s="410">
        <f t="shared" ref="AL1090" si="3345">AL1089</f>
        <v>0</v>
      </c>
      <c r="AM1090" s="305"/>
    </row>
    <row r="1091" spans="1:39" ht="15" hidden="1" customHeight="1" outlineLevel="1">
      <c r="A1091" s="530"/>
      <c r="B1091" s="427"/>
      <c r="C1091" s="290"/>
      <c r="D1091" s="290"/>
      <c r="E1091" s="290"/>
      <c r="F1091" s="290"/>
      <c r="G1091" s="290"/>
      <c r="H1091" s="290"/>
      <c r="I1091" s="290"/>
      <c r="J1091" s="290"/>
      <c r="K1091" s="290"/>
      <c r="L1091" s="290"/>
      <c r="M1091" s="290"/>
      <c r="N1091" s="290"/>
      <c r="O1091" s="290"/>
      <c r="P1091" s="290"/>
      <c r="Q1091" s="290"/>
      <c r="R1091" s="290"/>
      <c r="S1091" s="290"/>
      <c r="T1091" s="290"/>
      <c r="U1091" s="290"/>
      <c r="V1091" s="290"/>
      <c r="W1091" s="290"/>
      <c r="X1091" s="290"/>
      <c r="Y1091" s="411"/>
      <c r="Z1091" s="424"/>
      <c r="AA1091" s="424"/>
      <c r="AB1091" s="424"/>
      <c r="AC1091" s="424"/>
      <c r="AD1091" s="424"/>
      <c r="AE1091" s="424"/>
      <c r="AF1091" s="424"/>
      <c r="AG1091" s="424"/>
      <c r="AH1091" s="424"/>
      <c r="AI1091" s="424"/>
      <c r="AJ1091" s="424"/>
      <c r="AK1091" s="424"/>
      <c r="AL1091" s="424"/>
      <c r="AM1091" s="305"/>
    </row>
    <row r="1092" spans="1:39" ht="28.5" hidden="1" customHeight="1" outlineLevel="1">
      <c r="A1092" s="530">
        <v>44</v>
      </c>
      <c r="B1092" s="427" t="s">
        <v>136</v>
      </c>
      <c r="C1092" s="290" t="s">
        <v>25</v>
      </c>
      <c r="D1092" s="294"/>
      <c r="E1092" s="294"/>
      <c r="F1092" s="294"/>
      <c r="G1092" s="294"/>
      <c r="H1092" s="294"/>
      <c r="I1092" s="294"/>
      <c r="J1092" s="294"/>
      <c r="K1092" s="294"/>
      <c r="L1092" s="294"/>
      <c r="M1092" s="294"/>
      <c r="N1092" s="294">
        <v>12</v>
      </c>
      <c r="O1092" s="294"/>
      <c r="P1092" s="294"/>
      <c r="Q1092" s="294"/>
      <c r="R1092" s="294"/>
      <c r="S1092" s="294"/>
      <c r="T1092" s="294"/>
      <c r="U1092" s="294"/>
      <c r="V1092" s="294"/>
      <c r="W1092" s="294"/>
      <c r="X1092" s="294"/>
      <c r="Y1092" s="425"/>
      <c r="Z1092" s="414"/>
      <c r="AA1092" s="414"/>
      <c r="AB1092" s="414"/>
      <c r="AC1092" s="414"/>
      <c r="AD1092" s="414"/>
      <c r="AE1092" s="414"/>
      <c r="AF1092" s="414"/>
      <c r="AG1092" s="414"/>
      <c r="AH1092" s="414"/>
      <c r="AI1092" s="414"/>
      <c r="AJ1092" s="414"/>
      <c r="AK1092" s="414"/>
      <c r="AL1092" s="414"/>
      <c r="AM1092" s="295">
        <f>SUM(Y1092:AL1092)</f>
        <v>0</v>
      </c>
    </row>
    <row r="1093" spans="1:39" ht="15" hidden="1" customHeight="1" outlineLevel="1">
      <c r="A1093" s="530"/>
      <c r="B1093" s="293" t="s">
        <v>346</v>
      </c>
      <c r="C1093" s="290" t="s">
        <v>163</v>
      </c>
      <c r="D1093" s="294"/>
      <c r="E1093" s="294"/>
      <c r="F1093" s="294"/>
      <c r="G1093" s="294"/>
      <c r="H1093" s="294"/>
      <c r="I1093" s="294"/>
      <c r="J1093" s="294"/>
      <c r="K1093" s="294"/>
      <c r="L1093" s="294"/>
      <c r="M1093" s="294"/>
      <c r="N1093" s="294">
        <f>N1092</f>
        <v>12</v>
      </c>
      <c r="O1093" s="294"/>
      <c r="P1093" s="294"/>
      <c r="Q1093" s="294"/>
      <c r="R1093" s="294"/>
      <c r="S1093" s="294"/>
      <c r="T1093" s="294"/>
      <c r="U1093" s="294"/>
      <c r="V1093" s="294"/>
      <c r="W1093" s="294"/>
      <c r="X1093" s="294"/>
      <c r="Y1093" s="410">
        <f>Y1092</f>
        <v>0</v>
      </c>
      <c r="Z1093" s="410">
        <f t="shared" ref="Z1093" si="3346">Z1092</f>
        <v>0</v>
      </c>
      <c r="AA1093" s="410">
        <f t="shared" ref="AA1093" si="3347">AA1092</f>
        <v>0</v>
      </c>
      <c r="AB1093" s="410">
        <f t="shared" ref="AB1093" si="3348">AB1092</f>
        <v>0</v>
      </c>
      <c r="AC1093" s="410">
        <f t="shared" ref="AC1093" si="3349">AC1092</f>
        <v>0</v>
      </c>
      <c r="AD1093" s="410">
        <f t="shared" ref="AD1093" si="3350">AD1092</f>
        <v>0</v>
      </c>
      <c r="AE1093" s="410">
        <f t="shared" ref="AE1093" si="3351">AE1092</f>
        <v>0</v>
      </c>
      <c r="AF1093" s="410">
        <f t="shared" ref="AF1093" si="3352">AF1092</f>
        <v>0</v>
      </c>
      <c r="AG1093" s="410">
        <f t="shared" ref="AG1093" si="3353">AG1092</f>
        <v>0</v>
      </c>
      <c r="AH1093" s="410">
        <f t="shared" ref="AH1093" si="3354">AH1092</f>
        <v>0</v>
      </c>
      <c r="AI1093" s="410">
        <f t="shared" ref="AI1093" si="3355">AI1092</f>
        <v>0</v>
      </c>
      <c r="AJ1093" s="410">
        <f t="shared" ref="AJ1093" si="3356">AJ1092</f>
        <v>0</v>
      </c>
      <c r="AK1093" s="410">
        <f t="shared" ref="AK1093" si="3357">AK1092</f>
        <v>0</v>
      </c>
      <c r="AL1093" s="410">
        <f t="shared" ref="AL1093" si="3358">AL1092</f>
        <v>0</v>
      </c>
      <c r="AM1093" s="305"/>
    </row>
    <row r="1094" spans="1:39" ht="15" hidden="1" customHeight="1" outlineLevel="1">
      <c r="A1094" s="530"/>
      <c r="B1094" s="427"/>
      <c r="C1094" s="290"/>
      <c r="D1094" s="290"/>
      <c r="E1094" s="290"/>
      <c r="F1094" s="290"/>
      <c r="G1094" s="290"/>
      <c r="H1094" s="290"/>
      <c r="I1094" s="290"/>
      <c r="J1094" s="290"/>
      <c r="K1094" s="290"/>
      <c r="L1094" s="290"/>
      <c r="M1094" s="290"/>
      <c r="N1094" s="290"/>
      <c r="O1094" s="290"/>
      <c r="P1094" s="290"/>
      <c r="Q1094" s="290"/>
      <c r="R1094" s="290"/>
      <c r="S1094" s="290"/>
      <c r="T1094" s="290"/>
      <c r="U1094" s="290"/>
      <c r="V1094" s="290"/>
      <c r="W1094" s="290"/>
      <c r="X1094" s="290"/>
      <c r="Y1094" s="411"/>
      <c r="Z1094" s="424"/>
      <c r="AA1094" s="424"/>
      <c r="AB1094" s="424"/>
      <c r="AC1094" s="424"/>
      <c r="AD1094" s="424"/>
      <c r="AE1094" s="424"/>
      <c r="AF1094" s="424"/>
      <c r="AG1094" s="424"/>
      <c r="AH1094" s="424"/>
      <c r="AI1094" s="424"/>
      <c r="AJ1094" s="424"/>
      <c r="AK1094" s="424"/>
      <c r="AL1094" s="424"/>
      <c r="AM1094" s="305"/>
    </row>
    <row r="1095" spans="1:39" ht="32.450000000000003" hidden="1" customHeight="1" outlineLevel="1">
      <c r="A1095" s="530">
        <v>45</v>
      </c>
      <c r="B1095" s="427" t="s">
        <v>137</v>
      </c>
      <c r="C1095" s="290" t="s">
        <v>25</v>
      </c>
      <c r="D1095" s="294"/>
      <c r="E1095" s="294"/>
      <c r="F1095" s="294"/>
      <c r="G1095" s="294"/>
      <c r="H1095" s="294"/>
      <c r="I1095" s="294"/>
      <c r="J1095" s="294"/>
      <c r="K1095" s="294"/>
      <c r="L1095" s="294"/>
      <c r="M1095" s="294"/>
      <c r="N1095" s="294">
        <v>12</v>
      </c>
      <c r="O1095" s="294"/>
      <c r="P1095" s="294"/>
      <c r="Q1095" s="294"/>
      <c r="R1095" s="294"/>
      <c r="S1095" s="294"/>
      <c r="T1095" s="294"/>
      <c r="U1095" s="294"/>
      <c r="V1095" s="294"/>
      <c r="W1095" s="294"/>
      <c r="X1095" s="294"/>
      <c r="Y1095" s="425"/>
      <c r="Z1095" s="414"/>
      <c r="AA1095" s="414"/>
      <c r="AB1095" s="414"/>
      <c r="AC1095" s="414"/>
      <c r="AD1095" s="414"/>
      <c r="AE1095" s="414"/>
      <c r="AF1095" s="414"/>
      <c r="AG1095" s="414"/>
      <c r="AH1095" s="414"/>
      <c r="AI1095" s="414"/>
      <c r="AJ1095" s="414"/>
      <c r="AK1095" s="414"/>
      <c r="AL1095" s="414"/>
      <c r="AM1095" s="295">
        <f>SUM(Y1095:AL1095)</f>
        <v>0</v>
      </c>
    </row>
    <row r="1096" spans="1:39" ht="15" hidden="1" customHeight="1" outlineLevel="1">
      <c r="A1096" s="530"/>
      <c r="B1096" s="293" t="s">
        <v>346</v>
      </c>
      <c r="C1096" s="290" t="s">
        <v>163</v>
      </c>
      <c r="D1096" s="294"/>
      <c r="E1096" s="294"/>
      <c r="F1096" s="294"/>
      <c r="G1096" s="294"/>
      <c r="H1096" s="294"/>
      <c r="I1096" s="294"/>
      <c r="J1096" s="294"/>
      <c r="K1096" s="294"/>
      <c r="L1096" s="294"/>
      <c r="M1096" s="294"/>
      <c r="N1096" s="294">
        <f>N1095</f>
        <v>12</v>
      </c>
      <c r="O1096" s="294"/>
      <c r="P1096" s="294"/>
      <c r="Q1096" s="294"/>
      <c r="R1096" s="294"/>
      <c r="S1096" s="294"/>
      <c r="T1096" s="294"/>
      <c r="U1096" s="294"/>
      <c r="V1096" s="294"/>
      <c r="W1096" s="294"/>
      <c r="X1096" s="294"/>
      <c r="Y1096" s="410">
        <f>Y1095</f>
        <v>0</v>
      </c>
      <c r="Z1096" s="410">
        <f t="shared" ref="Z1096" si="3359">Z1095</f>
        <v>0</v>
      </c>
      <c r="AA1096" s="410">
        <f t="shared" ref="AA1096" si="3360">AA1095</f>
        <v>0</v>
      </c>
      <c r="AB1096" s="410">
        <f t="shared" ref="AB1096" si="3361">AB1095</f>
        <v>0</v>
      </c>
      <c r="AC1096" s="410">
        <f t="shared" ref="AC1096" si="3362">AC1095</f>
        <v>0</v>
      </c>
      <c r="AD1096" s="410">
        <f t="shared" ref="AD1096" si="3363">AD1095</f>
        <v>0</v>
      </c>
      <c r="AE1096" s="410">
        <f t="shared" ref="AE1096" si="3364">AE1095</f>
        <v>0</v>
      </c>
      <c r="AF1096" s="410">
        <f t="shared" ref="AF1096" si="3365">AF1095</f>
        <v>0</v>
      </c>
      <c r="AG1096" s="410">
        <f t="shared" ref="AG1096" si="3366">AG1095</f>
        <v>0</v>
      </c>
      <c r="AH1096" s="410">
        <f t="shared" ref="AH1096" si="3367">AH1095</f>
        <v>0</v>
      </c>
      <c r="AI1096" s="410">
        <f t="shared" ref="AI1096" si="3368">AI1095</f>
        <v>0</v>
      </c>
      <c r="AJ1096" s="410">
        <f t="shared" ref="AJ1096" si="3369">AJ1095</f>
        <v>0</v>
      </c>
      <c r="AK1096" s="410">
        <f t="shared" ref="AK1096" si="3370">AK1095</f>
        <v>0</v>
      </c>
      <c r="AL1096" s="410">
        <f t="shared" ref="AL1096" si="3371">AL1095</f>
        <v>0</v>
      </c>
      <c r="AM1096" s="305"/>
    </row>
    <row r="1097" spans="1:39" ht="15" hidden="1" customHeight="1" outlineLevel="1">
      <c r="A1097" s="530"/>
      <c r="B1097" s="427"/>
      <c r="C1097" s="290"/>
      <c r="D1097" s="290"/>
      <c r="E1097" s="290"/>
      <c r="F1097" s="290"/>
      <c r="G1097" s="290"/>
      <c r="H1097" s="290"/>
      <c r="I1097" s="290"/>
      <c r="J1097" s="290"/>
      <c r="K1097" s="290"/>
      <c r="L1097" s="290"/>
      <c r="M1097" s="290"/>
      <c r="N1097" s="290"/>
      <c r="O1097" s="290"/>
      <c r="P1097" s="290"/>
      <c r="Q1097" s="290"/>
      <c r="R1097" s="290"/>
      <c r="S1097" s="290"/>
      <c r="T1097" s="290"/>
      <c r="U1097" s="290"/>
      <c r="V1097" s="290"/>
      <c r="W1097" s="290"/>
      <c r="X1097" s="290"/>
      <c r="Y1097" s="411"/>
      <c r="Z1097" s="424"/>
      <c r="AA1097" s="424"/>
      <c r="AB1097" s="424"/>
      <c r="AC1097" s="424"/>
      <c r="AD1097" s="424"/>
      <c r="AE1097" s="424"/>
      <c r="AF1097" s="424"/>
      <c r="AG1097" s="424"/>
      <c r="AH1097" s="424"/>
      <c r="AI1097" s="424"/>
      <c r="AJ1097" s="424"/>
      <c r="AK1097" s="424"/>
      <c r="AL1097" s="424"/>
      <c r="AM1097" s="305"/>
    </row>
    <row r="1098" spans="1:39" ht="31.9" hidden="1" customHeight="1" outlineLevel="1">
      <c r="A1098" s="530">
        <v>46</v>
      </c>
      <c r="B1098" s="427" t="s">
        <v>138</v>
      </c>
      <c r="C1098" s="290" t="s">
        <v>25</v>
      </c>
      <c r="D1098" s="294"/>
      <c r="E1098" s="294"/>
      <c r="F1098" s="294"/>
      <c r="G1098" s="294"/>
      <c r="H1098" s="294"/>
      <c r="I1098" s="294"/>
      <c r="J1098" s="294"/>
      <c r="K1098" s="294"/>
      <c r="L1098" s="294"/>
      <c r="M1098" s="294"/>
      <c r="N1098" s="294">
        <v>12</v>
      </c>
      <c r="O1098" s="294"/>
      <c r="P1098" s="294"/>
      <c r="Q1098" s="294"/>
      <c r="R1098" s="294"/>
      <c r="S1098" s="294"/>
      <c r="T1098" s="294"/>
      <c r="U1098" s="294"/>
      <c r="V1098" s="294"/>
      <c r="W1098" s="294"/>
      <c r="X1098" s="294"/>
      <c r="Y1098" s="425"/>
      <c r="Z1098" s="414"/>
      <c r="AA1098" s="414"/>
      <c r="AB1098" s="414"/>
      <c r="AC1098" s="414"/>
      <c r="AD1098" s="414"/>
      <c r="AE1098" s="414"/>
      <c r="AF1098" s="414"/>
      <c r="AG1098" s="414"/>
      <c r="AH1098" s="414"/>
      <c r="AI1098" s="414"/>
      <c r="AJ1098" s="414"/>
      <c r="AK1098" s="414"/>
      <c r="AL1098" s="414"/>
      <c r="AM1098" s="295">
        <f>SUM(Y1098:AL1098)</f>
        <v>0</v>
      </c>
    </row>
    <row r="1099" spans="1:39" ht="15" hidden="1" customHeight="1" outlineLevel="1">
      <c r="A1099" s="530"/>
      <c r="B1099" s="293" t="s">
        <v>346</v>
      </c>
      <c r="C1099" s="290" t="s">
        <v>163</v>
      </c>
      <c r="D1099" s="294"/>
      <c r="E1099" s="294"/>
      <c r="F1099" s="294"/>
      <c r="G1099" s="294"/>
      <c r="H1099" s="294"/>
      <c r="I1099" s="294"/>
      <c r="J1099" s="294"/>
      <c r="K1099" s="294"/>
      <c r="L1099" s="294"/>
      <c r="M1099" s="294"/>
      <c r="N1099" s="294">
        <f>N1098</f>
        <v>12</v>
      </c>
      <c r="O1099" s="294"/>
      <c r="P1099" s="294"/>
      <c r="Q1099" s="294"/>
      <c r="R1099" s="294"/>
      <c r="S1099" s="294"/>
      <c r="T1099" s="294"/>
      <c r="U1099" s="294"/>
      <c r="V1099" s="294"/>
      <c r="W1099" s="294"/>
      <c r="X1099" s="294"/>
      <c r="Y1099" s="410">
        <f>Y1098</f>
        <v>0</v>
      </c>
      <c r="Z1099" s="410">
        <f t="shared" ref="Z1099" si="3372">Z1098</f>
        <v>0</v>
      </c>
      <c r="AA1099" s="410">
        <f t="shared" ref="AA1099" si="3373">AA1098</f>
        <v>0</v>
      </c>
      <c r="AB1099" s="410">
        <f t="shared" ref="AB1099" si="3374">AB1098</f>
        <v>0</v>
      </c>
      <c r="AC1099" s="410">
        <f t="shared" ref="AC1099" si="3375">AC1098</f>
        <v>0</v>
      </c>
      <c r="AD1099" s="410">
        <f t="shared" ref="AD1099" si="3376">AD1098</f>
        <v>0</v>
      </c>
      <c r="AE1099" s="410">
        <f t="shared" ref="AE1099" si="3377">AE1098</f>
        <v>0</v>
      </c>
      <c r="AF1099" s="410">
        <f t="shared" ref="AF1099" si="3378">AF1098</f>
        <v>0</v>
      </c>
      <c r="AG1099" s="410">
        <f t="shared" ref="AG1099" si="3379">AG1098</f>
        <v>0</v>
      </c>
      <c r="AH1099" s="410">
        <f t="shared" ref="AH1099" si="3380">AH1098</f>
        <v>0</v>
      </c>
      <c r="AI1099" s="410">
        <f t="shared" ref="AI1099" si="3381">AI1098</f>
        <v>0</v>
      </c>
      <c r="AJ1099" s="410">
        <f t="shared" ref="AJ1099" si="3382">AJ1098</f>
        <v>0</v>
      </c>
      <c r="AK1099" s="410">
        <f t="shared" ref="AK1099" si="3383">AK1098</f>
        <v>0</v>
      </c>
      <c r="AL1099" s="410">
        <f t="shared" ref="AL1099" si="3384">AL1098</f>
        <v>0</v>
      </c>
      <c r="AM1099" s="305"/>
    </row>
    <row r="1100" spans="1:39" ht="15" hidden="1" customHeight="1" outlineLevel="1">
      <c r="A1100" s="530"/>
      <c r="B1100" s="427"/>
      <c r="C1100" s="290"/>
      <c r="D1100" s="290"/>
      <c r="E1100" s="290"/>
      <c r="F1100" s="290"/>
      <c r="G1100" s="290"/>
      <c r="H1100" s="290"/>
      <c r="I1100" s="290"/>
      <c r="J1100" s="290"/>
      <c r="K1100" s="290"/>
      <c r="L1100" s="290"/>
      <c r="M1100" s="290"/>
      <c r="N1100" s="290"/>
      <c r="O1100" s="290"/>
      <c r="P1100" s="290"/>
      <c r="Q1100" s="290"/>
      <c r="R1100" s="290"/>
      <c r="S1100" s="290"/>
      <c r="T1100" s="290"/>
      <c r="U1100" s="290"/>
      <c r="V1100" s="290"/>
      <c r="W1100" s="290"/>
      <c r="X1100" s="290"/>
      <c r="Y1100" s="411"/>
      <c r="Z1100" s="424"/>
      <c r="AA1100" s="424"/>
      <c r="AB1100" s="424"/>
      <c r="AC1100" s="424"/>
      <c r="AD1100" s="424"/>
      <c r="AE1100" s="424"/>
      <c r="AF1100" s="424"/>
      <c r="AG1100" s="424"/>
      <c r="AH1100" s="424"/>
      <c r="AI1100" s="424"/>
      <c r="AJ1100" s="424"/>
      <c r="AK1100" s="424"/>
      <c r="AL1100" s="424"/>
      <c r="AM1100" s="305"/>
    </row>
    <row r="1101" spans="1:39" ht="35.450000000000003" hidden="1" customHeight="1" outlineLevel="1">
      <c r="A1101" s="530">
        <v>47</v>
      </c>
      <c r="B1101" s="427" t="s">
        <v>139</v>
      </c>
      <c r="C1101" s="290" t="s">
        <v>25</v>
      </c>
      <c r="D1101" s="294"/>
      <c r="E1101" s="294"/>
      <c r="F1101" s="294"/>
      <c r="G1101" s="294"/>
      <c r="H1101" s="294"/>
      <c r="I1101" s="294"/>
      <c r="J1101" s="294"/>
      <c r="K1101" s="294"/>
      <c r="L1101" s="294"/>
      <c r="M1101" s="294"/>
      <c r="N1101" s="294">
        <v>12</v>
      </c>
      <c r="O1101" s="294"/>
      <c r="P1101" s="294"/>
      <c r="Q1101" s="294"/>
      <c r="R1101" s="294"/>
      <c r="S1101" s="294"/>
      <c r="T1101" s="294"/>
      <c r="U1101" s="294"/>
      <c r="V1101" s="294"/>
      <c r="W1101" s="294"/>
      <c r="X1101" s="294"/>
      <c r="Y1101" s="425"/>
      <c r="Z1101" s="414"/>
      <c r="AA1101" s="414"/>
      <c r="AB1101" s="414"/>
      <c r="AC1101" s="414"/>
      <c r="AD1101" s="414"/>
      <c r="AE1101" s="414"/>
      <c r="AF1101" s="414"/>
      <c r="AG1101" s="414"/>
      <c r="AH1101" s="414"/>
      <c r="AI1101" s="414"/>
      <c r="AJ1101" s="414"/>
      <c r="AK1101" s="414"/>
      <c r="AL1101" s="414"/>
      <c r="AM1101" s="295">
        <f>SUM(Y1101:AL1101)</f>
        <v>0</v>
      </c>
    </row>
    <row r="1102" spans="1:39" ht="15" hidden="1" customHeight="1" outlineLevel="1">
      <c r="A1102" s="530"/>
      <c r="B1102" s="293" t="s">
        <v>346</v>
      </c>
      <c r="C1102" s="290" t="s">
        <v>163</v>
      </c>
      <c r="D1102" s="294"/>
      <c r="E1102" s="294"/>
      <c r="F1102" s="294"/>
      <c r="G1102" s="294"/>
      <c r="H1102" s="294"/>
      <c r="I1102" s="294"/>
      <c r="J1102" s="294"/>
      <c r="K1102" s="294"/>
      <c r="L1102" s="294"/>
      <c r="M1102" s="294"/>
      <c r="N1102" s="294">
        <f>N1101</f>
        <v>12</v>
      </c>
      <c r="O1102" s="294"/>
      <c r="P1102" s="294"/>
      <c r="Q1102" s="294"/>
      <c r="R1102" s="294"/>
      <c r="S1102" s="294"/>
      <c r="T1102" s="294"/>
      <c r="U1102" s="294"/>
      <c r="V1102" s="294"/>
      <c r="W1102" s="294"/>
      <c r="X1102" s="294"/>
      <c r="Y1102" s="410">
        <f>Y1101</f>
        <v>0</v>
      </c>
      <c r="Z1102" s="410">
        <f t="shared" ref="Z1102" si="3385">Z1101</f>
        <v>0</v>
      </c>
      <c r="AA1102" s="410">
        <f t="shared" ref="AA1102" si="3386">AA1101</f>
        <v>0</v>
      </c>
      <c r="AB1102" s="410">
        <f t="shared" ref="AB1102" si="3387">AB1101</f>
        <v>0</v>
      </c>
      <c r="AC1102" s="410">
        <f t="shared" ref="AC1102" si="3388">AC1101</f>
        <v>0</v>
      </c>
      <c r="AD1102" s="410">
        <f t="shared" ref="AD1102" si="3389">AD1101</f>
        <v>0</v>
      </c>
      <c r="AE1102" s="410">
        <f t="shared" ref="AE1102" si="3390">AE1101</f>
        <v>0</v>
      </c>
      <c r="AF1102" s="410">
        <f t="shared" ref="AF1102" si="3391">AF1101</f>
        <v>0</v>
      </c>
      <c r="AG1102" s="410">
        <f t="shared" ref="AG1102" si="3392">AG1101</f>
        <v>0</v>
      </c>
      <c r="AH1102" s="410">
        <f t="shared" ref="AH1102" si="3393">AH1101</f>
        <v>0</v>
      </c>
      <c r="AI1102" s="410">
        <f t="shared" ref="AI1102" si="3394">AI1101</f>
        <v>0</v>
      </c>
      <c r="AJ1102" s="410">
        <f t="shared" ref="AJ1102" si="3395">AJ1101</f>
        <v>0</v>
      </c>
      <c r="AK1102" s="410">
        <f t="shared" ref="AK1102" si="3396">AK1101</f>
        <v>0</v>
      </c>
      <c r="AL1102" s="410">
        <f t="shared" ref="AL1102" si="3397">AL1101</f>
        <v>0</v>
      </c>
      <c r="AM1102" s="305"/>
    </row>
    <row r="1103" spans="1:39" ht="15" hidden="1" customHeight="1" outlineLevel="1">
      <c r="A1103" s="530"/>
      <c r="B1103" s="427"/>
      <c r="C1103" s="290"/>
      <c r="D1103" s="290"/>
      <c r="E1103" s="290"/>
      <c r="F1103" s="290"/>
      <c r="G1103" s="290"/>
      <c r="H1103" s="290"/>
      <c r="I1103" s="290"/>
      <c r="J1103" s="290"/>
      <c r="K1103" s="290"/>
      <c r="L1103" s="290"/>
      <c r="M1103" s="290"/>
      <c r="N1103" s="290"/>
      <c r="O1103" s="290"/>
      <c r="P1103" s="290"/>
      <c r="Q1103" s="290"/>
      <c r="R1103" s="290"/>
      <c r="S1103" s="290"/>
      <c r="T1103" s="290"/>
      <c r="U1103" s="290"/>
      <c r="V1103" s="290"/>
      <c r="W1103" s="290"/>
      <c r="X1103" s="290"/>
      <c r="Y1103" s="411"/>
      <c r="Z1103" s="424"/>
      <c r="AA1103" s="424"/>
      <c r="AB1103" s="424"/>
      <c r="AC1103" s="424"/>
      <c r="AD1103" s="424"/>
      <c r="AE1103" s="424"/>
      <c r="AF1103" s="424"/>
      <c r="AG1103" s="424"/>
      <c r="AH1103" s="424"/>
      <c r="AI1103" s="424"/>
      <c r="AJ1103" s="424"/>
      <c r="AK1103" s="424"/>
      <c r="AL1103" s="424"/>
      <c r="AM1103" s="305"/>
    </row>
    <row r="1104" spans="1:39" ht="39.6" hidden="1" customHeight="1" outlineLevel="1">
      <c r="A1104" s="530">
        <v>48</v>
      </c>
      <c r="B1104" s="427" t="s">
        <v>140</v>
      </c>
      <c r="C1104" s="290" t="s">
        <v>25</v>
      </c>
      <c r="D1104" s="294"/>
      <c r="E1104" s="294"/>
      <c r="F1104" s="294"/>
      <c r="G1104" s="294"/>
      <c r="H1104" s="294"/>
      <c r="I1104" s="294"/>
      <c r="J1104" s="294"/>
      <c r="K1104" s="294"/>
      <c r="L1104" s="294"/>
      <c r="M1104" s="294"/>
      <c r="N1104" s="294">
        <v>12</v>
      </c>
      <c r="O1104" s="294"/>
      <c r="P1104" s="294"/>
      <c r="Q1104" s="294"/>
      <c r="R1104" s="294"/>
      <c r="S1104" s="294"/>
      <c r="T1104" s="294"/>
      <c r="U1104" s="294"/>
      <c r="V1104" s="294"/>
      <c r="W1104" s="294"/>
      <c r="X1104" s="294"/>
      <c r="Y1104" s="425"/>
      <c r="Z1104" s="414"/>
      <c r="AA1104" s="414"/>
      <c r="AB1104" s="414"/>
      <c r="AC1104" s="414"/>
      <c r="AD1104" s="414"/>
      <c r="AE1104" s="414"/>
      <c r="AF1104" s="414"/>
      <c r="AG1104" s="414"/>
      <c r="AH1104" s="414"/>
      <c r="AI1104" s="414"/>
      <c r="AJ1104" s="414"/>
      <c r="AK1104" s="414"/>
      <c r="AL1104" s="414"/>
      <c r="AM1104" s="295">
        <f>SUM(Y1104:AL1104)</f>
        <v>0</v>
      </c>
    </row>
    <row r="1105" spans="1:39" ht="15" hidden="1" customHeight="1" outlineLevel="1">
      <c r="A1105" s="530"/>
      <c r="B1105" s="293" t="s">
        <v>346</v>
      </c>
      <c r="C1105" s="290" t="s">
        <v>163</v>
      </c>
      <c r="D1105" s="294"/>
      <c r="E1105" s="294"/>
      <c r="F1105" s="294"/>
      <c r="G1105" s="294"/>
      <c r="H1105" s="294"/>
      <c r="I1105" s="294"/>
      <c r="J1105" s="294"/>
      <c r="K1105" s="294"/>
      <c r="L1105" s="294"/>
      <c r="M1105" s="294"/>
      <c r="N1105" s="294">
        <f>N1104</f>
        <v>12</v>
      </c>
      <c r="O1105" s="294"/>
      <c r="P1105" s="294"/>
      <c r="Q1105" s="294"/>
      <c r="R1105" s="294"/>
      <c r="S1105" s="294"/>
      <c r="T1105" s="294"/>
      <c r="U1105" s="294"/>
      <c r="V1105" s="294"/>
      <c r="W1105" s="294"/>
      <c r="X1105" s="294"/>
      <c r="Y1105" s="410">
        <f>Y1104</f>
        <v>0</v>
      </c>
      <c r="Z1105" s="410">
        <f t="shared" ref="Z1105" si="3398">Z1104</f>
        <v>0</v>
      </c>
      <c r="AA1105" s="410">
        <f t="shared" ref="AA1105" si="3399">AA1104</f>
        <v>0</v>
      </c>
      <c r="AB1105" s="410">
        <f t="shared" ref="AB1105" si="3400">AB1104</f>
        <v>0</v>
      </c>
      <c r="AC1105" s="410">
        <f t="shared" ref="AC1105" si="3401">AC1104</f>
        <v>0</v>
      </c>
      <c r="AD1105" s="410">
        <f t="shared" ref="AD1105" si="3402">AD1104</f>
        <v>0</v>
      </c>
      <c r="AE1105" s="410">
        <f t="shared" ref="AE1105" si="3403">AE1104</f>
        <v>0</v>
      </c>
      <c r="AF1105" s="410">
        <f t="shared" ref="AF1105" si="3404">AF1104</f>
        <v>0</v>
      </c>
      <c r="AG1105" s="410">
        <f t="shared" ref="AG1105" si="3405">AG1104</f>
        <v>0</v>
      </c>
      <c r="AH1105" s="410">
        <f t="shared" ref="AH1105" si="3406">AH1104</f>
        <v>0</v>
      </c>
      <c r="AI1105" s="410">
        <f t="shared" ref="AI1105" si="3407">AI1104</f>
        <v>0</v>
      </c>
      <c r="AJ1105" s="410">
        <f t="shared" ref="AJ1105" si="3408">AJ1104</f>
        <v>0</v>
      </c>
      <c r="AK1105" s="410">
        <f t="shared" ref="AK1105" si="3409">AK1104</f>
        <v>0</v>
      </c>
      <c r="AL1105" s="410">
        <f t="shared" ref="AL1105" si="3410">AL1104</f>
        <v>0</v>
      </c>
      <c r="AM1105" s="305"/>
    </row>
    <row r="1106" spans="1:39" ht="15" hidden="1" customHeight="1" outlineLevel="1">
      <c r="A1106" s="530"/>
      <c r="B1106" s="427"/>
      <c r="C1106" s="290"/>
      <c r="D1106" s="290"/>
      <c r="E1106" s="290"/>
      <c r="F1106" s="290"/>
      <c r="G1106" s="290"/>
      <c r="H1106" s="290"/>
      <c r="I1106" s="290"/>
      <c r="J1106" s="290"/>
      <c r="K1106" s="290"/>
      <c r="L1106" s="290"/>
      <c r="M1106" s="290"/>
      <c r="N1106" s="290"/>
      <c r="O1106" s="290"/>
      <c r="P1106" s="290"/>
      <c r="Q1106" s="290"/>
      <c r="R1106" s="290"/>
      <c r="S1106" s="290"/>
      <c r="T1106" s="290"/>
      <c r="U1106" s="290"/>
      <c r="V1106" s="290"/>
      <c r="W1106" s="290"/>
      <c r="X1106" s="290"/>
      <c r="Y1106" s="411"/>
      <c r="Z1106" s="424"/>
      <c r="AA1106" s="424"/>
      <c r="AB1106" s="424"/>
      <c r="AC1106" s="424"/>
      <c r="AD1106" s="424"/>
      <c r="AE1106" s="424"/>
      <c r="AF1106" s="424"/>
      <c r="AG1106" s="424"/>
      <c r="AH1106" s="424"/>
      <c r="AI1106" s="424"/>
      <c r="AJ1106" s="424"/>
      <c r="AK1106" s="424"/>
      <c r="AL1106" s="424"/>
      <c r="AM1106" s="305"/>
    </row>
    <row r="1107" spans="1:39" ht="33" hidden="1" customHeight="1" outlineLevel="1">
      <c r="A1107" s="530">
        <v>49</v>
      </c>
      <c r="B1107" s="427" t="s">
        <v>141</v>
      </c>
      <c r="C1107" s="290" t="s">
        <v>25</v>
      </c>
      <c r="D1107" s="294"/>
      <c r="E1107" s="294"/>
      <c r="F1107" s="294"/>
      <c r="G1107" s="294"/>
      <c r="H1107" s="294"/>
      <c r="I1107" s="294"/>
      <c r="J1107" s="294"/>
      <c r="K1107" s="294"/>
      <c r="L1107" s="294"/>
      <c r="M1107" s="294"/>
      <c r="N1107" s="294">
        <v>12</v>
      </c>
      <c r="O1107" s="294"/>
      <c r="P1107" s="294"/>
      <c r="Q1107" s="294"/>
      <c r="R1107" s="294"/>
      <c r="S1107" s="294"/>
      <c r="T1107" s="294"/>
      <c r="U1107" s="294"/>
      <c r="V1107" s="294"/>
      <c r="W1107" s="294"/>
      <c r="X1107" s="294"/>
      <c r="Y1107" s="425"/>
      <c r="Z1107" s="414"/>
      <c r="AA1107" s="414"/>
      <c r="AB1107" s="414"/>
      <c r="AC1107" s="414"/>
      <c r="AD1107" s="414"/>
      <c r="AE1107" s="414"/>
      <c r="AF1107" s="414"/>
      <c r="AG1107" s="414"/>
      <c r="AH1107" s="414"/>
      <c r="AI1107" s="414"/>
      <c r="AJ1107" s="414"/>
      <c r="AK1107" s="414"/>
      <c r="AL1107" s="414"/>
      <c r="AM1107" s="295">
        <f>SUM(Y1107:AL1107)</f>
        <v>0</v>
      </c>
    </row>
    <row r="1108" spans="1:39" ht="15" hidden="1" customHeight="1" outlineLevel="1">
      <c r="A1108" s="530"/>
      <c r="B1108" s="293" t="s">
        <v>346</v>
      </c>
      <c r="C1108" s="290" t="s">
        <v>163</v>
      </c>
      <c r="D1108" s="294"/>
      <c r="E1108" s="294"/>
      <c r="F1108" s="294"/>
      <c r="G1108" s="294"/>
      <c r="H1108" s="294"/>
      <c r="I1108" s="294"/>
      <c r="J1108" s="294"/>
      <c r="K1108" s="294"/>
      <c r="L1108" s="294"/>
      <c r="M1108" s="294"/>
      <c r="N1108" s="294">
        <f>N1107</f>
        <v>12</v>
      </c>
      <c r="O1108" s="294"/>
      <c r="P1108" s="294"/>
      <c r="Q1108" s="294"/>
      <c r="R1108" s="294"/>
      <c r="S1108" s="294"/>
      <c r="T1108" s="294"/>
      <c r="U1108" s="294"/>
      <c r="V1108" s="294"/>
      <c r="W1108" s="294"/>
      <c r="X1108" s="294"/>
      <c r="Y1108" s="410">
        <f>Y1107</f>
        <v>0</v>
      </c>
      <c r="Z1108" s="410">
        <f t="shared" ref="Z1108" si="3411">Z1107</f>
        <v>0</v>
      </c>
      <c r="AA1108" s="410">
        <f t="shared" ref="AA1108" si="3412">AA1107</f>
        <v>0</v>
      </c>
      <c r="AB1108" s="410">
        <f t="shared" ref="AB1108" si="3413">AB1107</f>
        <v>0</v>
      </c>
      <c r="AC1108" s="410">
        <f t="shared" ref="AC1108" si="3414">AC1107</f>
        <v>0</v>
      </c>
      <c r="AD1108" s="410">
        <f t="shared" ref="AD1108" si="3415">AD1107</f>
        <v>0</v>
      </c>
      <c r="AE1108" s="410">
        <f t="shared" ref="AE1108" si="3416">AE1107</f>
        <v>0</v>
      </c>
      <c r="AF1108" s="410">
        <f t="shared" ref="AF1108" si="3417">AF1107</f>
        <v>0</v>
      </c>
      <c r="AG1108" s="410">
        <f t="shared" ref="AG1108" si="3418">AG1107</f>
        <v>0</v>
      </c>
      <c r="AH1108" s="410">
        <f t="shared" ref="AH1108" si="3419">AH1107</f>
        <v>0</v>
      </c>
      <c r="AI1108" s="410">
        <f t="shared" ref="AI1108" si="3420">AI1107</f>
        <v>0</v>
      </c>
      <c r="AJ1108" s="410">
        <f t="shared" ref="AJ1108" si="3421">AJ1107</f>
        <v>0</v>
      </c>
      <c r="AK1108" s="410">
        <f t="shared" ref="AK1108" si="3422">AK1107</f>
        <v>0</v>
      </c>
      <c r="AL1108" s="410">
        <f t="shared" ref="AL1108" si="3423">AL1107</f>
        <v>0</v>
      </c>
      <c r="AM1108" s="305"/>
    </row>
    <row r="1109" spans="1:39" ht="15" hidden="1" customHeight="1" outlineLevel="1">
      <c r="A1109" s="530"/>
      <c r="B1109" s="293"/>
      <c r="C1109" s="304"/>
      <c r="D1109" s="290"/>
      <c r="E1109" s="290"/>
      <c r="F1109" s="290"/>
      <c r="G1109" s="290"/>
      <c r="H1109" s="290"/>
      <c r="I1109" s="290"/>
      <c r="J1109" s="290"/>
      <c r="K1109" s="290"/>
      <c r="L1109" s="290"/>
      <c r="M1109" s="290"/>
      <c r="N1109" s="290"/>
      <c r="O1109" s="290"/>
      <c r="P1109" s="290"/>
      <c r="Q1109" s="290"/>
      <c r="R1109" s="290"/>
      <c r="S1109" s="290"/>
      <c r="T1109" s="290"/>
      <c r="U1109" s="290"/>
      <c r="V1109" s="290"/>
      <c r="W1109" s="290"/>
      <c r="X1109" s="290"/>
      <c r="Y1109" s="300"/>
      <c r="Z1109" s="300"/>
      <c r="AA1109" s="300"/>
      <c r="AB1109" s="300"/>
      <c r="AC1109" s="300"/>
      <c r="AD1109" s="300"/>
      <c r="AE1109" s="300"/>
      <c r="AF1109" s="300"/>
      <c r="AG1109" s="300"/>
      <c r="AH1109" s="300"/>
      <c r="AI1109" s="300"/>
      <c r="AJ1109" s="300"/>
      <c r="AK1109" s="300"/>
      <c r="AL1109" s="300"/>
      <c r="AM1109" s="305"/>
    </row>
    <row r="1110" spans="1:39" ht="15.75" collapsed="1">
      <c r="B1110" s="326" t="s">
        <v>347</v>
      </c>
      <c r="C1110" s="328"/>
      <c r="D1110" s="328">
        <f>SUM(D953:D1108)</f>
        <v>0</v>
      </c>
      <c r="E1110" s="328"/>
      <c r="F1110" s="328"/>
      <c r="G1110" s="328"/>
      <c r="H1110" s="328"/>
      <c r="I1110" s="328"/>
      <c r="J1110" s="328"/>
      <c r="K1110" s="328"/>
      <c r="L1110" s="328"/>
      <c r="M1110" s="328"/>
      <c r="N1110" s="328"/>
      <c r="O1110" s="328">
        <f>SUM(O953:O1108)</f>
        <v>0</v>
      </c>
      <c r="P1110" s="328"/>
      <c r="Q1110" s="328"/>
      <c r="R1110" s="328"/>
      <c r="S1110" s="328"/>
      <c r="T1110" s="328"/>
      <c r="U1110" s="328"/>
      <c r="V1110" s="328"/>
      <c r="W1110" s="328"/>
      <c r="X1110" s="328"/>
      <c r="Y1110" s="328">
        <f>IF(Y951="kWh",SUMPRODUCT(D953:D1108,Y953:Y1108))</f>
        <v>0</v>
      </c>
      <c r="Z1110" s="328">
        <f>IF(Z951="kWh",SUMPRODUCT(D953:D1108,Z953:Z1108))</f>
        <v>0</v>
      </c>
      <c r="AA1110" s="328">
        <f>IF(AA951="kw",SUMPRODUCT(N953:N1108,O953:O1108,AA953:AA1108),SUMPRODUCT(D953:D1108,AA953:AA1108))</f>
        <v>0</v>
      </c>
      <c r="AB1110" s="328">
        <f>IF(AB951="kw",SUMPRODUCT(N953:N1108,O953:O1108,AB953:AB1108),SUMPRODUCT(D953:D1108,AB953:AB1108))</f>
        <v>0</v>
      </c>
      <c r="AC1110" s="328">
        <f>IF(AC951="kw",SUMPRODUCT(N953:N1108,O953:O1108,AC953:AC1108),SUMPRODUCT(D953:D1108,AC953:AC1108))</f>
        <v>0</v>
      </c>
      <c r="AD1110" s="328">
        <f>IF(AD951="kw",SUMPRODUCT(N953:N1108,O953:O1108,AD953:AD1108),SUMPRODUCT(D953:D1108,AD953:AD1108))</f>
        <v>0</v>
      </c>
      <c r="AE1110" s="328">
        <f>IF(AE951="kw",SUMPRODUCT(N953:N1108,O953:O1108,AE953:AE1108),SUMPRODUCT(D953:D1108,AE953:AE1108))</f>
        <v>0</v>
      </c>
      <c r="AF1110" s="328">
        <f>IF(AF951="kw",SUMPRODUCT(N953:N1108,O953:O1108,AF953:AF1108),SUMPRODUCT(D953:D1108,AF953:AF1108))</f>
        <v>0</v>
      </c>
      <c r="AG1110" s="328">
        <f>IF(AG951="kw",SUMPRODUCT(N953:N1108,O953:O1108,AG953:AG1108),SUMPRODUCT(D953:D1108,AG953:AG1108))</f>
        <v>0</v>
      </c>
      <c r="AH1110" s="328">
        <f>IF(AH951="kw",SUMPRODUCT(N953:N1108,O953:O1108,AH953:AH1108),SUMPRODUCT(D953:D1108,AH953:AH1108))</f>
        <v>0</v>
      </c>
      <c r="AI1110" s="328">
        <f>IF(AI951="kw",SUMPRODUCT(N953:N1108,O953:O1108,AI953:AI1108),SUMPRODUCT(D953:D1108,AI953:AI1108))</f>
        <v>0</v>
      </c>
      <c r="AJ1110" s="328">
        <f>IF(AJ951="kw",SUMPRODUCT(N953:N1108,O953:O1108,AJ953:AJ1108),SUMPRODUCT(D953:D1108,AJ953:AJ1108))</f>
        <v>0</v>
      </c>
      <c r="AK1110" s="328">
        <f>IF(AK951="kw",SUMPRODUCT(N953:N1108,O953:O1108,AK953:AK1108),SUMPRODUCT(D953:D1108,AK953:AK1108))</f>
        <v>0</v>
      </c>
      <c r="AL1110" s="328">
        <f>IF(AL951="kw",SUMPRODUCT(N953:N1108,O953:O1108,AL953:AL1108),SUMPRODUCT(D953:D1108,AL953:AL1108))</f>
        <v>0</v>
      </c>
      <c r="AM1110" s="329"/>
    </row>
    <row r="1111" spans="1:39" ht="15.75">
      <c r="B1111" s="390" t="s">
        <v>348</v>
      </c>
      <c r="C1111" s="391"/>
      <c r="D1111" s="391"/>
      <c r="E1111" s="391"/>
      <c r="F1111" s="391"/>
      <c r="G1111" s="391"/>
      <c r="H1111" s="391"/>
      <c r="I1111" s="391"/>
      <c r="J1111" s="391"/>
      <c r="K1111" s="391"/>
      <c r="L1111" s="391"/>
      <c r="M1111" s="391"/>
      <c r="N1111" s="391"/>
      <c r="O1111" s="391"/>
      <c r="P1111" s="391"/>
      <c r="Q1111" s="391"/>
      <c r="R1111" s="391"/>
      <c r="S1111" s="391"/>
      <c r="T1111" s="391"/>
      <c r="U1111" s="391"/>
      <c r="V1111" s="391"/>
      <c r="W1111" s="391"/>
      <c r="X1111" s="391"/>
      <c r="Y1111" s="391">
        <f>HLOOKUP(Y767,'2. LRAMVA Threshold'!$B$42:$Q$53,12,FALSE)</f>
        <v>0</v>
      </c>
      <c r="Z1111" s="391">
        <f>HLOOKUP(Z767,'2. LRAMVA Threshold'!$B$42:$Q$53,12,FALSE)</f>
        <v>0</v>
      </c>
      <c r="AA1111" s="391">
        <f>HLOOKUP(AA767,'2. LRAMVA Threshold'!$B$42:$Q$53,12,FALSE)</f>
        <v>0</v>
      </c>
      <c r="AB1111" s="391">
        <f>HLOOKUP(AB767,'2. LRAMVA Threshold'!$B$42:$Q$53,12,FALSE)</f>
        <v>0</v>
      </c>
      <c r="AC1111" s="391">
        <f>HLOOKUP(AC767,'2. LRAMVA Threshold'!$B$42:$Q$53,12,FALSE)</f>
        <v>0</v>
      </c>
      <c r="AD1111" s="391">
        <f>HLOOKUP(AD767,'2. LRAMVA Threshold'!$B$42:$Q$53,12,FALSE)</f>
        <v>0</v>
      </c>
      <c r="AE1111" s="391">
        <f>HLOOKUP(AE767,'2. LRAMVA Threshold'!$B$42:$Q$53,12,FALSE)</f>
        <v>0</v>
      </c>
      <c r="AF1111" s="391">
        <f>HLOOKUP(AF767,'2. LRAMVA Threshold'!$B$42:$Q$53,12,FALSE)</f>
        <v>0</v>
      </c>
      <c r="AG1111" s="391">
        <f>HLOOKUP(AG767,'2. LRAMVA Threshold'!$B$42:$Q$53,12,FALSE)</f>
        <v>0</v>
      </c>
      <c r="AH1111" s="391">
        <f>HLOOKUP(AH767,'2. LRAMVA Threshold'!$B$42:$Q$53,12,FALSE)</f>
        <v>0</v>
      </c>
      <c r="AI1111" s="391">
        <f>HLOOKUP(AI767,'2. LRAMVA Threshold'!$B$42:$Q$53,12,FALSE)</f>
        <v>0</v>
      </c>
      <c r="AJ1111" s="391">
        <f>HLOOKUP(AJ767,'2. LRAMVA Threshold'!$B$42:$Q$53,12,FALSE)</f>
        <v>0</v>
      </c>
      <c r="AK1111" s="391">
        <f>HLOOKUP(AK767,'2. LRAMVA Threshold'!$B$42:$Q$53,12,FALSE)</f>
        <v>0</v>
      </c>
      <c r="AL1111" s="391">
        <f>HLOOKUP(AL767,'2. LRAMVA Threshold'!$B$42:$Q$53,12,FALSE)</f>
        <v>0</v>
      </c>
      <c r="AM1111" s="441"/>
    </row>
    <row r="1112" spans="1:39">
      <c r="B1112" s="393"/>
      <c r="C1112" s="431"/>
      <c r="D1112" s="432"/>
      <c r="E1112" s="432"/>
      <c r="F1112" s="432"/>
      <c r="G1112" s="432"/>
      <c r="H1112" s="432"/>
      <c r="I1112" s="432"/>
      <c r="J1112" s="432"/>
      <c r="K1112" s="432"/>
      <c r="L1112" s="432"/>
      <c r="M1112" s="432"/>
      <c r="N1112" s="432"/>
      <c r="O1112" s="433"/>
      <c r="P1112" s="432"/>
      <c r="Q1112" s="432"/>
      <c r="R1112" s="432"/>
      <c r="S1112" s="434"/>
      <c r="T1112" s="434"/>
      <c r="U1112" s="434"/>
      <c r="V1112" s="434"/>
      <c r="W1112" s="432"/>
      <c r="X1112" s="432"/>
      <c r="Y1112" s="435"/>
      <c r="Z1112" s="435"/>
      <c r="AA1112" s="435"/>
      <c r="AB1112" s="435"/>
      <c r="AC1112" s="435"/>
      <c r="AD1112" s="435"/>
      <c r="AE1112" s="435"/>
      <c r="AF1112" s="398"/>
      <c r="AG1112" s="398"/>
      <c r="AH1112" s="398"/>
      <c r="AI1112" s="398"/>
      <c r="AJ1112" s="398"/>
      <c r="AK1112" s="398"/>
      <c r="AL1112" s="398"/>
      <c r="AM1112" s="399"/>
    </row>
    <row r="1113" spans="1:39">
      <c r="B1113" s="323" t="s">
        <v>349</v>
      </c>
      <c r="C1113" s="337"/>
      <c r="D1113" s="337"/>
      <c r="E1113" s="375"/>
      <c r="F1113" s="375"/>
      <c r="G1113" s="375"/>
      <c r="H1113" s="375"/>
      <c r="I1113" s="375"/>
      <c r="J1113" s="375"/>
      <c r="K1113" s="375"/>
      <c r="L1113" s="375"/>
      <c r="M1113" s="375"/>
      <c r="N1113" s="375"/>
      <c r="O1113" s="290"/>
      <c r="P1113" s="339"/>
      <c r="Q1113" s="339"/>
      <c r="R1113" s="339"/>
      <c r="S1113" s="338"/>
      <c r="T1113" s="338"/>
      <c r="U1113" s="338"/>
      <c r="V1113" s="338"/>
      <c r="W1113" s="339"/>
      <c r="X1113" s="339"/>
      <c r="Y1113" s="340">
        <f>HLOOKUP(Y$35,'3.  Distribution Rates'!$C$122:$P$133,12,FALSE)</f>
        <v>0</v>
      </c>
      <c r="Z1113" s="340">
        <f>HLOOKUP(Z$35,'3.  Distribution Rates'!$C$122:$P$133,12,FALSE)</f>
        <v>0</v>
      </c>
      <c r="AA1113" s="340">
        <f>HLOOKUP(AA$35,'3.  Distribution Rates'!$C$122:$P$133,12,FALSE)</f>
        <v>0</v>
      </c>
      <c r="AB1113" s="340">
        <f>HLOOKUP(AB$35,'3.  Distribution Rates'!$C$122:$P$133,12,FALSE)</f>
        <v>0</v>
      </c>
      <c r="AC1113" s="340">
        <f>HLOOKUP(AC$35,'3.  Distribution Rates'!$C$122:$P$133,12,FALSE)</f>
        <v>0</v>
      </c>
      <c r="AD1113" s="340">
        <f>HLOOKUP(AD$35,'3.  Distribution Rates'!$C$122:$P$133,12,FALSE)</f>
        <v>0</v>
      </c>
      <c r="AE1113" s="340">
        <f>HLOOKUP(AE$35,'3.  Distribution Rates'!$C$122:$P$133,12,FALSE)</f>
        <v>0</v>
      </c>
      <c r="AF1113" s="340">
        <f>HLOOKUP(AF$35,'3.  Distribution Rates'!$C$122:$P$133,12,FALSE)</f>
        <v>0</v>
      </c>
      <c r="AG1113" s="340">
        <f>HLOOKUP(AG$35,'3.  Distribution Rates'!$C$122:$P$133,12,FALSE)</f>
        <v>0</v>
      </c>
      <c r="AH1113" s="340">
        <f>HLOOKUP(AH$35,'3.  Distribution Rates'!$C$122:$P$133,12,FALSE)</f>
        <v>0</v>
      </c>
      <c r="AI1113" s="340">
        <f>HLOOKUP(AI$35,'3.  Distribution Rates'!$C$122:$P$133,12,FALSE)</f>
        <v>0</v>
      </c>
      <c r="AJ1113" s="340">
        <f>HLOOKUP(AJ$35,'3.  Distribution Rates'!$C$122:$P$133,12,FALSE)</f>
        <v>0</v>
      </c>
      <c r="AK1113" s="340">
        <f>HLOOKUP(AK$35,'3.  Distribution Rates'!$C$122:$P$133,12,FALSE)</f>
        <v>0</v>
      </c>
      <c r="AL1113" s="340">
        <f>HLOOKUP(AL$35,'3.  Distribution Rates'!$C$122:$P$133,12,FALSE)</f>
        <v>0</v>
      </c>
      <c r="AM1113" s="443"/>
    </row>
    <row r="1114" spans="1:39">
      <c r="B1114" s="323" t="s">
        <v>353</v>
      </c>
      <c r="C1114" s="344"/>
      <c r="D1114" s="308"/>
      <c r="E1114" s="278"/>
      <c r="F1114" s="278"/>
      <c r="G1114" s="278"/>
      <c r="H1114" s="278"/>
      <c r="I1114" s="278"/>
      <c r="J1114" s="278"/>
      <c r="K1114" s="278"/>
      <c r="L1114" s="278"/>
      <c r="M1114" s="278"/>
      <c r="N1114" s="278"/>
      <c r="O1114" s="290"/>
      <c r="P1114" s="278"/>
      <c r="Q1114" s="278"/>
      <c r="R1114" s="278"/>
      <c r="S1114" s="308"/>
      <c r="T1114" s="308"/>
      <c r="U1114" s="308"/>
      <c r="V1114" s="308"/>
      <c r="W1114" s="278"/>
      <c r="X1114" s="278"/>
      <c r="Y1114" s="377">
        <f>'4.  2011-2014 LRAM'!Y143*Y1113</f>
        <v>0</v>
      </c>
      <c r="Z1114" s="377">
        <f>'4.  2011-2014 LRAM'!Z143*Z1113</f>
        <v>0</v>
      </c>
      <c r="AA1114" s="377">
        <f>'4.  2011-2014 LRAM'!AA143*AA1113</f>
        <v>0</v>
      </c>
      <c r="AB1114" s="377">
        <f>'4.  2011-2014 LRAM'!AB143*AB1113</f>
        <v>0</v>
      </c>
      <c r="AC1114" s="377">
        <f>'4.  2011-2014 LRAM'!AC143*AC1113</f>
        <v>0</v>
      </c>
      <c r="AD1114" s="377">
        <f>'4.  2011-2014 LRAM'!AD143*AD1113</f>
        <v>0</v>
      </c>
      <c r="AE1114" s="377">
        <f>'4.  2011-2014 LRAM'!AE143*AE1113</f>
        <v>0</v>
      </c>
      <c r="AF1114" s="377">
        <f>'4.  2011-2014 LRAM'!AF143*AF1113</f>
        <v>0</v>
      </c>
      <c r="AG1114" s="377">
        <f>'4.  2011-2014 LRAM'!AG143*AG1113</f>
        <v>0</v>
      </c>
      <c r="AH1114" s="377">
        <f>'4.  2011-2014 LRAM'!AH143*AH1113</f>
        <v>0</v>
      </c>
      <c r="AI1114" s="377">
        <f>'4.  2011-2014 LRAM'!AI143*AI1113</f>
        <v>0</v>
      </c>
      <c r="AJ1114" s="377">
        <f>'4.  2011-2014 LRAM'!AJ143*AJ1113</f>
        <v>0</v>
      </c>
      <c r="AK1114" s="377">
        <f>'4.  2011-2014 LRAM'!AK143*AK1113</f>
        <v>0</v>
      </c>
      <c r="AL1114" s="377">
        <f>'4.  2011-2014 LRAM'!AL143*AL1113</f>
        <v>0</v>
      </c>
      <c r="AM1114" s="627">
        <f t="shared" ref="AM1114:AM1123" si="3424">SUM(Y1114:AL1114)</f>
        <v>0</v>
      </c>
    </row>
    <row r="1115" spans="1:39">
      <c r="B1115" s="323" t="s">
        <v>354</v>
      </c>
      <c r="C1115" s="344"/>
      <c r="D1115" s="308"/>
      <c r="E1115" s="278"/>
      <c r="F1115" s="278"/>
      <c r="G1115" s="278"/>
      <c r="H1115" s="278"/>
      <c r="I1115" s="278"/>
      <c r="J1115" s="278"/>
      <c r="K1115" s="278"/>
      <c r="L1115" s="278"/>
      <c r="M1115" s="278"/>
      <c r="N1115" s="278"/>
      <c r="O1115" s="290"/>
      <c r="P1115" s="278"/>
      <c r="Q1115" s="278"/>
      <c r="R1115" s="278"/>
      <c r="S1115" s="308"/>
      <c r="T1115" s="308"/>
      <c r="U1115" s="308"/>
      <c r="V1115" s="308"/>
      <c r="W1115" s="278"/>
      <c r="X1115" s="278"/>
      <c r="Y1115" s="377">
        <f>'4.  2011-2014 LRAM'!Y272*Y1113</f>
        <v>0</v>
      </c>
      <c r="Z1115" s="377">
        <f>'4.  2011-2014 LRAM'!Z272*Z1113</f>
        <v>0</v>
      </c>
      <c r="AA1115" s="377">
        <f>'4.  2011-2014 LRAM'!AA272*AA1113</f>
        <v>0</v>
      </c>
      <c r="AB1115" s="377">
        <f>'4.  2011-2014 LRAM'!AB272*AB1113</f>
        <v>0</v>
      </c>
      <c r="AC1115" s="377">
        <f>'4.  2011-2014 LRAM'!AC272*AC1113</f>
        <v>0</v>
      </c>
      <c r="AD1115" s="377">
        <f>'4.  2011-2014 LRAM'!AD272*AD1113</f>
        <v>0</v>
      </c>
      <c r="AE1115" s="377">
        <f>'4.  2011-2014 LRAM'!AE272*AE1113</f>
        <v>0</v>
      </c>
      <c r="AF1115" s="377">
        <f>'4.  2011-2014 LRAM'!AF272*AF1113</f>
        <v>0</v>
      </c>
      <c r="AG1115" s="377">
        <f>'4.  2011-2014 LRAM'!AG272*AG1113</f>
        <v>0</v>
      </c>
      <c r="AH1115" s="377">
        <f>'4.  2011-2014 LRAM'!AH272*AH1113</f>
        <v>0</v>
      </c>
      <c r="AI1115" s="377">
        <f>'4.  2011-2014 LRAM'!AI272*AI1113</f>
        <v>0</v>
      </c>
      <c r="AJ1115" s="377">
        <f>'4.  2011-2014 LRAM'!AJ272*AJ1113</f>
        <v>0</v>
      </c>
      <c r="AK1115" s="377">
        <f>'4.  2011-2014 LRAM'!AK272*AK1113</f>
        <v>0</v>
      </c>
      <c r="AL1115" s="377">
        <f>'4.  2011-2014 LRAM'!AL272*AL1113</f>
        <v>0</v>
      </c>
      <c r="AM1115" s="627">
        <f t="shared" si="3424"/>
        <v>0</v>
      </c>
    </row>
    <row r="1116" spans="1:39">
      <c r="B1116" s="323" t="s">
        <v>355</v>
      </c>
      <c r="C1116" s="344"/>
      <c r="D1116" s="308"/>
      <c r="E1116" s="278"/>
      <c r="F1116" s="278"/>
      <c r="G1116" s="278"/>
      <c r="H1116" s="278"/>
      <c r="I1116" s="278"/>
      <c r="J1116" s="278"/>
      <c r="K1116" s="278"/>
      <c r="L1116" s="278"/>
      <c r="M1116" s="278"/>
      <c r="N1116" s="278"/>
      <c r="O1116" s="290"/>
      <c r="P1116" s="278"/>
      <c r="Q1116" s="278"/>
      <c r="R1116" s="278"/>
      <c r="S1116" s="308"/>
      <c r="T1116" s="308"/>
      <c r="U1116" s="308"/>
      <c r="V1116" s="308"/>
      <c r="W1116" s="278"/>
      <c r="X1116" s="278"/>
      <c r="Y1116" s="377">
        <f>'4.  2011-2014 LRAM'!Y401*Y1113</f>
        <v>0</v>
      </c>
      <c r="Z1116" s="377">
        <f>'4.  2011-2014 LRAM'!Z401*Z1113</f>
        <v>0</v>
      </c>
      <c r="AA1116" s="377">
        <f>'4.  2011-2014 LRAM'!AA401*AA1113</f>
        <v>0</v>
      </c>
      <c r="AB1116" s="377">
        <f>'4.  2011-2014 LRAM'!AB401*AB1113</f>
        <v>0</v>
      </c>
      <c r="AC1116" s="377">
        <f>'4.  2011-2014 LRAM'!AC401*AC1113</f>
        <v>0</v>
      </c>
      <c r="AD1116" s="377">
        <f>'4.  2011-2014 LRAM'!AD401*AD1113</f>
        <v>0</v>
      </c>
      <c r="AE1116" s="377">
        <f>'4.  2011-2014 LRAM'!AE401*AE1113</f>
        <v>0</v>
      </c>
      <c r="AF1116" s="377">
        <f>'4.  2011-2014 LRAM'!AF401*AF1113</f>
        <v>0</v>
      </c>
      <c r="AG1116" s="377">
        <f>'4.  2011-2014 LRAM'!AG401*AG1113</f>
        <v>0</v>
      </c>
      <c r="AH1116" s="377">
        <f>'4.  2011-2014 LRAM'!AH401*AH1113</f>
        <v>0</v>
      </c>
      <c r="AI1116" s="377">
        <f>'4.  2011-2014 LRAM'!AI401*AI1113</f>
        <v>0</v>
      </c>
      <c r="AJ1116" s="377">
        <f>'4.  2011-2014 LRAM'!AJ401*AJ1113</f>
        <v>0</v>
      </c>
      <c r="AK1116" s="377">
        <f>'4.  2011-2014 LRAM'!AK401*AK1113</f>
        <v>0</v>
      </c>
      <c r="AL1116" s="377">
        <f>'4.  2011-2014 LRAM'!AL401*AL1113</f>
        <v>0</v>
      </c>
      <c r="AM1116" s="627">
        <f t="shared" si="3424"/>
        <v>0</v>
      </c>
    </row>
    <row r="1117" spans="1:39">
      <c r="B1117" s="323" t="s">
        <v>356</v>
      </c>
      <c r="C1117" s="344"/>
      <c r="D1117" s="308"/>
      <c r="E1117" s="278"/>
      <c r="F1117" s="278"/>
      <c r="G1117" s="278"/>
      <c r="H1117" s="278"/>
      <c r="I1117" s="278"/>
      <c r="J1117" s="278"/>
      <c r="K1117" s="278"/>
      <c r="L1117" s="278"/>
      <c r="M1117" s="278"/>
      <c r="N1117" s="278"/>
      <c r="O1117" s="290"/>
      <c r="P1117" s="278"/>
      <c r="Q1117" s="278"/>
      <c r="R1117" s="278"/>
      <c r="S1117" s="308"/>
      <c r="T1117" s="308"/>
      <c r="U1117" s="308"/>
      <c r="V1117" s="308"/>
      <c r="W1117" s="278"/>
      <c r="X1117" s="278"/>
      <c r="Y1117" s="377">
        <f>'4.  2011-2014 LRAM'!Y531*Y1113</f>
        <v>0</v>
      </c>
      <c r="Z1117" s="377">
        <f>'4.  2011-2014 LRAM'!Z531*Z1113</f>
        <v>0</v>
      </c>
      <c r="AA1117" s="377">
        <f>'4.  2011-2014 LRAM'!AA531*AA1113</f>
        <v>0</v>
      </c>
      <c r="AB1117" s="377">
        <f>'4.  2011-2014 LRAM'!AB531*AB1113</f>
        <v>0</v>
      </c>
      <c r="AC1117" s="377">
        <f>'4.  2011-2014 LRAM'!AC531*AC1113</f>
        <v>0</v>
      </c>
      <c r="AD1117" s="377">
        <f>'4.  2011-2014 LRAM'!AD531*AD1113</f>
        <v>0</v>
      </c>
      <c r="AE1117" s="377">
        <f>'4.  2011-2014 LRAM'!AE531*AE1113</f>
        <v>0</v>
      </c>
      <c r="AF1117" s="377">
        <f>'4.  2011-2014 LRAM'!AF531*AF1113</f>
        <v>0</v>
      </c>
      <c r="AG1117" s="377">
        <f>'4.  2011-2014 LRAM'!AG531*AG1113</f>
        <v>0</v>
      </c>
      <c r="AH1117" s="377">
        <f>'4.  2011-2014 LRAM'!AH531*AH1113</f>
        <v>0</v>
      </c>
      <c r="AI1117" s="377">
        <f>'4.  2011-2014 LRAM'!AI531*AI1113</f>
        <v>0</v>
      </c>
      <c r="AJ1117" s="377">
        <f>'4.  2011-2014 LRAM'!AJ531*AJ1113</f>
        <v>0</v>
      </c>
      <c r="AK1117" s="377">
        <f>'4.  2011-2014 LRAM'!AK531*AK1113</f>
        <v>0</v>
      </c>
      <c r="AL1117" s="377">
        <f>'4.  2011-2014 LRAM'!AL531*AL1113</f>
        <v>0</v>
      </c>
      <c r="AM1117" s="627">
        <f t="shared" si="3424"/>
        <v>0</v>
      </c>
    </row>
    <row r="1118" spans="1:39">
      <c r="B1118" s="323" t="s">
        <v>357</v>
      </c>
      <c r="C1118" s="344"/>
      <c r="D1118" s="308"/>
      <c r="E1118" s="278"/>
      <c r="F1118" s="278"/>
      <c r="G1118" s="278"/>
      <c r="H1118" s="278"/>
      <c r="I1118" s="278"/>
      <c r="J1118" s="278"/>
      <c r="K1118" s="278"/>
      <c r="L1118" s="278"/>
      <c r="M1118" s="278"/>
      <c r="N1118" s="278"/>
      <c r="O1118" s="290"/>
      <c r="P1118" s="278"/>
      <c r="Q1118" s="278"/>
      <c r="R1118" s="278"/>
      <c r="S1118" s="308"/>
      <c r="T1118" s="308"/>
      <c r="U1118" s="308"/>
      <c r="V1118" s="308"/>
      <c r="W1118" s="278"/>
      <c r="X1118" s="278"/>
      <c r="Y1118" s="377">
        <f t="shared" ref="Y1118:AL1118" si="3425">Y212*Y1113</f>
        <v>0</v>
      </c>
      <c r="Z1118" s="377">
        <f t="shared" si="3425"/>
        <v>0</v>
      </c>
      <c r="AA1118" s="377">
        <f t="shared" si="3425"/>
        <v>0</v>
      </c>
      <c r="AB1118" s="377">
        <f t="shared" si="3425"/>
        <v>0</v>
      </c>
      <c r="AC1118" s="377">
        <f t="shared" si="3425"/>
        <v>0</v>
      </c>
      <c r="AD1118" s="377">
        <f t="shared" si="3425"/>
        <v>0</v>
      </c>
      <c r="AE1118" s="377">
        <f t="shared" si="3425"/>
        <v>0</v>
      </c>
      <c r="AF1118" s="377">
        <f t="shared" si="3425"/>
        <v>0</v>
      </c>
      <c r="AG1118" s="377">
        <f t="shared" si="3425"/>
        <v>0</v>
      </c>
      <c r="AH1118" s="377">
        <f t="shared" si="3425"/>
        <v>0</v>
      </c>
      <c r="AI1118" s="377">
        <f t="shared" si="3425"/>
        <v>0</v>
      </c>
      <c r="AJ1118" s="377">
        <f t="shared" si="3425"/>
        <v>0</v>
      </c>
      <c r="AK1118" s="377">
        <f t="shared" si="3425"/>
        <v>0</v>
      </c>
      <c r="AL1118" s="377">
        <f t="shared" si="3425"/>
        <v>0</v>
      </c>
      <c r="AM1118" s="627">
        <f t="shared" si="3424"/>
        <v>0</v>
      </c>
    </row>
    <row r="1119" spans="1:39">
      <c r="B1119" s="323" t="s">
        <v>358</v>
      </c>
      <c r="C1119" s="344"/>
      <c r="D1119" s="308"/>
      <c r="E1119" s="278"/>
      <c r="F1119" s="278"/>
      <c r="G1119" s="278"/>
      <c r="H1119" s="278"/>
      <c r="I1119" s="278"/>
      <c r="J1119" s="278"/>
      <c r="K1119" s="278"/>
      <c r="L1119" s="278"/>
      <c r="M1119" s="278"/>
      <c r="N1119" s="278"/>
      <c r="O1119" s="290"/>
      <c r="P1119" s="278"/>
      <c r="Q1119" s="278"/>
      <c r="R1119" s="278"/>
      <c r="S1119" s="308"/>
      <c r="T1119" s="308"/>
      <c r="U1119" s="308"/>
      <c r="V1119" s="308"/>
      <c r="W1119" s="278"/>
      <c r="X1119" s="278"/>
      <c r="Y1119" s="377">
        <f t="shared" ref="Y1119:AL1119" si="3426">Y395*Y1113</f>
        <v>0</v>
      </c>
      <c r="Z1119" s="377">
        <f t="shared" si="3426"/>
        <v>0</v>
      </c>
      <c r="AA1119" s="377">
        <f t="shared" si="3426"/>
        <v>0</v>
      </c>
      <c r="AB1119" s="377">
        <f t="shared" si="3426"/>
        <v>0</v>
      </c>
      <c r="AC1119" s="377">
        <f t="shared" si="3426"/>
        <v>0</v>
      </c>
      <c r="AD1119" s="377">
        <f t="shared" si="3426"/>
        <v>0</v>
      </c>
      <c r="AE1119" s="377">
        <f t="shared" si="3426"/>
        <v>0</v>
      </c>
      <c r="AF1119" s="377">
        <f t="shared" si="3426"/>
        <v>0</v>
      </c>
      <c r="AG1119" s="377">
        <f t="shared" si="3426"/>
        <v>0</v>
      </c>
      <c r="AH1119" s="377">
        <f t="shared" si="3426"/>
        <v>0</v>
      </c>
      <c r="AI1119" s="377">
        <f t="shared" si="3426"/>
        <v>0</v>
      </c>
      <c r="AJ1119" s="377">
        <f t="shared" si="3426"/>
        <v>0</v>
      </c>
      <c r="AK1119" s="377">
        <f t="shared" si="3426"/>
        <v>0</v>
      </c>
      <c r="AL1119" s="377">
        <f t="shared" si="3426"/>
        <v>0</v>
      </c>
      <c r="AM1119" s="627">
        <f t="shared" si="3424"/>
        <v>0</v>
      </c>
    </row>
    <row r="1120" spans="1:39">
      <c r="B1120" s="323" t="s">
        <v>359</v>
      </c>
      <c r="C1120" s="344"/>
      <c r="D1120" s="308"/>
      <c r="E1120" s="278"/>
      <c r="F1120" s="278"/>
      <c r="G1120" s="278"/>
      <c r="H1120" s="278"/>
      <c r="I1120" s="278"/>
      <c r="J1120" s="278"/>
      <c r="K1120" s="278"/>
      <c r="L1120" s="278"/>
      <c r="M1120" s="278"/>
      <c r="N1120" s="278"/>
      <c r="O1120" s="290"/>
      <c r="P1120" s="278"/>
      <c r="Q1120" s="278"/>
      <c r="R1120" s="278"/>
      <c r="S1120" s="308"/>
      <c r="T1120" s="308"/>
      <c r="U1120" s="308"/>
      <c r="V1120" s="308"/>
      <c r="W1120" s="278"/>
      <c r="X1120" s="278"/>
      <c r="Y1120" s="377">
        <f t="shared" ref="Y1120:AL1120" si="3427">Y578*Y1113</f>
        <v>0</v>
      </c>
      <c r="Z1120" s="377">
        <f t="shared" si="3427"/>
        <v>0</v>
      </c>
      <c r="AA1120" s="377">
        <f t="shared" si="3427"/>
        <v>0</v>
      </c>
      <c r="AB1120" s="377">
        <f t="shared" si="3427"/>
        <v>0</v>
      </c>
      <c r="AC1120" s="377">
        <f t="shared" si="3427"/>
        <v>0</v>
      </c>
      <c r="AD1120" s="377">
        <f t="shared" si="3427"/>
        <v>0</v>
      </c>
      <c r="AE1120" s="377">
        <f t="shared" si="3427"/>
        <v>0</v>
      </c>
      <c r="AF1120" s="377">
        <f t="shared" si="3427"/>
        <v>0</v>
      </c>
      <c r="AG1120" s="377">
        <f t="shared" si="3427"/>
        <v>0</v>
      </c>
      <c r="AH1120" s="377">
        <f t="shared" si="3427"/>
        <v>0</v>
      </c>
      <c r="AI1120" s="377">
        <f t="shared" si="3427"/>
        <v>0</v>
      </c>
      <c r="AJ1120" s="377">
        <f t="shared" si="3427"/>
        <v>0</v>
      </c>
      <c r="AK1120" s="377">
        <f t="shared" si="3427"/>
        <v>0</v>
      </c>
      <c r="AL1120" s="377">
        <f t="shared" si="3427"/>
        <v>0</v>
      </c>
      <c r="AM1120" s="627">
        <f t="shared" si="3424"/>
        <v>0</v>
      </c>
    </row>
    <row r="1121" spans="2:39">
      <c r="B1121" s="323" t="s">
        <v>360</v>
      </c>
      <c r="C1121" s="344"/>
      <c r="D1121" s="308"/>
      <c r="E1121" s="278"/>
      <c r="F1121" s="278"/>
      <c r="G1121" s="278"/>
      <c r="H1121" s="278"/>
      <c r="I1121" s="278"/>
      <c r="J1121" s="278"/>
      <c r="K1121" s="278"/>
      <c r="L1121" s="278"/>
      <c r="M1121" s="278"/>
      <c r="N1121" s="278"/>
      <c r="O1121" s="290"/>
      <c r="P1121" s="278"/>
      <c r="Q1121" s="278"/>
      <c r="R1121" s="278"/>
      <c r="S1121" s="308"/>
      <c r="T1121" s="308"/>
      <c r="U1121" s="308"/>
      <c r="V1121" s="308"/>
      <c r="W1121" s="278"/>
      <c r="X1121" s="278"/>
      <c r="Y1121" s="377">
        <f t="shared" ref="Y1121:AL1121" si="3428">Y761*Y1113</f>
        <v>0</v>
      </c>
      <c r="Z1121" s="377">
        <f t="shared" si="3428"/>
        <v>0</v>
      </c>
      <c r="AA1121" s="377">
        <f t="shared" si="3428"/>
        <v>0</v>
      </c>
      <c r="AB1121" s="377">
        <f t="shared" si="3428"/>
        <v>0</v>
      </c>
      <c r="AC1121" s="377">
        <f t="shared" si="3428"/>
        <v>0</v>
      </c>
      <c r="AD1121" s="377">
        <f t="shared" si="3428"/>
        <v>0</v>
      </c>
      <c r="AE1121" s="377">
        <f t="shared" si="3428"/>
        <v>0</v>
      </c>
      <c r="AF1121" s="377">
        <f t="shared" si="3428"/>
        <v>0</v>
      </c>
      <c r="AG1121" s="377">
        <f t="shared" si="3428"/>
        <v>0</v>
      </c>
      <c r="AH1121" s="377">
        <f t="shared" si="3428"/>
        <v>0</v>
      </c>
      <c r="AI1121" s="377">
        <f t="shared" si="3428"/>
        <v>0</v>
      </c>
      <c r="AJ1121" s="377">
        <f t="shared" si="3428"/>
        <v>0</v>
      </c>
      <c r="AK1121" s="377">
        <f t="shared" si="3428"/>
        <v>0</v>
      </c>
      <c r="AL1121" s="377">
        <f t="shared" si="3428"/>
        <v>0</v>
      </c>
      <c r="AM1121" s="627">
        <f t="shared" si="3424"/>
        <v>0</v>
      </c>
    </row>
    <row r="1122" spans="2:39">
      <c r="B1122" s="323" t="s">
        <v>361</v>
      </c>
      <c r="C1122" s="344"/>
      <c r="D1122" s="308"/>
      <c r="E1122" s="278"/>
      <c r="F1122" s="278"/>
      <c r="G1122" s="278"/>
      <c r="H1122" s="278"/>
      <c r="I1122" s="278"/>
      <c r="J1122" s="278"/>
      <c r="K1122" s="278"/>
      <c r="L1122" s="278"/>
      <c r="M1122" s="278"/>
      <c r="N1122" s="278"/>
      <c r="O1122" s="290"/>
      <c r="P1122" s="278"/>
      <c r="Q1122" s="278"/>
      <c r="R1122" s="278"/>
      <c r="S1122" s="308"/>
      <c r="T1122" s="308"/>
      <c r="U1122" s="308"/>
      <c r="V1122" s="308"/>
      <c r="W1122" s="278"/>
      <c r="X1122" s="278"/>
      <c r="Y1122" s="377">
        <f t="shared" ref="Y1122:AL1122" si="3429">Y944*Y1113</f>
        <v>0</v>
      </c>
      <c r="Z1122" s="377">
        <f t="shared" si="3429"/>
        <v>0</v>
      </c>
      <c r="AA1122" s="377">
        <f t="shared" si="3429"/>
        <v>0</v>
      </c>
      <c r="AB1122" s="377">
        <f t="shared" si="3429"/>
        <v>0</v>
      </c>
      <c r="AC1122" s="377">
        <f t="shared" si="3429"/>
        <v>0</v>
      </c>
      <c r="AD1122" s="377">
        <f t="shared" si="3429"/>
        <v>0</v>
      </c>
      <c r="AE1122" s="377">
        <f t="shared" si="3429"/>
        <v>0</v>
      </c>
      <c r="AF1122" s="377">
        <f t="shared" si="3429"/>
        <v>0</v>
      </c>
      <c r="AG1122" s="377">
        <f t="shared" si="3429"/>
        <v>0</v>
      </c>
      <c r="AH1122" s="377">
        <f t="shared" si="3429"/>
        <v>0</v>
      </c>
      <c r="AI1122" s="377">
        <f t="shared" si="3429"/>
        <v>0</v>
      </c>
      <c r="AJ1122" s="377">
        <f t="shared" si="3429"/>
        <v>0</v>
      </c>
      <c r="AK1122" s="377">
        <f t="shared" si="3429"/>
        <v>0</v>
      </c>
      <c r="AL1122" s="377">
        <f t="shared" si="3429"/>
        <v>0</v>
      </c>
      <c r="AM1122" s="627">
        <f t="shared" si="3424"/>
        <v>0</v>
      </c>
    </row>
    <row r="1123" spans="2:39">
      <c r="B1123" s="323" t="s">
        <v>362</v>
      </c>
      <c r="C1123" s="344"/>
      <c r="D1123" s="308"/>
      <c r="E1123" s="278"/>
      <c r="F1123" s="278"/>
      <c r="G1123" s="278"/>
      <c r="H1123" s="278"/>
      <c r="I1123" s="278"/>
      <c r="J1123" s="278"/>
      <c r="K1123" s="278"/>
      <c r="L1123" s="278"/>
      <c r="M1123" s="278"/>
      <c r="N1123" s="278"/>
      <c r="O1123" s="290"/>
      <c r="P1123" s="278"/>
      <c r="Q1123" s="278"/>
      <c r="R1123" s="278"/>
      <c r="S1123" s="308"/>
      <c r="T1123" s="308"/>
      <c r="U1123" s="308"/>
      <c r="V1123" s="308"/>
      <c r="W1123" s="278"/>
      <c r="X1123" s="278"/>
      <c r="Y1123" s="377">
        <f>Y1110*Y1113</f>
        <v>0</v>
      </c>
      <c r="Z1123" s="377">
        <f>Z1110*Z1113</f>
        <v>0</v>
      </c>
      <c r="AA1123" s="377">
        <f t="shared" ref="AA1123:AL1123" si="3430">AA1110*AA1113</f>
        <v>0</v>
      </c>
      <c r="AB1123" s="377">
        <f t="shared" si="3430"/>
        <v>0</v>
      </c>
      <c r="AC1123" s="377">
        <f t="shared" si="3430"/>
        <v>0</v>
      </c>
      <c r="AD1123" s="377">
        <f t="shared" si="3430"/>
        <v>0</v>
      </c>
      <c r="AE1123" s="377">
        <f t="shared" si="3430"/>
        <v>0</v>
      </c>
      <c r="AF1123" s="377">
        <f t="shared" si="3430"/>
        <v>0</v>
      </c>
      <c r="AG1123" s="377">
        <f t="shared" si="3430"/>
        <v>0</v>
      </c>
      <c r="AH1123" s="377">
        <f t="shared" si="3430"/>
        <v>0</v>
      </c>
      <c r="AI1123" s="377">
        <f t="shared" si="3430"/>
        <v>0</v>
      </c>
      <c r="AJ1123" s="377">
        <f t="shared" si="3430"/>
        <v>0</v>
      </c>
      <c r="AK1123" s="377">
        <f t="shared" si="3430"/>
        <v>0</v>
      </c>
      <c r="AL1123" s="377">
        <f t="shared" si="3430"/>
        <v>0</v>
      </c>
      <c r="AM1123" s="627">
        <f t="shared" si="3424"/>
        <v>0</v>
      </c>
    </row>
    <row r="1124" spans="2:39" ht="15.75">
      <c r="B1124" s="348" t="s">
        <v>352</v>
      </c>
      <c r="C1124" s="344"/>
      <c r="D1124" s="335"/>
      <c r="E1124" s="333"/>
      <c r="F1124" s="333"/>
      <c r="G1124" s="333"/>
      <c r="H1124" s="333"/>
      <c r="I1124" s="333"/>
      <c r="J1124" s="333"/>
      <c r="K1124" s="333"/>
      <c r="L1124" s="333"/>
      <c r="M1124" s="333"/>
      <c r="N1124" s="333"/>
      <c r="O1124" s="299"/>
      <c r="P1124" s="333"/>
      <c r="Q1124" s="333"/>
      <c r="R1124" s="333"/>
      <c r="S1124" s="335"/>
      <c r="T1124" s="335"/>
      <c r="U1124" s="335"/>
      <c r="V1124" s="335"/>
      <c r="W1124" s="333"/>
      <c r="X1124" s="333"/>
      <c r="Y1124" s="345">
        <f>SUM(Y1114:Y1123)</f>
        <v>0</v>
      </c>
      <c r="Z1124" s="345">
        <f t="shared" ref="Z1124:AE1124" si="3431">SUM(Z1114:Z1123)</f>
        <v>0</v>
      </c>
      <c r="AA1124" s="345">
        <f t="shared" si="3431"/>
        <v>0</v>
      </c>
      <c r="AB1124" s="345">
        <f t="shared" si="3431"/>
        <v>0</v>
      </c>
      <c r="AC1124" s="345">
        <f t="shared" si="3431"/>
        <v>0</v>
      </c>
      <c r="AD1124" s="345">
        <f t="shared" si="3431"/>
        <v>0</v>
      </c>
      <c r="AE1124" s="345">
        <f t="shared" si="3431"/>
        <v>0</v>
      </c>
      <c r="AF1124" s="345">
        <f>SUM(AF1114:AF1123)</f>
        <v>0</v>
      </c>
      <c r="AG1124" s="345">
        <f t="shared" ref="AG1124:AL1124" si="3432">SUM(AG1114:AG1123)</f>
        <v>0</v>
      </c>
      <c r="AH1124" s="345">
        <f t="shared" si="3432"/>
        <v>0</v>
      </c>
      <c r="AI1124" s="345">
        <f t="shared" si="3432"/>
        <v>0</v>
      </c>
      <c r="AJ1124" s="345">
        <f t="shared" si="3432"/>
        <v>0</v>
      </c>
      <c r="AK1124" s="345">
        <f t="shared" si="3432"/>
        <v>0</v>
      </c>
      <c r="AL1124" s="345">
        <f t="shared" si="3432"/>
        <v>0</v>
      </c>
      <c r="AM1124" s="406">
        <f>SUM(AM1114:AM1123)</f>
        <v>0</v>
      </c>
    </row>
    <row r="1125" spans="2:39" ht="15.75">
      <c r="B1125" s="348" t="s">
        <v>351</v>
      </c>
      <c r="C1125" s="344"/>
      <c r="D1125" s="349"/>
      <c r="E1125" s="333"/>
      <c r="F1125" s="333"/>
      <c r="G1125" s="333"/>
      <c r="H1125" s="333"/>
      <c r="I1125" s="333"/>
      <c r="J1125" s="333"/>
      <c r="K1125" s="333"/>
      <c r="L1125" s="333"/>
      <c r="M1125" s="333"/>
      <c r="N1125" s="333"/>
      <c r="O1125" s="299"/>
      <c r="P1125" s="333"/>
      <c r="Q1125" s="333"/>
      <c r="R1125" s="333"/>
      <c r="S1125" s="335"/>
      <c r="T1125" s="335"/>
      <c r="U1125" s="335"/>
      <c r="V1125" s="335"/>
      <c r="W1125" s="333"/>
      <c r="X1125" s="333"/>
      <c r="Y1125" s="346">
        <f>Y1111*Y1113</f>
        <v>0</v>
      </c>
      <c r="Z1125" s="346">
        <f t="shared" ref="Z1125:AE1125" si="3433">Z1111*Z1113</f>
        <v>0</v>
      </c>
      <c r="AA1125" s="346">
        <f>AA1111*AA1113</f>
        <v>0</v>
      </c>
      <c r="AB1125" s="346">
        <f t="shared" si="3433"/>
        <v>0</v>
      </c>
      <c r="AC1125" s="346">
        <f t="shared" si="3433"/>
        <v>0</v>
      </c>
      <c r="AD1125" s="346">
        <f t="shared" si="3433"/>
        <v>0</v>
      </c>
      <c r="AE1125" s="346">
        <f t="shared" si="3433"/>
        <v>0</v>
      </c>
      <c r="AF1125" s="346">
        <f t="shared" ref="AF1125:AL1125" si="3434">AF1111*AF1113</f>
        <v>0</v>
      </c>
      <c r="AG1125" s="346">
        <f t="shared" si="3434"/>
        <v>0</v>
      </c>
      <c r="AH1125" s="346">
        <f t="shared" si="3434"/>
        <v>0</v>
      </c>
      <c r="AI1125" s="346">
        <f t="shared" si="3434"/>
        <v>0</v>
      </c>
      <c r="AJ1125" s="346">
        <f t="shared" si="3434"/>
        <v>0</v>
      </c>
      <c r="AK1125" s="346">
        <f t="shared" si="3434"/>
        <v>0</v>
      </c>
      <c r="AL1125" s="346">
        <f t="shared" si="3434"/>
        <v>0</v>
      </c>
      <c r="AM1125" s="406">
        <f>SUM(Y1125:AL1125)</f>
        <v>0</v>
      </c>
    </row>
    <row r="1126" spans="2:39" ht="15.75">
      <c r="B1126" s="348" t="s">
        <v>350</v>
      </c>
      <c r="C1126" s="344"/>
      <c r="D1126" s="349"/>
      <c r="E1126" s="333"/>
      <c r="F1126" s="333"/>
      <c r="G1126" s="333"/>
      <c r="H1126" s="333"/>
      <c r="I1126" s="333"/>
      <c r="J1126" s="333"/>
      <c r="K1126" s="333"/>
      <c r="L1126" s="333"/>
      <c r="M1126" s="333"/>
      <c r="N1126" s="333"/>
      <c r="O1126" s="299"/>
      <c r="P1126" s="333"/>
      <c r="Q1126" s="333"/>
      <c r="R1126" s="333"/>
      <c r="S1126" s="349"/>
      <c r="T1126" s="349"/>
      <c r="U1126" s="349"/>
      <c r="V1126" s="349"/>
      <c r="W1126" s="333"/>
      <c r="X1126" s="333"/>
      <c r="Y1126" s="350"/>
      <c r="Z1126" s="350"/>
      <c r="AA1126" s="350"/>
      <c r="AB1126" s="350"/>
      <c r="AC1126" s="350"/>
      <c r="AD1126" s="350"/>
      <c r="AE1126" s="350"/>
      <c r="AF1126" s="350"/>
      <c r="AG1126" s="350"/>
      <c r="AH1126" s="350"/>
      <c r="AI1126" s="350"/>
      <c r="AJ1126" s="350"/>
      <c r="AK1126" s="350"/>
      <c r="AL1126" s="350"/>
      <c r="AM1126" s="406">
        <f>AM1124-AM1125</f>
        <v>0</v>
      </c>
    </row>
    <row r="1127" spans="2:39">
      <c r="B1127" s="380"/>
      <c r="C1127" s="444"/>
      <c r="D1127" s="444"/>
      <c r="E1127" s="445"/>
      <c r="F1127" s="445"/>
      <c r="G1127" s="445"/>
      <c r="H1127" s="445"/>
      <c r="I1127" s="445"/>
      <c r="J1127" s="445"/>
      <c r="K1127" s="445"/>
      <c r="L1127" s="445"/>
      <c r="M1127" s="445"/>
      <c r="N1127" s="445"/>
      <c r="O1127" s="446"/>
      <c r="P1127" s="445"/>
      <c r="Q1127" s="445"/>
      <c r="R1127" s="445"/>
      <c r="S1127" s="444"/>
      <c r="T1127" s="447"/>
      <c r="U1127" s="444"/>
      <c r="V1127" s="444"/>
      <c r="W1127" s="445"/>
      <c r="X1127" s="445"/>
      <c r="Y1127" s="448"/>
      <c r="Z1127" s="448"/>
      <c r="AA1127" s="448"/>
      <c r="AB1127" s="448"/>
      <c r="AC1127" s="448"/>
      <c r="AD1127" s="448"/>
      <c r="AE1127" s="448"/>
      <c r="AF1127" s="448"/>
      <c r="AG1127" s="448"/>
      <c r="AH1127" s="448"/>
      <c r="AI1127" s="448"/>
      <c r="AJ1127" s="448"/>
      <c r="AK1127" s="448"/>
      <c r="AL1127" s="448"/>
      <c r="AM1127" s="385"/>
    </row>
    <row r="1128" spans="2:39" ht="19.5" customHeight="1">
      <c r="B1128" s="367" t="s">
        <v>594</v>
      </c>
      <c r="C1128" s="386"/>
      <c r="D1128" s="387"/>
      <c r="E1128" s="387"/>
      <c r="F1128" s="387"/>
      <c r="G1128" s="387"/>
      <c r="H1128" s="387"/>
      <c r="I1128" s="387"/>
      <c r="J1128" s="387"/>
      <c r="K1128" s="387"/>
      <c r="L1128" s="387"/>
      <c r="M1128" s="387"/>
      <c r="N1128" s="387"/>
      <c r="O1128" s="387"/>
      <c r="P1128" s="387"/>
      <c r="Q1128" s="387"/>
      <c r="R1128" s="387"/>
      <c r="S1128" s="370"/>
      <c r="T1128" s="371"/>
      <c r="U1128" s="387"/>
      <c r="V1128" s="387"/>
      <c r="W1128" s="387"/>
      <c r="X1128" s="387"/>
      <c r="Y1128" s="408"/>
      <c r="Z1128" s="408"/>
      <c r="AA1128" s="408"/>
      <c r="AB1128" s="408"/>
      <c r="AC1128" s="408"/>
      <c r="AD1128" s="408"/>
      <c r="AE1128" s="408"/>
      <c r="AF1128" s="408"/>
      <c r="AG1128" s="408"/>
      <c r="AH1128" s="408"/>
      <c r="AI1128" s="408"/>
      <c r="AJ1128" s="408"/>
      <c r="AK1128" s="408"/>
      <c r="AL1128" s="408"/>
      <c r="AM1128" s="388"/>
    </row>
    <row r="1130" spans="2:39">
      <c r="B1130" s="588" t="s">
        <v>526</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2"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65" location="'5.  2015-2020 LRAM'!A1" display="Return to top"/>
    <hyperlink ref="D948" location="'5.  2015-2020 LRAM'!A1" display="Return to top"/>
    <hyperlink ref="B1130" location="'5.  2015-2020 LRAM'!A1" display="Return to top"/>
  </hyperlinks>
  <pageMargins left="0.70866141732283472" right="0.70866141732283472" top="0.74803149606299213" bottom="0.74803149606299213" header="0.31496062992125984" footer="0.31496062992125984"/>
  <pageSetup paperSize="17" scale="37"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topLeftCell="A40" zoomScale="90" zoomScaleNormal="90" workbookViewId="0">
      <selection activeCell="C2" sqref="C2"/>
    </sheetView>
  </sheetViews>
  <sheetFormatPr defaultColWidth="9.140625"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6"/>
      <c r="H4" s="177"/>
      <c r="I4" s="178"/>
      <c r="J4" s="178"/>
      <c r="K4" s="178"/>
      <c r="L4" s="178"/>
      <c r="M4" s="178"/>
      <c r="N4" s="176"/>
      <c r="O4" s="176"/>
      <c r="P4" s="176"/>
      <c r="Q4" s="176"/>
      <c r="R4" s="176"/>
      <c r="S4" s="176"/>
      <c r="T4" s="176"/>
      <c r="U4" s="176"/>
      <c r="V4" s="176"/>
      <c r="W4" s="179"/>
    </row>
    <row r="5" spans="1:28" s="9" customFormat="1" ht="25.5" customHeight="1" thickBot="1">
      <c r="B5" s="48"/>
      <c r="C5" s="129" t="s">
        <v>172</v>
      </c>
      <c r="D5" s="176"/>
      <c r="E5" s="176"/>
      <c r="F5" s="17"/>
      <c r="G5" s="176"/>
      <c r="H5" s="177"/>
      <c r="I5" s="178"/>
      <c r="J5" s="178"/>
      <c r="K5" s="178"/>
      <c r="L5" s="178"/>
      <c r="M5" s="178"/>
      <c r="N5" s="176"/>
      <c r="O5" s="176"/>
      <c r="P5" s="176"/>
      <c r="Q5" s="176"/>
      <c r="R5" s="176"/>
      <c r="S5" s="176"/>
      <c r="T5" s="176"/>
      <c r="U5" s="176"/>
      <c r="V5" s="176"/>
      <c r="W5" s="17"/>
    </row>
    <row r="6" spans="1:28" s="9" customFormat="1" ht="31.5" customHeight="1" thickBot="1">
      <c r="B6" s="88"/>
      <c r="C6" s="608" t="s">
        <v>551</v>
      </c>
      <c r="D6" s="176"/>
      <c r="E6" s="176"/>
      <c r="F6" s="17"/>
      <c r="G6" s="176"/>
      <c r="H6" s="177"/>
      <c r="I6" s="178"/>
      <c r="J6" s="178"/>
      <c r="K6" s="178"/>
      <c r="L6" s="178"/>
      <c r="M6" s="178"/>
      <c r="N6" s="176"/>
      <c r="O6" s="176"/>
      <c r="P6" s="176"/>
      <c r="Q6" s="176"/>
      <c r="R6" s="176"/>
      <c r="S6" s="176"/>
      <c r="T6" s="176"/>
      <c r="U6" s="176"/>
      <c r="V6" s="176"/>
      <c r="W6" s="17"/>
    </row>
    <row r="7" spans="1:28" s="9" customFormat="1" ht="25.15" customHeight="1">
      <c r="B7" s="88"/>
      <c r="C7" s="176"/>
      <c r="D7" s="176"/>
      <c r="E7" s="176"/>
      <c r="F7" s="17"/>
      <c r="G7" s="176"/>
      <c r="H7" s="177"/>
      <c r="I7" s="178"/>
      <c r="J7" s="178"/>
      <c r="K7" s="178"/>
      <c r="L7" s="178"/>
      <c r="M7" s="178"/>
      <c r="N7" s="176"/>
      <c r="O7" s="176"/>
      <c r="P7" s="176"/>
      <c r="Q7" s="176"/>
      <c r="R7" s="176"/>
      <c r="S7" s="176"/>
      <c r="T7" s="176"/>
      <c r="U7" s="176"/>
      <c r="V7" s="176"/>
      <c r="W7" s="17"/>
    </row>
    <row r="8" spans="1:28" s="9" customFormat="1" ht="36" customHeight="1">
      <c r="A8" s="26"/>
      <c r="B8" s="116" t="s">
        <v>505</v>
      </c>
      <c r="C8" s="826" t="s">
        <v>671</v>
      </c>
      <c r="D8" s="826"/>
      <c r="E8" s="826"/>
      <c r="F8" s="826"/>
      <c r="G8" s="826"/>
      <c r="H8" s="826"/>
      <c r="I8" s="826"/>
      <c r="J8" s="826"/>
      <c r="K8" s="826"/>
      <c r="L8" s="826"/>
      <c r="M8" s="826"/>
      <c r="N8" s="826"/>
      <c r="O8" s="826"/>
      <c r="P8" s="826"/>
      <c r="Q8" s="826"/>
      <c r="R8" s="826"/>
      <c r="S8" s="826"/>
      <c r="T8" s="105"/>
      <c r="U8" s="105"/>
      <c r="V8" s="105"/>
      <c r="W8" s="105"/>
    </row>
    <row r="9" spans="1:28" s="9" customFormat="1" ht="46.9" customHeight="1">
      <c r="B9" s="55"/>
      <c r="C9" s="786" t="s">
        <v>682</v>
      </c>
      <c r="D9" s="786"/>
      <c r="E9" s="786"/>
      <c r="F9" s="786"/>
      <c r="G9" s="786"/>
      <c r="H9" s="786"/>
      <c r="I9" s="786"/>
      <c r="J9" s="786"/>
      <c r="K9" s="786"/>
      <c r="L9" s="786"/>
      <c r="M9" s="786"/>
      <c r="N9" s="786"/>
      <c r="O9" s="786"/>
      <c r="P9" s="786"/>
      <c r="Q9" s="786"/>
      <c r="R9" s="786"/>
      <c r="S9" s="786"/>
      <c r="T9" s="105"/>
      <c r="U9" s="105"/>
      <c r="V9" s="105"/>
      <c r="W9" s="105"/>
    </row>
    <row r="10" spans="1:28" s="9" customFormat="1" ht="37.9" customHeight="1">
      <c r="B10" s="88"/>
      <c r="C10" s="809" t="s">
        <v>683</v>
      </c>
      <c r="D10" s="786"/>
      <c r="E10" s="786"/>
      <c r="F10" s="786"/>
      <c r="G10" s="786"/>
      <c r="H10" s="786"/>
      <c r="I10" s="786"/>
      <c r="J10" s="786"/>
      <c r="K10" s="786"/>
      <c r="L10" s="786"/>
      <c r="M10" s="786"/>
      <c r="N10" s="786"/>
      <c r="O10" s="786"/>
      <c r="P10" s="786"/>
      <c r="Q10" s="786"/>
      <c r="R10" s="786"/>
      <c r="S10" s="786"/>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25" t="s">
        <v>235</v>
      </c>
      <c r="C12" s="825"/>
      <c r="D12" s="180"/>
      <c r="E12" s="181" t="s">
        <v>236</v>
      </c>
      <c r="F12" s="51"/>
      <c r="G12" s="51"/>
      <c r="H12" s="44"/>
      <c r="I12" s="51"/>
      <c r="K12" s="590"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0" t="s">
        <v>63</v>
      </c>
      <c r="C14" s="201" t="s">
        <v>472</v>
      </c>
      <c r="D14" s="202"/>
      <c r="E14" s="203" t="s">
        <v>62</v>
      </c>
      <c r="F14" s="203" t="s">
        <v>494</v>
      </c>
      <c r="G14" s="203" t="s">
        <v>63</v>
      </c>
      <c r="H14" s="203" t="s">
        <v>64</v>
      </c>
      <c r="I14" s="203" t="str">
        <f>'1.  LRAMVA Summary'!D52</f>
        <v>Residential</v>
      </c>
      <c r="J14" s="203" t="str">
        <f>'1.  LRAMVA Summary'!E52</f>
        <v>GS&lt;50 kW</v>
      </c>
      <c r="K14" s="203" t="str">
        <f>'1.  LRAMVA Summary'!F52</f>
        <v>Commercial 50 kW to Large Use</v>
      </c>
      <c r="L14" s="203" t="str">
        <f>'1.  LRAMVA Summary'!G52</f>
        <v>Unmetered Scattered Load</v>
      </c>
      <c r="M14" s="203" t="str">
        <f>'1.  LRAMVA Summary'!H52</f>
        <v>Street Lighting</v>
      </c>
      <c r="N14" s="203" t="str">
        <f>'1.  LRAMVA Summary'!I52</f>
        <v/>
      </c>
      <c r="O14" s="203" t="str">
        <f>'1.  LRAMVA Summary'!J52</f>
        <v/>
      </c>
      <c r="P14" s="203" t="str">
        <f>'1.  LRAMVA Summary'!K52</f>
        <v/>
      </c>
      <c r="Q14" s="203" t="str">
        <f>'1.  LRAMVA Summary'!L52</f>
        <v/>
      </c>
      <c r="R14" s="203" t="str">
        <f>'1.  LRAMVA Summary'!M52</f>
        <v/>
      </c>
      <c r="S14" s="203" t="str">
        <f>'1.  LRAMVA Summary'!N52</f>
        <v/>
      </c>
      <c r="T14" s="203" t="str">
        <f>'1.  LRAMVA Summary'!O52</f>
        <v/>
      </c>
      <c r="U14" s="203" t="str">
        <f>'1.  LRAMVA Summary'!P52</f>
        <v/>
      </c>
      <c r="V14" s="203" t="str">
        <f>'1.  LRAMVA Summary'!Q52</f>
        <v/>
      </c>
      <c r="W14" s="203" t="str">
        <f>'1.  LRAMVA Summary'!R52</f>
        <v>Total</v>
      </c>
    </row>
    <row r="15" spans="1:28" s="9" customFormat="1">
      <c r="B15" s="204" t="s">
        <v>44</v>
      </c>
      <c r="C15" s="204">
        <v>1.47E-2</v>
      </c>
      <c r="D15" s="205"/>
      <c r="E15" s="206">
        <v>40544</v>
      </c>
      <c r="F15" s="207">
        <v>2011</v>
      </c>
      <c r="G15" s="208" t="s">
        <v>65</v>
      </c>
      <c r="H15" s="209">
        <f>C$15/12</f>
        <v>1.225E-3</v>
      </c>
      <c r="I15" s="210">
        <f>SUM('1.  LRAMVA Summary'!D$54:D$55)*(MONTH($E15)-1)/12*$H15</f>
        <v>0</v>
      </c>
      <c r="J15" s="210">
        <f>SUM('1.  LRAMVA Summary'!E$54:E$55)*(MONTH($E15)-1)/12*$H15</f>
        <v>0</v>
      </c>
      <c r="K15" s="210">
        <f>SUM('1.  LRAMVA Summary'!F$54:F$55)*(MONTH($E15)-1)/12*$H15</f>
        <v>0</v>
      </c>
      <c r="L15" s="210">
        <f>SUM('1.  LRAMVA Summary'!G$54:G$55)*(MONTH($E15)-1)/12*$H15</f>
        <v>0</v>
      </c>
      <c r="M15" s="210">
        <f>SUM('1.  LRAMVA Summary'!H$54:H$55)*(MONTH($E15)-1)/12*$H15</f>
        <v>0</v>
      </c>
      <c r="N15" s="210">
        <f>SUM('1.  LRAMVA Summary'!I$54:I$55)*(MONTH($E15)-1)/12*$H15</f>
        <v>0</v>
      </c>
      <c r="O15" s="210">
        <f>SUM('1.  LRAMVA Summary'!J$54:J$55)*(MONTH($E15)-1)/12*$H15</f>
        <v>0</v>
      </c>
      <c r="P15" s="210">
        <f>SUM('1.  LRAMVA Summary'!K$54:K$55)*(MONTH($E15)-1)/12*$H15</f>
        <v>0</v>
      </c>
      <c r="Q15" s="210">
        <f>SUM('1.  LRAMVA Summary'!L$54:L$55)*(MONTH($E15)-1)/12*$H15</f>
        <v>0</v>
      </c>
      <c r="R15" s="210">
        <f>SUM('1.  LRAMVA Summary'!M$54:M$55)*(MONTH($E15)-1)/12*$H15</f>
        <v>0</v>
      </c>
      <c r="S15" s="210">
        <f>SUM('1.  LRAMVA Summary'!N$54:N$55)*(MONTH($E15)-1)/12*$H15</f>
        <v>0</v>
      </c>
      <c r="T15" s="210">
        <f>SUM('1.  LRAMVA Summary'!O$54:O$55)*(MONTH($E15)-1)/12*$H15</f>
        <v>0</v>
      </c>
      <c r="U15" s="210">
        <f>SUM('1.  LRAMVA Summary'!P$54:P$55)*(MONTH($E15)-1)/12*$H15</f>
        <v>0</v>
      </c>
      <c r="V15" s="210">
        <f>SUM('1.  LRAMVA Summary'!Q$54:Q$55)*(MONTH($E15)-1)/12*$H15</f>
        <v>0</v>
      </c>
      <c r="W15" s="211">
        <f>SUM(I15:V15)</f>
        <v>0</v>
      </c>
    </row>
    <row r="16" spans="1:28" s="9" customFormat="1">
      <c r="B16" s="212" t="s">
        <v>45</v>
      </c>
      <c r="C16" s="212">
        <v>1.47E-2</v>
      </c>
      <c r="D16" s="205"/>
      <c r="E16" s="206">
        <v>40575</v>
      </c>
      <c r="F16" s="207">
        <v>2011</v>
      </c>
      <c r="G16" s="208" t="s">
        <v>65</v>
      </c>
      <c r="H16" s="209">
        <f>C$15/12</f>
        <v>1.225E-3</v>
      </c>
      <c r="I16" s="210">
        <f>SUM('1.  LRAMVA Summary'!D$54:D$55)*(MONTH($E16)-1)/12*$H16</f>
        <v>0</v>
      </c>
      <c r="J16" s="210">
        <f>SUM('1.  LRAMVA Summary'!E$54:E$55)*(MONTH($E16)-1)/12*$H16</f>
        <v>0</v>
      </c>
      <c r="K16" s="210">
        <f>SUM('1.  LRAMVA Summary'!F$54:F$55)*(MONTH($E16)-1)/12*$H16</f>
        <v>0</v>
      </c>
      <c r="L16" s="210">
        <f>SUM('1.  LRAMVA Summary'!G$54:G$55)*(MONTH($E16)-1)/12*$H16</f>
        <v>0</v>
      </c>
      <c r="M16" s="210">
        <f>SUM('1.  LRAMVA Summary'!H$54:H$55)*(MONTH($E16)-1)/12*$H16</f>
        <v>0</v>
      </c>
      <c r="N16" s="210">
        <f>SUM('1.  LRAMVA Summary'!I$54:I$55)*(MONTH($E16)-1)/12*$H16</f>
        <v>0</v>
      </c>
      <c r="O16" s="210">
        <f>SUM('1.  LRAMVA Summary'!J$54:J$55)*(MONTH($E16)-1)/12*$H16</f>
        <v>0</v>
      </c>
      <c r="P16" s="210">
        <f>SUM('1.  LRAMVA Summary'!K$54:K$55)*(MONTH($E16)-1)/12*$H16</f>
        <v>0</v>
      </c>
      <c r="Q16" s="210">
        <f>SUM('1.  LRAMVA Summary'!L$54:L$55)*(MONTH($E16)-1)/12*$H16</f>
        <v>0</v>
      </c>
      <c r="R16" s="210">
        <f>SUM('1.  LRAMVA Summary'!M$54:M$55)*(MONTH($E16)-1)/12*$H16</f>
        <v>0</v>
      </c>
      <c r="S16" s="210">
        <f>SUM('1.  LRAMVA Summary'!N$54:N$55)*(MONTH($E16)-1)/12*$H16</f>
        <v>0</v>
      </c>
      <c r="T16" s="210">
        <f>SUM('1.  LRAMVA Summary'!O$54:O$55)*(MONTH($E16)-1)/12*$H16</f>
        <v>0</v>
      </c>
      <c r="U16" s="210">
        <f>SUM('1.  LRAMVA Summary'!P$54:P$55)*(MONTH($E16)-1)/12*$H16</f>
        <v>0</v>
      </c>
      <c r="V16" s="210">
        <f>SUM('1.  LRAMVA Summary'!Q$54:Q$55)*(MONTH($E16)-1)/12*$H16</f>
        <v>0</v>
      </c>
      <c r="W16" s="211">
        <f t="shared" ref="W16:W25" si="0">SUM(I16:V16)</f>
        <v>0</v>
      </c>
    </row>
    <row r="17" spans="2:23" s="9" customFormat="1">
      <c r="B17" s="212" t="s">
        <v>46</v>
      </c>
      <c r="C17" s="212">
        <v>1.47E-2</v>
      </c>
      <c r="D17" s="205"/>
      <c r="E17" s="206">
        <v>40603</v>
      </c>
      <c r="F17" s="207">
        <v>2011</v>
      </c>
      <c r="G17" s="208" t="s">
        <v>65</v>
      </c>
      <c r="H17" s="209">
        <f>C$15/12</f>
        <v>1.225E-3</v>
      </c>
      <c r="I17" s="210">
        <f>SUM('1.  LRAMVA Summary'!D$54:D$55)*(MONTH($E17)-1)/12*$H17</f>
        <v>0</v>
      </c>
      <c r="J17" s="210">
        <f>SUM('1.  LRAMVA Summary'!E$54:E$55)*(MONTH($E17)-1)/12*$H17</f>
        <v>0</v>
      </c>
      <c r="K17" s="210">
        <f>SUM('1.  LRAMVA Summary'!F$54:F$55)*(MONTH($E17)-1)/12*$H17</f>
        <v>0</v>
      </c>
      <c r="L17" s="210">
        <f>SUM('1.  LRAMVA Summary'!G$54:G$55)*(MONTH($E17)-1)/12*$H17</f>
        <v>0</v>
      </c>
      <c r="M17" s="210">
        <f>SUM('1.  LRAMVA Summary'!H$54:H$55)*(MONTH($E17)-1)/12*$H17</f>
        <v>0</v>
      </c>
      <c r="N17" s="210">
        <f>SUM('1.  LRAMVA Summary'!I$54:I$55)*(MONTH($E17)-1)/12*$H17</f>
        <v>0</v>
      </c>
      <c r="O17" s="210">
        <f>SUM('1.  LRAMVA Summary'!J$54:J$55)*(MONTH($E17)-1)/12*$H17</f>
        <v>0</v>
      </c>
      <c r="P17" s="210">
        <f>SUM('1.  LRAMVA Summary'!K$54:K$55)*(MONTH($E17)-1)/12*$H17</f>
        <v>0</v>
      </c>
      <c r="Q17" s="210">
        <f>SUM('1.  LRAMVA Summary'!L$54:L$55)*(MONTH($E17)-1)/12*$H17</f>
        <v>0</v>
      </c>
      <c r="R17" s="210">
        <f>SUM('1.  LRAMVA Summary'!M$54:M$55)*(MONTH($E17)-1)/12*$H17</f>
        <v>0</v>
      </c>
      <c r="S17" s="210">
        <f>SUM('1.  LRAMVA Summary'!N$54:N$55)*(MONTH($E17)-1)/12*$H17</f>
        <v>0</v>
      </c>
      <c r="T17" s="210">
        <f>SUM('1.  LRAMVA Summary'!O$54:O$55)*(MONTH($E17)-1)/12*$H17</f>
        <v>0</v>
      </c>
      <c r="U17" s="210">
        <f>SUM('1.  LRAMVA Summary'!P$54:P$55)*(MONTH($E17)-1)/12*$H17</f>
        <v>0</v>
      </c>
      <c r="V17" s="210">
        <f>SUM('1.  LRAMVA Summary'!Q$54:Q$55)*(MONTH($E17)-1)/12*$H17</f>
        <v>0</v>
      </c>
      <c r="W17" s="211">
        <f>SUM(I17:V17)</f>
        <v>0</v>
      </c>
    </row>
    <row r="18" spans="2:23" s="9" customFormat="1">
      <c r="B18" s="212" t="s">
        <v>47</v>
      </c>
      <c r="C18" s="212">
        <v>1.47E-2</v>
      </c>
      <c r="D18" s="205"/>
      <c r="E18" s="213">
        <v>40634</v>
      </c>
      <c r="F18" s="207">
        <v>2011</v>
      </c>
      <c r="G18" s="214" t="s">
        <v>66</v>
      </c>
      <c r="H18" s="209">
        <f>C$16/12</f>
        <v>1.225E-3</v>
      </c>
      <c r="I18" s="210">
        <f>SUM('1.  LRAMVA Summary'!D$54:D$55)*(MONTH($E18)-1)/12*$H18</f>
        <v>0</v>
      </c>
      <c r="J18" s="210">
        <f>SUM('1.  LRAMVA Summary'!E$54:E$55)*(MONTH($E18)-1)/12*$H18</f>
        <v>0</v>
      </c>
      <c r="K18" s="210">
        <f>SUM('1.  LRAMVA Summary'!F$54:F$55)*(MONTH($E18)-1)/12*$H18</f>
        <v>0</v>
      </c>
      <c r="L18" s="210">
        <f>SUM('1.  LRAMVA Summary'!G$54:G$55)*(MONTH($E18)-1)/12*$H18</f>
        <v>0</v>
      </c>
      <c r="M18" s="210">
        <f>SUM('1.  LRAMVA Summary'!H$54:H$55)*(MONTH($E18)-1)/12*$H18</f>
        <v>0</v>
      </c>
      <c r="N18" s="210">
        <f>SUM('1.  LRAMVA Summary'!I$54:I$55)*(MONTH($E18)-1)/12*$H18</f>
        <v>0</v>
      </c>
      <c r="O18" s="210">
        <f>SUM('1.  LRAMVA Summary'!J$54:J$55)*(MONTH($E18)-1)/12*$H18</f>
        <v>0</v>
      </c>
      <c r="P18" s="210">
        <f>SUM('1.  LRAMVA Summary'!K$54:K$55)*(MONTH($E18)-1)/12*$H18</f>
        <v>0</v>
      </c>
      <c r="Q18" s="210">
        <f>SUM('1.  LRAMVA Summary'!L$54:L$55)*(MONTH($E18)-1)/12*$H18</f>
        <v>0</v>
      </c>
      <c r="R18" s="210">
        <f>SUM('1.  LRAMVA Summary'!M$54:M$55)*(MONTH($E18)-1)/12*$H18</f>
        <v>0</v>
      </c>
      <c r="S18" s="210">
        <f>SUM('1.  LRAMVA Summary'!N$54:N$55)*(MONTH($E18)-1)/12*$H18</f>
        <v>0</v>
      </c>
      <c r="T18" s="210">
        <f>SUM('1.  LRAMVA Summary'!O$54:O$55)*(MONTH($E18)-1)/12*$H18</f>
        <v>0</v>
      </c>
      <c r="U18" s="210">
        <f>SUM('1.  LRAMVA Summary'!P$54:P$55)*(MONTH($E18)-1)/12*$H18</f>
        <v>0</v>
      </c>
      <c r="V18" s="210">
        <f>SUM('1.  LRAMVA Summary'!Q$54:Q$55)*(MONTH($E18)-1)/12*$H18</f>
        <v>0</v>
      </c>
      <c r="W18" s="211">
        <f>SUM(I18:V18)</f>
        <v>0</v>
      </c>
    </row>
    <row r="19" spans="2:23" s="9" customFormat="1">
      <c r="B19" s="212" t="s">
        <v>48</v>
      </c>
      <c r="C19" s="212">
        <v>1.47E-2</v>
      </c>
      <c r="D19" s="205"/>
      <c r="E19" s="213">
        <v>40664</v>
      </c>
      <c r="F19" s="207">
        <v>2011</v>
      </c>
      <c r="G19" s="214" t="s">
        <v>66</v>
      </c>
      <c r="H19" s="209">
        <f>C$16/12</f>
        <v>1.225E-3</v>
      </c>
      <c r="I19" s="210">
        <f>SUM('1.  LRAMVA Summary'!D$54:D$55)*(MONTH($E19)-1)/12*$H19</f>
        <v>0</v>
      </c>
      <c r="J19" s="210">
        <f>SUM('1.  LRAMVA Summary'!E$54:E$55)*(MONTH($E19)-1)/12*$H19</f>
        <v>0</v>
      </c>
      <c r="K19" s="210">
        <f>SUM('1.  LRAMVA Summary'!F$54:F$55)*(MONTH($E19)-1)/12*$H19</f>
        <v>0</v>
      </c>
      <c r="L19" s="210">
        <f>SUM('1.  LRAMVA Summary'!G$54:G$55)*(MONTH($E19)-1)/12*$H19</f>
        <v>0</v>
      </c>
      <c r="M19" s="210">
        <f>SUM('1.  LRAMVA Summary'!H$54:H$55)*(MONTH($E19)-1)/12*$H19</f>
        <v>0</v>
      </c>
      <c r="N19" s="210">
        <f>SUM('1.  LRAMVA Summary'!I$54:I$55)*(MONTH($E19)-1)/12*$H19</f>
        <v>0</v>
      </c>
      <c r="O19" s="210">
        <f>SUM('1.  LRAMVA Summary'!J$54:J$55)*(MONTH($E19)-1)/12*$H19</f>
        <v>0</v>
      </c>
      <c r="P19" s="210">
        <f>SUM('1.  LRAMVA Summary'!K$54:K$55)*(MONTH($E19)-1)/12*$H19</f>
        <v>0</v>
      </c>
      <c r="Q19" s="210">
        <f>SUM('1.  LRAMVA Summary'!L$54:L$55)*(MONTH($E19)-1)/12*$H19</f>
        <v>0</v>
      </c>
      <c r="R19" s="210">
        <f>SUM('1.  LRAMVA Summary'!M$54:M$55)*(MONTH($E19)-1)/12*$H19</f>
        <v>0</v>
      </c>
      <c r="S19" s="210">
        <f>SUM('1.  LRAMVA Summary'!N$54:N$55)*(MONTH($E19)-1)/12*$H19</f>
        <v>0</v>
      </c>
      <c r="T19" s="210">
        <f>SUM('1.  LRAMVA Summary'!O$54:O$55)*(MONTH($E19)-1)/12*$H19</f>
        <v>0</v>
      </c>
      <c r="U19" s="210">
        <f>SUM('1.  LRAMVA Summary'!P$54:P$55)*(MONTH($E19)-1)/12*$H19</f>
        <v>0</v>
      </c>
      <c r="V19" s="210">
        <f>SUM('1.  LRAMVA Summary'!Q$54:Q$55)*(MONTH($E19)-1)/12*$H19</f>
        <v>0</v>
      </c>
      <c r="W19" s="211">
        <f t="shared" si="0"/>
        <v>0</v>
      </c>
    </row>
    <row r="20" spans="2:23" s="9" customFormat="1">
      <c r="B20" s="212" t="s">
        <v>49</v>
      </c>
      <c r="C20" s="212">
        <v>1.47E-2</v>
      </c>
      <c r="D20" s="205"/>
      <c r="E20" s="213">
        <v>40695</v>
      </c>
      <c r="F20" s="207">
        <v>2011</v>
      </c>
      <c r="G20" s="214" t="s">
        <v>66</v>
      </c>
      <c r="H20" s="209">
        <f>C$16/12</f>
        <v>1.225E-3</v>
      </c>
      <c r="I20" s="210">
        <f>SUM('1.  LRAMVA Summary'!D$54:D$55)*(MONTH($E20)-1)/12*$H20</f>
        <v>0</v>
      </c>
      <c r="J20" s="210">
        <f>SUM('1.  LRAMVA Summary'!E$54:E$55)*(MONTH($E20)-1)/12*$H20</f>
        <v>0</v>
      </c>
      <c r="K20" s="210">
        <f>SUM('1.  LRAMVA Summary'!F$54:F$55)*(MONTH($E20)-1)/12*$H20</f>
        <v>0</v>
      </c>
      <c r="L20" s="210">
        <f>SUM('1.  LRAMVA Summary'!G$54:G$55)*(MONTH($E20)-1)/12*$H20</f>
        <v>0</v>
      </c>
      <c r="M20" s="210">
        <f>SUM('1.  LRAMVA Summary'!H$54:H$55)*(MONTH($E20)-1)/12*$H20</f>
        <v>0</v>
      </c>
      <c r="N20" s="210">
        <f>SUM('1.  LRAMVA Summary'!I$54:I$55)*(MONTH($E20)-1)/12*$H20</f>
        <v>0</v>
      </c>
      <c r="O20" s="210">
        <f>SUM('1.  LRAMVA Summary'!J$54:J$55)*(MONTH($E20)-1)/12*$H20</f>
        <v>0</v>
      </c>
      <c r="P20" s="210">
        <f>SUM('1.  LRAMVA Summary'!K$54:K$55)*(MONTH($E20)-1)/12*$H20</f>
        <v>0</v>
      </c>
      <c r="Q20" s="210">
        <f>SUM('1.  LRAMVA Summary'!L$54:L$55)*(MONTH($E20)-1)/12*$H20</f>
        <v>0</v>
      </c>
      <c r="R20" s="210">
        <f>SUM('1.  LRAMVA Summary'!M$54:M$55)*(MONTH($E20)-1)/12*$H20</f>
        <v>0</v>
      </c>
      <c r="S20" s="210">
        <f>SUM('1.  LRAMVA Summary'!N$54:N$55)*(MONTH($E20)-1)/12*$H20</f>
        <v>0</v>
      </c>
      <c r="T20" s="210">
        <f>SUM('1.  LRAMVA Summary'!O$54:O$55)*(MONTH($E20)-1)/12*$H20</f>
        <v>0</v>
      </c>
      <c r="U20" s="210">
        <f>SUM('1.  LRAMVA Summary'!P$54:P$55)*(MONTH($E20)-1)/12*$H20</f>
        <v>0</v>
      </c>
      <c r="V20" s="210">
        <f>SUM('1.  LRAMVA Summary'!Q$54:Q$55)*(MONTH($E20)-1)/12*$H20</f>
        <v>0</v>
      </c>
      <c r="W20" s="211">
        <f t="shared" si="0"/>
        <v>0</v>
      </c>
    </row>
    <row r="21" spans="2:23" s="9" customFormat="1">
      <c r="B21" s="212" t="s">
        <v>50</v>
      </c>
      <c r="C21" s="212">
        <v>1.47E-2</v>
      </c>
      <c r="D21" s="205"/>
      <c r="E21" s="213">
        <v>40725</v>
      </c>
      <c r="F21" s="207">
        <v>2011</v>
      </c>
      <c r="G21" s="214" t="s">
        <v>68</v>
      </c>
      <c r="H21" s="209">
        <f>C$17/12</f>
        <v>1.225E-3</v>
      </c>
      <c r="I21" s="210">
        <f>SUM('1.  LRAMVA Summary'!D$54:D$55)*(MONTH($E21)-1)/12*$H21</f>
        <v>0</v>
      </c>
      <c r="J21" s="210">
        <f>SUM('1.  LRAMVA Summary'!E$54:E$55)*(MONTH($E21)-1)/12*$H21</f>
        <v>0</v>
      </c>
      <c r="K21" s="210">
        <f>SUM('1.  LRAMVA Summary'!F$54:F$55)*(MONTH($E21)-1)/12*$H21</f>
        <v>0</v>
      </c>
      <c r="L21" s="210">
        <f>SUM('1.  LRAMVA Summary'!G$54:G$55)*(MONTH($E21)-1)/12*$H21</f>
        <v>0</v>
      </c>
      <c r="M21" s="210">
        <f>SUM('1.  LRAMVA Summary'!H$54:H$55)*(MONTH($E21)-1)/12*$H21</f>
        <v>0</v>
      </c>
      <c r="N21" s="210">
        <f>SUM('1.  LRAMVA Summary'!I$54:I$55)*(MONTH($E21)-1)/12*$H21</f>
        <v>0</v>
      </c>
      <c r="O21" s="210">
        <f>SUM('1.  LRAMVA Summary'!J$54:J$55)*(MONTH($E21)-1)/12*$H21</f>
        <v>0</v>
      </c>
      <c r="P21" s="210">
        <f>SUM('1.  LRAMVA Summary'!K$54:K$55)*(MONTH($E21)-1)/12*$H21</f>
        <v>0</v>
      </c>
      <c r="Q21" s="210">
        <f>SUM('1.  LRAMVA Summary'!L$54:L$55)*(MONTH($E21)-1)/12*$H21</f>
        <v>0</v>
      </c>
      <c r="R21" s="210">
        <f>SUM('1.  LRAMVA Summary'!M$54:M$55)*(MONTH($E21)-1)/12*$H21</f>
        <v>0</v>
      </c>
      <c r="S21" s="210">
        <f>SUM('1.  LRAMVA Summary'!N$54:N$55)*(MONTH($E21)-1)/12*$H21</f>
        <v>0</v>
      </c>
      <c r="T21" s="210">
        <f>SUM('1.  LRAMVA Summary'!O$54:O$55)*(MONTH($E21)-1)/12*$H21</f>
        <v>0</v>
      </c>
      <c r="U21" s="210">
        <f>SUM('1.  LRAMVA Summary'!P$54:P$55)*(MONTH($E21)-1)/12*$H21</f>
        <v>0</v>
      </c>
      <c r="V21" s="210">
        <f>SUM('1.  LRAMVA Summary'!Q$54:Q$55)*(MONTH($E21)-1)/12*$H21</f>
        <v>0</v>
      </c>
      <c r="W21" s="211">
        <f t="shared" si="0"/>
        <v>0</v>
      </c>
    </row>
    <row r="22" spans="2:23" s="9" customFormat="1">
      <c r="B22" s="212" t="s">
        <v>51</v>
      </c>
      <c r="C22" s="212">
        <v>1.47E-2</v>
      </c>
      <c r="D22" s="205"/>
      <c r="E22" s="213">
        <v>40756</v>
      </c>
      <c r="F22" s="207">
        <v>2011</v>
      </c>
      <c r="G22" s="214" t="s">
        <v>68</v>
      </c>
      <c r="H22" s="209">
        <f>C$17/12</f>
        <v>1.225E-3</v>
      </c>
      <c r="I22" s="210">
        <f>SUM('1.  LRAMVA Summary'!D$54:D$55)*(MONTH($E22)-1)/12*$H22</f>
        <v>0</v>
      </c>
      <c r="J22" s="210">
        <f>SUM('1.  LRAMVA Summary'!E$54:E$55)*(MONTH($E22)-1)/12*$H22</f>
        <v>0</v>
      </c>
      <c r="K22" s="210">
        <f>SUM('1.  LRAMVA Summary'!F$54:F$55)*(MONTH($E22)-1)/12*$H22</f>
        <v>0</v>
      </c>
      <c r="L22" s="210">
        <f>SUM('1.  LRAMVA Summary'!G$54:G$55)*(MONTH($E22)-1)/12*$H22</f>
        <v>0</v>
      </c>
      <c r="M22" s="210">
        <f>SUM('1.  LRAMVA Summary'!H$54:H$55)*(MONTH($E22)-1)/12*$H22</f>
        <v>0</v>
      </c>
      <c r="N22" s="210">
        <f>SUM('1.  LRAMVA Summary'!I$54:I$55)*(MONTH($E22)-1)/12*$H22</f>
        <v>0</v>
      </c>
      <c r="O22" s="210">
        <f>SUM('1.  LRAMVA Summary'!J$54:J$55)*(MONTH($E22)-1)/12*$H22</f>
        <v>0</v>
      </c>
      <c r="P22" s="210">
        <f>SUM('1.  LRAMVA Summary'!K$54:K$55)*(MONTH($E22)-1)/12*$H22</f>
        <v>0</v>
      </c>
      <c r="Q22" s="210">
        <f>SUM('1.  LRAMVA Summary'!L$54:L$55)*(MONTH($E22)-1)/12*$H22</f>
        <v>0</v>
      </c>
      <c r="R22" s="210">
        <f>SUM('1.  LRAMVA Summary'!M$54:M$55)*(MONTH($E22)-1)/12*$H22</f>
        <v>0</v>
      </c>
      <c r="S22" s="210">
        <f>SUM('1.  LRAMVA Summary'!N$54:N$55)*(MONTH($E22)-1)/12*$H22</f>
        <v>0</v>
      </c>
      <c r="T22" s="210">
        <f>SUM('1.  LRAMVA Summary'!O$54:O$55)*(MONTH($E22)-1)/12*$H22</f>
        <v>0</v>
      </c>
      <c r="U22" s="210">
        <f>SUM('1.  LRAMVA Summary'!P$54:P$55)*(MONTH($E22)-1)/12*$H22</f>
        <v>0</v>
      </c>
      <c r="V22" s="210">
        <f>SUM('1.  LRAMVA Summary'!Q$54:Q$55)*(MONTH($E22)-1)/12*$H22</f>
        <v>0</v>
      </c>
      <c r="W22" s="211">
        <f t="shared" si="0"/>
        <v>0</v>
      </c>
    </row>
    <row r="23" spans="2:23" s="9" customFormat="1">
      <c r="B23" s="212" t="s">
        <v>52</v>
      </c>
      <c r="C23" s="212">
        <v>1.47E-2</v>
      </c>
      <c r="D23" s="205"/>
      <c r="E23" s="213">
        <v>40787</v>
      </c>
      <c r="F23" s="207">
        <v>2011</v>
      </c>
      <c r="G23" s="214" t="s">
        <v>68</v>
      </c>
      <c r="H23" s="209">
        <f>C$17/12</f>
        <v>1.225E-3</v>
      </c>
      <c r="I23" s="210">
        <f>SUM('1.  LRAMVA Summary'!D$54:D$55)*(MONTH($E23)-1)/12*$H23</f>
        <v>0</v>
      </c>
      <c r="J23" s="210">
        <f>SUM('1.  LRAMVA Summary'!E$54:E$55)*(MONTH($E23)-1)/12*$H23</f>
        <v>0</v>
      </c>
      <c r="K23" s="210">
        <f>SUM('1.  LRAMVA Summary'!F$54:F$55)*(MONTH($E23)-1)/12*$H23</f>
        <v>0</v>
      </c>
      <c r="L23" s="210">
        <f>SUM('1.  LRAMVA Summary'!G$54:G$55)*(MONTH($E23)-1)/12*$H23</f>
        <v>0</v>
      </c>
      <c r="M23" s="210">
        <f>SUM('1.  LRAMVA Summary'!H$54:H$55)*(MONTH($E23)-1)/12*$H23</f>
        <v>0</v>
      </c>
      <c r="N23" s="210">
        <f>SUM('1.  LRAMVA Summary'!I$54:I$55)*(MONTH($E23)-1)/12*$H23</f>
        <v>0</v>
      </c>
      <c r="O23" s="210">
        <f>SUM('1.  LRAMVA Summary'!J$54:J$55)*(MONTH($E23)-1)/12*$H23</f>
        <v>0</v>
      </c>
      <c r="P23" s="210">
        <f>SUM('1.  LRAMVA Summary'!K$54:K$55)*(MONTH($E23)-1)/12*$H23</f>
        <v>0</v>
      </c>
      <c r="Q23" s="210">
        <f>SUM('1.  LRAMVA Summary'!L$54:L$55)*(MONTH($E23)-1)/12*$H23</f>
        <v>0</v>
      </c>
      <c r="R23" s="210">
        <f>SUM('1.  LRAMVA Summary'!M$54:M$55)*(MONTH($E23)-1)/12*$H23</f>
        <v>0</v>
      </c>
      <c r="S23" s="210">
        <f>SUM('1.  LRAMVA Summary'!N$54:N$55)*(MONTH($E23)-1)/12*$H23</f>
        <v>0</v>
      </c>
      <c r="T23" s="210">
        <f>SUM('1.  LRAMVA Summary'!O$54:O$55)*(MONTH($E23)-1)/12*$H23</f>
        <v>0</v>
      </c>
      <c r="U23" s="210">
        <f>SUM('1.  LRAMVA Summary'!P$54:P$55)*(MONTH($E23)-1)/12*$H23</f>
        <v>0</v>
      </c>
      <c r="V23" s="210">
        <f>SUM('1.  LRAMVA Summary'!Q$54:Q$55)*(MONTH($E23)-1)/12*$H23</f>
        <v>0</v>
      </c>
      <c r="W23" s="211">
        <f t="shared" si="0"/>
        <v>0</v>
      </c>
    </row>
    <row r="24" spans="2:23" s="9" customFormat="1">
      <c r="B24" s="212" t="s">
        <v>53</v>
      </c>
      <c r="C24" s="212">
        <v>1.47E-2</v>
      </c>
      <c r="D24" s="205"/>
      <c r="E24" s="213">
        <v>40817</v>
      </c>
      <c r="F24" s="207">
        <v>2011</v>
      </c>
      <c r="G24" s="214" t="s">
        <v>69</v>
      </c>
      <c r="H24" s="209">
        <f>C$18/12</f>
        <v>1.225E-3</v>
      </c>
      <c r="I24" s="210">
        <f>SUM('1.  LRAMVA Summary'!D$54:D$55)*(MONTH($E24)-1)/12*$H24</f>
        <v>0</v>
      </c>
      <c r="J24" s="210">
        <f>SUM('1.  LRAMVA Summary'!E$54:E$55)*(MONTH($E24)-1)/12*$H24</f>
        <v>0</v>
      </c>
      <c r="K24" s="210">
        <f>SUM('1.  LRAMVA Summary'!F$54:F$55)*(MONTH($E24)-1)/12*$H24</f>
        <v>0</v>
      </c>
      <c r="L24" s="210">
        <f>SUM('1.  LRAMVA Summary'!G$54:G$55)*(MONTH($E24)-1)/12*$H24</f>
        <v>0</v>
      </c>
      <c r="M24" s="210">
        <f>SUM('1.  LRAMVA Summary'!H$54:H$55)*(MONTH($E24)-1)/12*$H24</f>
        <v>0</v>
      </c>
      <c r="N24" s="210">
        <f>SUM('1.  LRAMVA Summary'!I$54:I$55)*(MONTH($E24)-1)/12*$H24</f>
        <v>0</v>
      </c>
      <c r="O24" s="210">
        <f>SUM('1.  LRAMVA Summary'!J$54:J$55)*(MONTH($E24)-1)/12*$H24</f>
        <v>0</v>
      </c>
      <c r="P24" s="210">
        <f>SUM('1.  LRAMVA Summary'!K$54:K$55)*(MONTH($E24)-1)/12*$H24</f>
        <v>0</v>
      </c>
      <c r="Q24" s="210">
        <f>SUM('1.  LRAMVA Summary'!L$54:L$55)*(MONTH($E24)-1)/12*$H24</f>
        <v>0</v>
      </c>
      <c r="R24" s="210">
        <f>SUM('1.  LRAMVA Summary'!M$54:M$55)*(MONTH($E24)-1)/12*$H24</f>
        <v>0</v>
      </c>
      <c r="S24" s="210">
        <f>SUM('1.  LRAMVA Summary'!N$54:N$55)*(MONTH($E24)-1)/12*$H24</f>
        <v>0</v>
      </c>
      <c r="T24" s="210">
        <f>SUM('1.  LRAMVA Summary'!O$54:O$55)*(MONTH($E24)-1)/12*$H24</f>
        <v>0</v>
      </c>
      <c r="U24" s="210">
        <f>SUM('1.  LRAMVA Summary'!P$54:P$55)*(MONTH($E24)-1)/12*$H24</f>
        <v>0</v>
      </c>
      <c r="V24" s="210">
        <f>SUM('1.  LRAMVA Summary'!Q$54:Q$55)*(MONTH($E24)-1)/12*$H24</f>
        <v>0</v>
      </c>
      <c r="W24" s="211">
        <f t="shared" si="0"/>
        <v>0</v>
      </c>
    </row>
    <row r="25" spans="2:23" s="9" customFormat="1">
      <c r="B25" s="212" t="s">
        <v>54</v>
      </c>
      <c r="C25" s="212">
        <v>1.47E-2</v>
      </c>
      <c r="D25" s="205"/>
      <c r="E25" s="213">
        <v>40848</v>
      </c>
      <c r="F25" s="207">
        <v>2011</v>
      </c>
      <c r="G25" s="214" t="s">
        <v>69</v>
      </c>
      <c r="H25" s="209">
        <f>C$18/12</f>
        <v>1.225E-3</v>
      </c>
      <c r="I25" s="210">
        <f>SUM('1.  LRAMVA Summary'!D$54:D$55)*(MONTH($E25)-1)/12*$H25</f>
        <v>0</v>
      </c>
      <c r="J25" s="210">
        <f>SUM('1.  LRAMVA Summary'!E$54:E$55)*(MONTH($E25)-1)/12*$H25</f>
        <v>0</v>
      </c>
      <c r="K25" s="210">
        <f>SUM('1.  LRAMVA Summary'!F$54:F$55)*(MONTH($E25)-1)/12*$H25</f>
        <v>0</v>
      </c>
      <c r="L25" s="210">
        <f>SUM('1.  LRAMVA Summary'!G$54:G$55)*(MONTH($E25)-1)/12*$H25</f>
        <v>0</v>
      </c>
      <c r="M25" s="210">
        <f>SUM('1.  LRAMVA Summary'!H$54:H$55)*(MONTH($E25)-1)/12*$H25</f>
        <v>0</v>
      </c>
      <c r="N25" s="210">
        <f>SUM('1.  LRAMVA Summary'!I$54:I$55)*(MONTH($E25)-1)/12*$H25</f>
        <v>0</v>
      </c>
      <c r="O25" s="210">
        <f>SUM('1.  LRAMVA Summary'!J$54:J$55)*(MONTH($E25)-1)/12*$H25</f>
        <v>0</v>
      </c>
      <c r="P25" s="210">
        <f>SUM('1.  LRAMVA Summary'!K$54:K$55)*(MONTH($E25)-1)/12*$H25</f>
        <v>0</v>
      </c>
      <c r="Q25" s="210">
        <f>SUM('1.  LRAMVA Summary'!L$54:L$55)*(MONTH($E25)-1)/12*$H25</f>
        <v>0</v>
      </c>
      <c r="R25" s="210">
        <f>SUM('1.  LRAMVA Summary'!M$54:M$55)*(MONTH($E25)-1)/12*$H25</f>
        <v>0</v>
      </c>
      <c r="S25" s="210">
        <f>SUM('1.  LRAMVA Summary'!N$54:N$55)*(MONTH($E25)-1)/12*$H25</f>
        <v>0</v>
      </c>
      <c r="T25" s="210">
        <f>SUM('1.  LRAMVA Summary'!O$54:O$55)*(MONTH($E25)-1)/12*$H25</f>
        <v>0</v>
      </c>
      <c r="U25" s="210">
        <f>SUM('1.  LRAMVA Summary'!P$54:P$55)*(MONTH($E25)-1)/12*$H25</f>
        <v>0</v>
      </c>
      <c r="V25" s="210">
        <f>SUM('1.  LRAMVA Summary'!Q$54:Q$55)*(MONTH($E25)-1)/12*$H25</f>
        <v>0</v>
      </c>
      <c r="W25" s="211">
        <f t="shared" si="0"/>
        <v>0</v>
      </c>
    </row>
    <row r="26" spans="2:23" s="9" customFormat="1">
      <c r="B26" s="212" t="s">
        <v>55</v>
      </c>
      <c r="C26" s="212">
        <v>1.47E-2</v>
      </c>
      <c r="D26" s="205"/>
      <c r="E26" s="213">
        <v>40878</v>
      </c>
      <c r="F26" s="207">
        <v>2011</v>
      </c>
      <c r="G26" s="214" t="s">
        <v>69</v>
      </c>
      <c r="H26" s="209">
        <f>C$18/12</f>
        <v>1.225E-3</v>
      </c>
      <c r="I26" s="210">
        <f>SUM('1.  LRAMVA Summary'!D$54:D$55)*(MONTH($E26)-1)/12*$H26</f>
        <v>0</v>
      </c>
      <c r="J26" s="210">
        <f>SUM('1.  LRAMVA Summary'!E$54:E$55)*(MONTH($E26)-1)/12*$H26</f>
        <v>0</v>
      </c>
      <c r="K26" s="210">
        <f>SUM('1.  LRAMVA Summary'!F$54:F$55)*(MONTH($E26)-1)/12*$H26</f>
        <v>0</v>
      </c>
      <c r="L26" s="210">
        <f>SUM('1.  LRAMVA Summary'!G$54:G$55)*(MONTH($E26)-1)/12*$H26</f>
        <v>0</v>
      </c>
      <c r="M26" s="210">
        <f>SUM('1.  LRAMVA Summary'!H$54:H$55)*(MONTH($E26)-1)/12*$H26</f>
        <v>0</v>
      </c>
      <c r="N26" s="210">
        <f>SUM('1.  LRAMVA Summary'!I$54:I$55)*(MONTH($E26)-1)/12*$H26</f>
        <v>0</v>
      </c>
      <c r="O26" s="210">
        <f>SUM('1.  LRAMVA Summary'!J$54:J$55)*(MONTH($E26)-1)/12*$H26</f>
        <v>0</v>
      </c>
      <c r="P26" s="210">
        <f>SUM('1.  LRAMVA Summary'!K$54:K$55)*(MONTH($E26)-1)/12*$H26</f>
        <v>0</v>
      </c>
      <c r="Q26" s="210">
        <f>SUM('1.  LRAMVA Summary'!L$54:L$55)*(MONTH($E26)-1)/12*$H26</f>
        <v>0</v>
      </c>
      <c r="R26" s="210">
        <f>SUM('1.  LRAMVA Summary'!M$54:M$55)*(MONTH($E26)-1)/12*$H26</f>
        <v>0</v>
      </c>
      <c r="S26" s="210">
        <f>SUM('1.  LRAMVA Summary'!N$54:N$55)*(MONTH($E26)-1)/12*$H26</f>
        <v>0</v>
      </c>
      <c r="T26" s="210">
        <f>SUM('1.  LRAMVA Summary'!O$54:O$55)*(MONTH($E26)-1)/12*$H26</f>
        <v>0</v>
      </c>
      <c r="U26" s="210">
        <f>SUM('1.  LRAMVA Summary'!P$54:P$55)*(MONTH($E26)-1)/12*$H26</f>
        <v>0</v>
      </c>
      <c r="V26" s="210">
        <f>SUM('1.  LRAMVA Summary'!Q$54:Q$55)*(MONTH($E26)-1)/12*$H26</f>
        <v>0</v>
      </c>
      <c r="W26" s="211">
        <f>SUM(I26:V26)</f>
        <v>0</v>
      </c>
    </row>
    <row r="27" spans="2:23" s="9" customFormat="1" ht="15.75" thickBot="1">
      <c r="B27" s="212" t="s">
        <v>56</v>
      </c>
      <c r="C27" s="212">
        <v>1.47E-2</v>
      </c>
      <c r="D27" s="205"/>
      <c r="E27" s="215" t="s">
        <v>461</v>
      </c>
      <c r="F27" s="215"/>
      <c r="G27" s="216"/>
      <c r="H27" s="217"/>
      <c r="I27" s="218">
        <f>SUM(I15:I26)</f>
        <v>0</v>
      </c>
      <c r="J27" s="218">
        <f t="shared" ref="J27:O27" si="1">SUM(J15:J26)</f>
        <v>0</v>
      </c>
      <c r="K27" s="218">
        <f t="shared" si="1"/>
        <v>0</v>
      </c>
      <c r="L27" s="218">
        <f t="shared" si="1"/>
        <v>0</v>
      </c>
      <c r="M27" s="218">
        <f t="shared" si="1"/>
        <v>0</v>
      </c>
      <c r="N27" s="218">
        <f t="shared" si="1"/>
        <v>0</v>
      </c>
      <c r="O27" s="218">
        <f t="shared" si="1"/>
        <v>0</v>
      </c>
      <c r="P27" s="218">
        <f t="shared" ref="P27:V27" si="2">SUM(P15:P26)</f>
        <v>0</v>
      </c>
      <c r="Q27" s="218">
        <f t="shared" si="2"/>
        <v>0</v>
      </c>
      <c r="R27" s="218">
        <f t="shared" si="2"/>
        <v>0</v>
      </c>
      <c r="S27" s="218">
        <f t="shared" si="2"/>
        <v>0</v>
      </c>
      <c r="T27" s="218">
        <f t="shared" si="2"/>
        <v>0</v>
      </c>
      <c r="U27" s="218">
        <f t="shared" si="2"/>
        <v>0</v>
      </c>
      <c r="V27" s="218">
        <f t="shared" si="2"/>
        <v>0</v>
      </c>
      <c r="W27" s="218">
        <f>SUM(W15:W26)</f>
        <v>0</v>
      </c>
    </row>
    <row r="28" spans="2:23" s="9" customFormat="1" ht="15.75" thickTop="1">
      <c r="B28" s="212" t="s">
        <v>57</v>
      </c>
      <c r="C28" s="212">
        <v>1.47E-2</v>
      </c>
      <c r="D28" s="205"/>
      <c r="E28" s="219" t="s">
        <v>67</v>
      </c>
      <c r="F28" s="219"/>
      <c r="G28" s="220"/>
      <c r="H28" s="221"/>
      <c r="I28" s="222"/>
      <c r="J28" s="222"/>
      <c r="K28" s="222"/>
      <c r="L28" s="222"/>
      <c r="M28" s="222"/>
      <c r="N28" s="222"/>
      <c r="O28" s="222"/>
      <c r="P28" s="222"/>
      <c r="Q28" s="222"/>
      <c r="R28" s="222"/>
      <c r="S28" s="222"/>
      <c r="T28" s="222"/>
      <c r="U28" s="222"/>
      <c r="V28" s="222"/>
      <c r="W28" s="223"/>
    </row>
    <row r="29" spans="2:23" s="9" customFormat="1">
      <c r="B29" s="212" t="s">
        <v>58</v>
      </c>
      <c r="C29" s="212">
        <v>1.47E-2</v>
      </c>
      <c r="D29" s="205"/>
      <c r="E29" s="224" t="s">
        <v>425</v>
      </c>
      <c r="F29" s="224"/>
      <c r="G29" s="225"/>
      <c r="H29" s="226"/>
      <c r="I29" s="227">
        <f>I27+I28</f>
        <v>0</v>
      </c>
      <c r="J29" s="227">
        <f t="shared" ref="J29:M29" si="3">J27+J28</f>
        <v>0</v>
      </c>
      <c r="K29" s="227">
        <f t="shared" si="3"/>
        <v>0</v>
      </c>
      <c r="L29" s="227">
        <f t="shared" si="3"/>
        <v>0</v>
      </c>
      <c r="M29" s="227">
        <f t="shared" si="3"/>
        <v>0</v>
      </c>
      <c r="N29" s="227">
        <f>N27+N28</f>
        <v>0</v>
      </c>
      <c r="O29" s="227">
        <f>O27+O28</f>
        <v>0</v>
      </c>
      <c r="P29" s="227">
        <f t="shared" ref="P29:V29" si="4">P27+P28</f>
        <v>0</v>
      </c>
      <c r="Q29" s="227">
        <f t="shared" si="4"/>
        <v>0</v>
      </c>
      <c r="R29" s="227">
        <f t="shared" si="4"/>
        <v>0</v>
      </c>
      <c r="S29" s="227">
        <f t="shared" si="4"/>
        <v>0</v>
      </c>
      <c r="T29" s="227">
        <f t="shared" si="4"/>
        <v>0</v>
      </c>
      <c r="U29" s="227">
        <f t="shared" si="4"/>
        <v>0</v>
      </c>
      <c r="V29" s="227">
        <f t="shared" si="4"/>
        <v>0</v>
      </c>
      <c r="W29" s="227">
        <f>W27+W28</f>
        <v>0</v>
      </c>
    </row>
    <row r="30" spans="2:23" s="9" customFormat="1">
      <c r="B30" s="212" t="s">
        <v>59</v>
      </c>
      <c r="C30" s="212">
        <v>1.47E-2</v>
      </c>
      <c r="D30" s="205"/>
      <c r="E30" s="213">
        <v>40909</v>
      </c>
      <c r="F30" s="213" t="s">
        <v>178</v>
      </c>
      <c r="G30" s="214" t="s">
        <v>65</v>
      </c>
      <c r="H30" s="228">
        <f>C$19/12</f>
        <v>1.225E-3</v>
      </c>
      <c r="I30" s="229">
        <f>(SUM('1.  LRAMVA Summary'!D$54:D$56)+SUM('1.  LRAMVA Summary'!D$57:D$58)*(MONTH($E30)-1)/12)*$H30</f>
        <v>0</v>
      </c>
      <c r="J30" s="229">
        <f>(SUM('1.  LRAMVA Summary'!E$54:E$56)+SUM('1.  LRAMVA Summary'!E$57:E$58)*(MONTH($E30)-1)/12)*$H30</f>
        <v>0</v>
      </c>
      <c r="K30" s="229">
        <f>(SUM('1.  LRAMVA Summary'!F$54:F$56)+SUM('1.  LRAMVA Summary'!F$57:F$58)*(MONTH($E30)-1)/12)*$H30</f>
        <v>0</v>
      </c>
      <c r="L30" s="229">
        <f>(SUM('1.  LRAMVA Summary'!G$54:G$56)+SUM('1.  LRAMVA Summary'!G$57:G$58)*(MONTH($E30)-1)/12)*$H30</f>
        <v>0</v>
      </c>
      <c r="M30" s="229">
        <f>(SUM('1.  LRAMVA Summary'!H$54:H$56)+SUM('1.  LRAMVA Summary'!H$57:H$58)*(MONTH($E30)-1)/12)*$H30</f>
        <v>0</v>
      </c>
      <c r="N30" s="229">
        <f>(SUM('1.  LRAMVA Summary'!I$54:I$56)+SUM('1.  LRAMVA Summary'!I$57:I$58)*(MONTH($E30)-1)/12)*$H30</f>
        <v>0</v>
      </c>
      <c r="O30" s="229">
        <f>(SUM('1.  LRAMVA Summary'!J$54:J$56)+SUM('1.  LRAMVA Summary'!J$57:J$58)*(MONTH($E30)-1)/12)*$H30</f>
        <v>0</v>
      </c>
      <c r="P30" s="229">
        <f>(SUM('1.  LRAMVA Summary'!K$54:K$56)+SUM('1.  LRAMVA Summary'!K$57:K$58)*(MONTH($E30)-1)/12)*$H30</f>
        <v>0</v>
      </c>
      <c r="Q30" s="229">
        <f>(SUM('1.  LRAMVA Summary'!L$54:L$56)+SUM('1.  LRAMVA Summary'!L$57:L$58)*(MONTH($E30)-1)/12)*$H30</f>
        <v>0</v>
      </c>
      <c r="R30" s="229">
        <f>(SUM('1.  LRAMVA Summary'!M$54:M$56)+SUM('1.  LRAMVA Summary'!M$57:M$58)*(MONTH($E30)-1)/12)*$H30</f>
        <v>0</v>
      </c>
      <c r="S30" s="229">
        <f>(SUM('1.  LRAMVA Summary'!N$54:N$56)+SUM('1.  LRAMVA Summary'!N$57:N$58)*(MONTH($E30)-1)/12)*$H30</f>
        <v>0</v>
      </c>
      <c r="T30" s="229">
        <f>(SUM('1.  LRAMVA Summary'!O$54:O$56)+SUM('1.  LRAMVA Summary'!O$57:O$58)*(MONTH($E30)-1)/12)*$H30</f>
        <v>0</v>
      </c>
      <c r="U30" s="229">
        <f>(SUM('1.  LRAMVA Summary'!P$54:P$56)+SUM('1.  LRAMVA Summary'!P$57:P$58)*(MONTH($E30)-1)/12)*$H30</f>
        <v>0</v>
      </c>
      <c r="V30" s="229">
        <f>(SUM('1.  LRAMVA Summary'!Q$54:Q$56)+SUM('1.  LRAMVA Summary'!Q$57:Q$58)*(MONTH($E30)-1)/12)*$H30</f>
        <v>0</v>
      </c>
      <c r="W30" s="230">
        <f>SUM(I30:V30)</f>
        <v>0</v>
      </c>
    </row>
    <row r="31" spans="2:23" s="9" customFormat="1">
      <c r="B31" s="212" t="s">
        <v>60</v>
      </c>
      <c r="C31" s="212">
        <v>1.47E-2</v>
      </c>
      <c r="D31" s="205"/>
      <c r="E31" s="213">
        <v>40940</v>
      </c>
      <c r="F31" s="213" t="s">
        <v>178</v>
      </c>
      <c r="G31" s="214" t="s">
        <v>65</v>
      </c>
      <c r="H31" s="228">
        <f>C$19/12</f>
        <v>1.225E-3</v>
      </c>
      <c r="I31" s="229">
        <f>(SUM('1.  LRAMVA Summary'!D$54:D$56)+SUM('1.  LRAMVA Summary'!D$57:D$58)*(MONTH($E31)-1)/12)*$H31</f>
        <v>0</v>
      </c>
      <c r="J31" s="229">
        <f>(SUM('1.  LRAMVA Summary'!E$54:E$56)+SUM('1.  LRAMVA Summary'!E$57:E$58)*(MONTH($E31)-1)/12)*$H31</f>
        <v>0</v>
      </c>
      <c r="K31" s="229">
        <f>(SUM('1.  LRAMVA Summary'!F$54:F$56)+SUM('1.  LRAMVA Summary'!F$57:F$58)*(MONTH($E31)-1)/12)*$H31</f>
        <v>0</v>
      </c>
      <c r="L31" s="229">
        <f>(SUM('1.  LRAMVA Summary'!G$54:G$56)+SUM('1.  LRAMVA Summary'!G$57:G$58)*(MONTH($E31)-1)/12)*$H31</f>
        <v>0</v>
      </c>
      <c r="M31" s="229">
        <f>(SUM('1.  LRAMVA Summary'!H$54:H$56)+SUM('1.  LRAMVA Summary'!H$57:H$58)*(MONTH($E31)-1)/12)*$H31</f>
        <v>0</v>
      </c>
      <c r="N31" s="229">
        <f>(SUM('1.  LRAMVA Summary'!I$54:I$56)+SUM('1.  LRAMVA Summary'!I$57:I$58)*(MONTH($E31)-1)/12)*$H31</f>
        <v>0</v>
      </c>
      <c r="O31" s="229">
        <f>(SUM('1.  LRAMVA Summary'!J$54:J$56)+SUM('1.  LRAMVA Summary'!J$57:J$58)*(MONTH($E31)-1)/12)*$H31</f>
        <v>0</v>
      </c>
      <c r="P31" s="229">
        <f>(SUM('1.  LRAMVA Summary'!K$54:K$56)+SUM('1.  LRAMVA Summary'!K$57:K$58)*(MONTH($E31)-1)/12)*$H31</f>
        <v>0</v>
      </c>
      <c r="Q31" s="229">
        <f>(SUM('1.  LRAMVA Summary'!L$54:L$56)+SUM('1.  LRAMVA Summary'!L$57:L$58)*(MONTH($E31)-1)/12)*$H31</f>
        <v>0</v>
      </c>
      <c r="R31" s="229">
        <f>(SUM('1.  LRAMVA Summary'!M$54:M$56)+SUM('1.  LRAMVA Summary'!M$57:M$58)*(MONTH($E31)-1)/12)*$H31</f>
        <v>0</v>
      </c>
      <c r="S31" s="229">
        <f>(SUM('1.  LRAMVA Summary'!N$54:N$56)+SUM('1.  LRAMVA Summary'!N$57:N$58)*(MONTH($E31)-1)/12)*$H31</f>
        <v>0</v>
      </c>
      <c r="T31" s="229">
        <f>(SUM('1.  LRAMVA Summary'!O$54:O$56)+SUM('1.  LRAMVA Summary'!O$57:O$58)*(MONTH($E31)-1)/12)*$H31</f>
        <v>0</v>
      </c>
      <c r="U31" s="229">
        <f>(SUM('1.  LRAMVA Summary'!P$54:P$56)+SUM('1.  LRAMVA Summary'!P$57:P$58)*(MONTH($E31)-1)/12)*$H31</f>
        <v>0</v>
      </c>
      <c r="V31" s="229">
        <f>(SUM('1.  LRAMVA Summary'!Q$54:Q$56)+SUM('1.  LRAMVA Summary'!Q$57:Q$58)*(MONTH($E31)-1)/12)*$H31</f>
        <v>0</v>
      </c>
      <c r="W31" s="230">
        <f t="shared" ref="W31:W40" si="5">SUM(I31:V31)</f>
        <v>0</v>
      </c>
    </row>
    <row r="32" spans="2:23" s="9" customFormat="1">
      <c r="B32" s="212" t="s">
        <v>61</v>
      </c>
      <c r="C32" s="212">
        <v>1.0999999999999999E-2</v>
      </c>
      <c r="D32" s="205"/>
      <c r="E32" s="213">
        <v>40969</v>
      </c>
      <c r="F32" s="213" t="s">
        <v>178</v>
      </c>
      <c r="G32" s="214" t="s">
        <v>65</v>
      </c>
      <c r="H32" s="228">
        <f>C$19/12</f>
        <v>1.225E-3</v>
      </c>
      <c r="I32" s="229">
        <f>(SUM('1.  LRAMVA Summary'!D$54:D$56)+SUM('1.  LRAMVA Summary'!D$57:D$58)*(MONTH($E32)-1)/12)*$H32</f>
        <v>0</v>
      </c>
      <c r="J32" s="229">
        <f>(SUM('1.  LRAMVA Summary'!E$54:E$56)+SUM('1.  LRAMVA Summary'!E$57:E$58)*(MONTH($E32)-1)/12)*$H32</f>
        <v>0</v>
      </c>
      <c r="K32" s="229">
        <f>(SUM('1.  LRAMVA Summary'!F$54:F$56)+SUM('1.  LRAMVA Summary'!F$57:F$58)*(MONTH($E32)-1)/12)*$H32</f>
        <v>0</v>
      </c>
      <c r="L32" s="229">
        <f>(SUM('1.  LRAMVA Summary'!G$54:G$56)+SUM('1.  LRAMVA Summary'!G$57:G$58)*(MONTH($E32)-1)/12)*$H32</f>
        <v>0</v>
      </c>
      <c r="M32" s="229">
        <f>(SUM('1.  LRAMVA Summary'!H$54:H$56)+SUM('1.  LRAMVA Summary'!H$57:H$58)*(MONTH($E32)-1)/12)*$H32</f>
        <v>0</v>
      </c>
      <c r="N32" s="229">
        <f>(SUM('1.  LRAMVA Summary'!I$54:I$56)+SUM('1.  LRAMVA Summary'!I$57:I$58)*(MONTH($E32)-1)/12)*$H32</f>
        <v>0</v>
      </c>
      <c r="O32" s="229">
        <f>(SUM('1.  LRAMVA Summary'!J$54:J$56)+SUM('1.  LRAMVA Summary'!J$57:J$58)*(MONTH($E32)-1)/12)*$H32</f>
        <v>0</v>
      </c>
      <c r="P32" s="229">
        <f>(SUM('1.  LRAMVA Summary'!K$54:K$56)+SUM('1.  LRAMVA Summary'!K$57:K$58)*(MONTH($E32)-1)/12)*$H32</f>
        <v>0</v>
      </c>
      <c r="Q32" s="229">
        <f>(SUM('1.  LRAMVA Summary'!L$54:L$56)+SUM('1.  LRAMVA Summary'!L$57:L$58)*(MONTH($E32)-1)/12)*$H32</f>
        <v>0</v>
      </c>
      <c r="R32" s="229">
        <f>(SUM('1.  LRAMVA Summary'!M$54:M$56)+SUM('1.  LRAMVA Summary'!M$57:M$58)*(MONTH($E32)-1)/12)*$H32</f>
        <v>0</v>
      </c>
      <c r="S32" s="229">
        <f>(SUM('1.  LRAMVA Summary'!N$54:N$56)+SUM('1.  LRAMVA Summary'!N$57:N$58)*(MONTH($E32)-1)/12)*$H32</f>
        <v>0</v>
      </c>
      <c r="T32" s="229">
        <f>(SUM('1.  LRAMVA Summary'!O$54:O$56)+SUM('1.  LRAMVA Summary'!O$57:O$58)*(MONTH($E32)-1)/12)*$H32</f>
        <v>0</v>
      </c>
      <c r="U32" s="229">
        <f>(SUM('1.  LRAMVA Summary'!P$54:P$56)+SUM('1.  LRAMVA Summary'!P$57:P$58)*(MONTH($E32)-1)/12)*$H32</f>
        <v>0</v>
      </c>
      <c r="V32" s="229">
        <f>(SUM('1.  LRAMVA Summary'!Q$54:Q$56)+SUM('1.  LRAMVA Summary'!Q$57:Q$58)*(MONTH($E32)-1)/12)*$H32</f>
        <v>0</v>
      </c>
      <c r="W32" s="230">
        <f t="shared" si="5"/>
        <v>0</v>
      </c>
    </row>
    <row r="33" spans="2:23" s="9" customFormat="1">
      <c r="B33" s="212" t="s">
        <v>176</v>
      </c>
      <c r="C33" s="212">
        <v>1.0999999999999999E-2</v>
      </c>
      <c r="D33" s="205"/>
      <c r="E33" s="213">
        <v>41000</v>
      </c>
      <c r="F33" s="213" t="s">
        <v>178</v>
      </c>
      <c r="G33" s="214" t="s">
        <v>66</v>
      </c>
      <c r="H33" s="231">
        <f>C$20/12</f>
        <v>1.225E-3</v>
      </c>
      <c r="I33" s="229">
        <f>(SUM('1.  LRAMVA Summary'!D$54:D$56)+SUM('1.  LRAMVA Summary'!D$57:D$58)*(MONTH($E33)-1)/12)*$H33</f>
        <v>0</v>
      </c>
      <c r="J33" s="229">
        <f>(SUM('1.  LRAMVA Summary'!E$54:E$56)+SUM('1.  LRAMVA Summary'!E$57:E$58)*(MONTH($E33)-1)/12)*$H33</f>
        <v>0</v>
      </c>
      <c r="K33" s="229">
        <f>(SUM('1.  LRAMVA Summary'!F$54:F$56)+SUM('1.  LRAMVA Summary'!F$57:F$58)*(MONTH($E33)-1)/12)*$H33</f>
        <v>0</v>
      </c>
      <c r="L33" s="229">
        <f>(SUM('1.  LRAMVA Summary'!G$54:G$56)+SUM('1.  LRAMVA Summary'!G$57:G$58)*(MONTH($E33)-1)/12)*$H33</f>
        <v>0</v>
      </c>
      <c r="M33" s="229">
        <f>(SUM('1.  LRAMVA Summary'!H$54:H$56)+SUM('1.  LRAMVA Summary'!H$57:H$58)*(MONTH($E33)-1)/12)*$H33</f>
        <v>0</v>
      </c>
      <c r="N33" s="229">
        <f>(SUM('1.  LRAMVA Summary'!I$54:I$56)+SUM('1.  LRAMVA Summary'!I$57:I$58)*(MONTH($E33)-1)/12)*$H33</f>
        <v>0</v>
      </c>
      <c r="O33" s="229">
        <f>(SUM('1.  LRAMVA Summary'!J$54:J$56)+SUM('1.  LRAMVA Summary'!J$57:J$58)*(MONTH($E33)-1)/12)*$H33</f>
        <v>0</v>
      </c>
      <c r="P33" s="229">
        <f>(SUM('1.  LRAMVA Summary'!K$54:K$56)+SUM('1.  LRAMVA Summary'!K$57:K$58)*(MONTH($E33)-1)/12)*$H33</f>
        <v>0</v>
      </c>
      <c r="Q33" s="229">
        <f>(SUM('1.  LRAMVA Summary'!L$54:L$56)+SUM('1.  LRAMVA Summary'!L$57:L$58)*(MONTH($E33)-1)/12)*$H33</f>
        <v>0</v>
      </c>
      <c r="R33" s="229">
        <f>(SUM('1.  LRAMVA Summary'!M$54:M$56)+SUM('1.  LRAMVA Summary'!M$57:M$58)*(MONTH($E33)-1)/12)*$H33</f>
        <v>0</v>
      </c>
      <c r="S33" s="229">
        <f>(SUM('1.  LRAMVA Summary'!N$54:N$56)+SUM('1.  LRAMVA Summary'!N$57:N$58)*(MONTH($E33)-1)/12)*$H33</f>
        <v>0</v>
      </c>
      <c r="T33" s="229">
        <f>(SUM('1.  LRAMVA Summary'!O$54:O$56)+SUM('1.  LRAMVA Summary'!O$57:O$58)*(MONTH($E33)-1)/12)*$H33</f>
        <v>0</v>
      </c>
      <c r="U33" s="229">
        <f>(SUM('1.  LRAMVA Summary'!P$54:P$56)+SUM('1.  LRAMVA Summary'!P$57:P$58)*(MONTH($E33)-1)/12)*$H33</f>
        <v>0</v>
      </c>
      <c r="V33" s="229">
        <f>(SUM('1.  LRAMVA Summary'!Q$54:Q$56)+SUM('1.  LRAMVA Summary'!Q$57:Q$58)*(MONTH($E33)-1)/12)*$H33</f>
        <v>0</v>
      </c>
      <c r="W33" s="230">
        <f t="shared" si="5"/>
        <v>0</v>
      </c>
    </row>
    <row r="34" spans="2:23" s="9" customFormat="1">
      <c r="B34" s="212" t="s">
        <v>177</v>
      </c>
      <c r="C34" s="212">
        <v>1.0999999999999999E-2</v>
      </c>
      <c r="D34" s="205"/>
      <c r="E34" s="213">
        <v>41030</v>
      </c>
      <c r="F34" s="213" t="s">
        <v>178</v>
      </c>
      <c r="G34" s="214" t="s">
        <v>66</v>
      </c>
      <c r="H34" s="228">
        <f>C$20/12</f>
        <v>1.225E-3</v>
      </c>
      <c r="I34" s="229">
        <f>(SUM('1.  LRAMVA Summary'!D$54:D$56)+SUM('1.  LRAMVA Summary'!D$57:D$58)*(MONTH($E34)-1)/12)*$H34</f>
        <v>0</v>
      </c>
      <c r="J34" s="229">
        <f>(SUM('1.  LRAMVA Summary'!E$54:E$56)+SUM('1.  LRAMVA Summary'!E$57:E$58)*(MONTH($E34)-1)/12)*$H34</f>
        <v>0</v>
      </c>
      <c r="K34" s="229">
        <f>(SUM('1.  LRAMVA Summary'!F$54:F$56)+SUM('1.  LRAMVA Summary'!F$57:F$58)*(MONTH($E34)-1)/12)*$H34</f>
        <v>0</v>
      </c>
      <c r="L34" s="229">
        <f>(SUM('1.  LRAMVA Summary'!G$54:G$56)+SUM('1.  LRAMVA Summary'!G$57:G$58)*(MONTH($E34)-1)/12)*$H34</f>
        <v>0</v>
      </c>
      <c r="M34" s="229">
        <f>(SUM('1.  LRAMVA Summary'!H$54:H$56)+SUM('1.  LRAMVA Summary'!H$57:H$58)*(MONTH($E34)-1)/12)*$H34</f>
        <v>0</v>
      </c>
      <c r="N34" s="229">
        <f>(SUM('1.  LRAMVA Summary'!I$54:I$56)+SUM('1.  LRAMVA Summary'!I$57:I$58)*(MONTH($E34)-1)/12)*$H34</f>
        <v>0</v>
      </c>
      <c r="O34" s="229">
        <f>(SUM('1.  LRAMVA Summary'!J$54:J$56)+SUM('1.  LRAMVA Summary'!J$57:J$58)*(MONTH($E34)-1)/12)*$H34</f>
        <v>0</v>
      </c>
      <c r="P34" s="229">
        <f>(SUM('1.  LRAMVA Summary'!K$54:K$56)+SUM('1.  LRAMVA Summary'!K$57:K$58)*(MONTH($E34)-1)/12)*$H34</f>
        <v>0</v>
      </c>
      <c r="Q34" s="229">
        <f>(SUM('1.  LRAMVA Summary'!L$54:L$56)+SUM('1.  LRAMVA Summary'!L$57:L$58)*(MONTH($E34)-1)/12)*$H34</f>
        <v>0</v>
      </c>
      <c r="R34" s="229">
        <f>(SUM('1.  LRAMVA Summary'!M$54:M$56)+SUM('1.  LRAMVA Summary'!M$57:M$58)*(MONTH($E34)-1)/12)*$H34</f>
        <v>0</v>
      </c>
      <c r="S34" s="229">
        <f>(SUM('1.  LRAMVA Summary'!N$54:N$56)+SUM('1.  LRAMVA Summary'!N$57:N$58)*(MONTH($E34)-1)/12)*$H34</f>
        <v>0</v>
      </c>
      <c r="T34" s="229">
        <f>(SUM('1.  LRAMVA Summary'!O$54:O$56)+SUM('1.  LRAMVA Summary'!O$57:O$58)*(MONTH($E34)-1)/12)*$H34</f>
        <v>0</v>
      </c>
      <c r="U34" s="229">
        <f>(SUM('1.  LRAMVA Summary'!P$54:P$56)+SUM('1.  LRAMVA Summary'!P$57:P$58)*(MONTH($E34)-1)/12)*$H34</f>
        <v>0</v>
      </c>
      <c r="V34" s="229">
        <f>(SUM('1.  LRAMVA Summary'!Q$54:Q$56)+SUM('1.  LRAMVA Summary'!Q$57:Q$58)*(MONTH($E34)-1)/12)*$H34</f>
        <v>0</v>
      </c>
      <c r="W34" s="230">
        <f t="shared" si="5"/>
        <v>0</v>
      </c>
    </row>
    <row r="35" spans="2:23" s="9" customFormat="1">
      <c r="B35" s="212" t="s">
        <v>73</v>
      </c>
      <c r="C35" s="212">
        <v>1.0999999999999999E-2</v>
      </c>
      <c r="D35" s="205"/>
      <c r="E35" s="213">
        <v>41061</v>
      </c>
      <c r="F35" s="213" t="s">
        <v>178</v>
      </c>
      <c r="G35" s="214" t="s">
        <v>66</v>
      </c>
      <c r="H35" s="228">
        <f>C$20/12</f>
        <v>1.225E-3</v>
      </c>
      <c r="I35" s="229">
        <f>(SUM('1.  LRAMVA Summary'!D$54:D$56)+SUM('1.  LRAMVA Summary'!D$57:D$58)*(MONTH($E35)-1)/12)*$H35</f>
        <v>0</v>
      </c>
      <c r="J35" s="229">
        <f>(SUM('1.  LRAMVA Summary'!E$54:E$56)+SUM('1.  LRAMVA Summary'!E$57:E$58)*(MONTH($E35)-1)/12)*$H35</f>
        <v>0</v>
      </c>
      <c r="K35" s="229">
        <f>(SUM('1.  LRAMVA Summary'!F$54:F$56)+SUM('1.  LRAMVA Summary'!F$57:F$58)*(MONTH($E35)-1)/12)*$H35</f>
        <v>0</v>
      </c>
      <c r="L35" s="229">
        <f>(SUM('1.  LRAMVA Summary'!G$54:G$56)+SUM('1.  LRAMVA Summary'!G$57:G$58)*(MONTH($E35)-1)/12)*$H35</f>
        <v>0</v>
      </c>
      <c r="M35" s="229">
        <f>(SUM('1.  LRAMVA Summary'!H$54:H$56)+SUM('1.  LRAMVA Summary'!H$57:H$58)*(MONTH($E35)-1)/12)*$H35</f>
        <v>0</v>
      </c>
      <c r="N35" s="229">
        <f>(SUM('1.  LRAMVA Summary'!I$54:I$56)+SUM('1.  LRAMVA Summary'!I$57:I$58)*(MONTH($E35)-1)/12)*$H35</f>
        <v>0</v>
      </c>
      <c r="O35" s="229">
        <f>(SUM('1.  LRAMVA Summary'!J$54:J$56)+SUM('1.  LRAMVA Summary'!J$57:J$58)*(MONTH($E35)-1)/12)*$H35</f>
        <v>0</v>
      </c>
      <c r="P35" s="229">
        <f>(SUM('1.  LRAMVA Summary'!K$54:K$56)+SUM('1.  LRAMVA Summary'!K$57:K$58)*(MONTH($E35)-1)/12)*$H35</f>
        <v>0</v>
      </c>
      <c r="Q35" s="229">
        <f>(SUM('1.  LRAMVA Summary'!L$54:L$56)+SUM('1.  LRAMVA Summary'!L$57:L$58)*(MONTH($E35)-1)/12)*$H35</f>
        <v>0</v>
      </c>
      <c r="R35" s="229">
        <f>(SUM('1.  LRAMVA Summary'!M$54:M$56)+SUM('1.  LRAMVA Summary'!M$57:M$58)*(MONTH($E35)-1)/12)*$H35</f>
        <v>0</v>
      </c>
      <c r="S35" s="229">
        <f>(SUM('1.  LRAMVA Summary'!N$54:N$56)+SUM('1.  LRAMVA Summary'!N$57:N$58)*(MONTH($E35)-1)/12)*$H35</f>
        <v>0</v>
      </c>
      <c r="T35" s="229">
        <f>(SUM('1.  LRAMVA Summary'!O$54:O$56)+SUM('1.  LRAMVA Summary'!O$57:O$58)*(MONTH($E35)-1)/12)*$H35</f>
        <v>0</v>
      </c>
      <c r="U35" s="229">
        <f>(SUM('1.  LRAMVA Summary'!P$54:P$56)+SUM('1.  LRAMVA Summary'!P$57:P$58)*(MONTH($E35)-1)/12)*$H35</f>
        <v>0</v>
      </c>
      <c r="V35" s="229">
        <f>(SUM('1.  LRAMVA Summary'!Q$54:Q$56)+SUM('1.  LRAMVA Summary'!Q$57:Q$58)*(MONTH($E35)-1)/12)*$H35</f>
        <v>0</v>
      </c>
      <c r="W35" s="230">
        <f t="shared" si="5"/>
        <v>0</v>
      </c>
    </row>
    <row r="36" spans="2:23" s="9" customFormat="1">
      <c r="B36" s="212" t="s">
        <v>74</v>
      </c>
      <c r="C36" s="212">
        <v>1.0999999999999999E-2</v>
      </c>
      <c r="D36" s="205"/>
      <c r="E36" s="213">
        <v>41091</v>
      </c>
      <c r="F36" s="213" t="s">
        <v>178</v>
      </c>
      <c r="G36" s="214" t="s">
        <v>68</v>
      </c>
      <c r="H36" s="231">
        <f>C$21/12</f>
        <v>1.225E-3</v>
      </c>
      <c r="I36" s="229">
        <f>(SUM('1.  LRAMVA Summary'!D$54:D$56)+SUM('1.  LRAMVA Summary'!D$57:D$58)*(MONTH($E36)-1)/12)*$H36</f>
        <v>0</v>
      </c>
      <c r="J36" s="229">
        <f>(SUM('1.  LRAMVA Summary'!E$54:E$56)+SUM('1.  LRAMVA Summary'!E$57:E$58)*(MONTH($E36)-1)/12)*$H36</f>
        <v>0</v>
      </c>
      <c r="K36" s="229">
        <f>(SUM('1.  LRAMVA Summary'!F$54:F$56)+SUM('1.  LRAMVA Summary'!F$57:F$58)*(MONTH($E36)-1)/12)*$H36</f>
        <v>0</v>
      </c>
      <c r="L36" s="229">
        <f>(SUM('1.  LRAMVA Summary'!G$54:G$56)+SUM('1.  LRAMVA Summary'!G$57:G$58)*(MONTH($E36)-1)/12)*$H36</f>
        <v>0</v>
      </c>
      <c r="M36" s="229">
        <f>(SUM('1.  LRAMVA Summary'!H$54:H$56)+SUM('1.  LRAMVA Summary'!H$57:H$58)*(MONTH($E36)-1)/12)*$H36</f>
        <v>0</v>
      </c>
      <c r="N36" s="229">
        <f>(SUM('1.  LRAMVA Summary'!I$54:I$56)+SUM('1.  LRAMVA Summary'!I$57:I$58)*(MONTH($E36)-1)/12)*$H36</f>
        <v>0</v>
      </c>
      <c r="O36" s="229">
        <f>(SUM('1.  LRAMVA Summary'!J$54:J$56)+SUM('1.  LRAMVA Summary'!J$57:J$58)*(MONTH($E36)-1)/12)*$H36</f>
        <v>0</v>
      </c>
      <c r="P36" s="229">
        <f>(SUM('1.  LRAMVA Summary'!K$54:K$56)+SUM('1.  LRAMVA Summary'!K$57:K$58)*(MONTH($E36)-1)/12)*$H36</f>
        <v>0</v>
      </c>
      <c r="Q36" s="229">
        <f>(SUM('1.  LRAMVA Summary'!L$54:L$56)+SUM('1.  LRAMVA Summary'!L$57:L$58)*(MONTH($E36)-1)/12)*$H36</f>
        <v>0</v>
      </c>
      <c r="R36" s="229">
        <f>(SUM('1.  LRAMVA Summary'!M$54:M$56)+SUM('1.  LRAMVA Summary'!M$57:M$58)*(MONTH($E36)-1)/12)*$H36</f>
        <v>0</v>
      </c>
      <c r="S36" s="229">
        <f>(SUM('1.  LRAMVA Summary'!N$54:N$56)+SUM('1.  LRAMVA Summary'!N$57:N$58)*(MONTH($E36)-1)/12)*$H36</f>
        <v>0</v>
      </c>
      <c r="T36" s="229">
        <f>(SUM('1.  LRAMVA Summary'!O$54:O$56)+SUM('1.  LRAMVA Summary'!O$57:O$58)*(MONTH($E36)-1)/12)*$H36</f>
        <v>0</v>
      </c>
      <c r="U36" s="229">
        <f>(SUM('1.  LRAMVA Summary'!P$54:P$56)+SUM('1.  LRAMVA Summary'!P$57:P$58)*(MONTH($E36)-1)/12)*$H36</f>
        <v>0</v>
      </c>
      <c r="V36" s="229">
        <f>(SUM('1.  LRAMVA Summary'!Q$54:Q$56)+SUM('1.  LRAMVA Summary'!Q$57:Q$58)*(MONTH($E36)-1)/12)*$H36</f>
        <v>0</v>
      </c>
      <c r="W36" s="230">
        <f t="shared" si="5"/>
        <v>0</v>
      </c>
    </row>
    <row r="37" spans="2:23" s="9" customFormat="1">
      <c r="B37" s="212" t="s">
        <v>75</v>
      </c>
      <c r="C37" s="212">
        <v>1.0999999999999999E-2</v>
      </c>
      <c r="D37" s="205"/>
      <c r="E37" s="213">
        <v>41122</v>
      </c>
      <c r="F37" s="213" t="s">
        <v>178</v>
      </c>
      <c r="G37" s="214" t="s">
        <v>68</v>
      </c>
      <c r="H37" s="228">
        <f>C$21/12</f>
        <v>1.225E-3</v>
      </c>
      <c r="I37" s="229">
        <f>(SUM('1.  LRAMVA Summary'!D$54:D$56)+SUM('1.  LRAMVA Summary'!D$57:D$58)*(MONTH($E37)-1)/12)*$H37</f>
        <v>0</v>
      </c>
      <c r="J37" s="229">
        <f>(SUM('1.  LRAMVA Summary'!E$54:E$56)+SUM('1.  LRAMVA Summary'!E$57:E$58)*(MONTH($E37)-1)/12)*$H37</f>
        <v>0</v>
      </c>
      <c r="K37" s="229">
        <f>(SUM('1.  LRAMVA Summary'!F$54:F$56)+SUM('1.  LRAMVA Summary'!F$57:F$58)*(MONTH($E37)-1)/12)*$H37</f>
        <v>0</v>
      </c>
      <c r="L37" s="229">
        <f>(SUM('1.  LRAMVA Summary'!G$54:G$56)+SUM('1.  LRAMVA Summary'!G$57:G$58)*(MONTH($E37)-1)/12)*$H37</f>
        <v>0</v>
      </c>
      <c r="M37" s="229">
        <f>(SUM('1.  LRAMVA Summary'!H$54:H$56)+SUM('1.  LRAMVA Summary'!H$57:H$58)*(MONTH($E37)-1)/12)*$H37</f>
        <v>0</v>
      </c>
      <c r="N37" s="229">
        <f>(SUM('1.  LRAMVA Summary'!I$54:I$56)+SUM('1.  LRAMVA Summary'!I$57:I$58)*(MONTH($E37)-1)/12)*$H37</f>
        <v>0</v>
      </c>
      <c r="O37" s="229">
        <f>(SUM('1.  LRAMVA Summary'!J$54:J$56)+SUM('1.  LRAMVA Summary'!J$57:J$58)*(MONTH($E37)-1)/12)*$H37</f>
        <v>0</v>
      </c>
      <c r="P37" s="229">
        <f>(SUM('1.  LRAMVA Summary'!K$54:K$56)+SUM('1.  LRAMVA Summary'!K$57:K$58)*(MONTH($E37)-1)/12)*$H37</f>
        <v>0</v>
      </c>
      <c r="Q37" s="229">
        <f>(SUM('1.  LRAMVA Summary'!L$54:L$56)+SUM('1.  LRAMVA Summary'!L$57:L$58)*(MONTH($E37)-1)/12)*$H37</f>
        <v>0</v>
      </c>
      <c r="R37" s="229">
        <f>(SUM('1.  LRAMVA Summary'!M$54:M$56)+SUM('1.  LRAMVA Summary'!M$57:M$58)*(MONTH($E37)-1)/12)*$H37</f>
        <v>0</v>
      </c>
      <c r="S37" s="229">
        <f>(SUM('1.  LRAMVA Summary'!N$54:N$56)+SUM('1.  LRAMVA Summary'!N$57:N$58)*(MONTH($E37)-1)/12)*$H37</f>
        <v>0</v>
      </c>
      <c r="T37" s="229">
        <f>(SUM('1.  LRAMVA Summary'!O$54:O$56)+SUM('1.  LRAMVA Summary'!O$57:O$58)*(MONTH($E37)-1)/12)*$H37</f>
        <v>0</v>
      </c>
      <c r="U37" s="229">
        <f>(SUM('1.  LRAMVA Summary'!P$54:P$56)+SUM('1.  LRAMVA Summary'!P$57:P$58)*(MONTH($E37)-1)/12)*$H37</f>
        <v>0</v>
      </c>
      <c r="V37" s="229">
        <f>(SUM('1.  LRAMVA Summary'!Q$54:Q$56)+SUM('1.  LRAMVA Summary'!Q$57:Q$58)*(MONTH($E37)-1)/12)*$H37</f>
        <v>0</v>
      </c>
      <c r="W37" s="230">
        <f t="shared" si="5"/>
        <v>0</v>
      </c>
    </row>
    <row r="38" spans="2:23" s="9" customFormat="1">
      <c r="B38" s="212" t="s">
        <v>76</v>
      </c>
      <c r="C38" s="212">
        <v>1.0999999999999999E-2</v>
      </c>
      <c r="D38" s="205"/>
      <c r="E38" s="213">
        <v>41153</v>
      </c>
      <c r="F38" s="213" t="s">
        <v>178</v>
      </c>
      <c r="G38" s="214" t="s">
        <v>68</v>
      </c>
      <c r="H38" s="228">
        <f>C$21/12</f>
        <v>1.225E-3</v>
      </c>
      <c r="I38" s="229">
        <f>(SUM('1.  LRAMVA Summary'!D$54:D$56)+SUM('1.  LRAMVA Summary'!D$57:D$58)*(MONTH($E38)-1)/12)*$H38</f>
        <v>0</v>
      </c>
      <c r="J38" s="229">
        <f>(SUM('1.  LRAMVA Summary'!E$54:E$56)+SUM('1.  LRAMVA Summary'!E$57:E$58)*(MONTH($E38)-1)/12)*$H38</f>
        <v>0</v>
      </c>
      <c r="K38" s="229">
        <f>(SUM('1.  LRAMVA Summary'!F$54:F$56)+SUM('1.  LRAMVA Summary'!F$57:F$58)*(MONTH($E38)-1)/12)*$H38</f>
        <v>0</v>
      </c>
      <c r="L38" s="229">
        <f>(SUM('1.  LRAMVA Summary'!G$54:G$56)+SUM('1.  LRAMVA Summary'!G$57:G$58)*(MONTH($E38)-1)/12)*$H38</f>
        <v>0</v>
      </c>
      <c r="M38" s="229">
        <f>(SUM('1.  LRAMVA Summary'!H$54:H$56)+SUM('1.  LRAMVA Summary'!H$57:H$58)*(MONTH($E38)-1)/12)*$H38</f>
        <v>0</v>
      </c>
      <c r="N38" s="229">
        <f>(SUM('1.  LRAMVA Summary'!I$54:I$56)+SUM('1.  LRAMVA Summary'!I$57:I$58)*(MONTH($E38)-1)/12)*$H38</f>
        <v>0</v>
      </c>
      <c r="O38" s="229">
        <f>(SUM('1.  LRAMVA Summary'!J$54:J$56)+SUM('1.  LRAMVA Summary'!J$57:J$58)*(MONTH($E38)-1)/12)*$H38</f>
        <v>0</v>
      </c>
      <c r="P38" s="229">
        <f>(SUM('1.  LRAMVA Summary'!K$54:K$56)+SUM('1.  LRAMVA Summary'!K$57:K$58)*(MONTH($E38)-1)/12)*$H38</f>
        <v>0</v>
      </c>
      <c r="Q38" s="229">
        <f>(SUM('1.  LRAMVA Summary'!L$54:L$56)+SUM('1.  LRAMVA Summary'!L$57:L$58)*(MONTH($E38)-1)/12)*$H38</f>
        <v>0</v>
      </c>
      <c r="R38" s="229">
        <f>(SUM('1.  LRAMVA Summary'!M$54:M$56)+SUM('1.  LRAMVA Summary'!M$57:M$58)*(MONTH($E38)-1)/12)*$H38</f>
        <v>0</v>
      </c>
      <c r="S38" s="229">
        <f>(SUM('1.  LRAMVA Summary'!N$54:N$56)+SUM('1.  LRAMVA Summary'!N$57:N$58)*(MONTH($E38)-1)/12)*$H38</f>
        <v>0</v>
      </c>
      <c r="T38" s="229">
        <f>(SUM('1.  LRAMVA Summary'!O$54:O$56)+SUM('1.  LRAMVA Summary'!O$57:O$58)*(MONTH($E38)-1)/12)*$H38</f>
        <v>0</v>
      </c>
      <c r="U38" s="229">
        <f>(SUM('1.  LRAMVA Summary'!P$54:P$56)+SUM('1.  LRAMVA Summary'!P$57:P$58)*(MONTH($E38)-1)/12)*$H38</f>
        <v>0</v>
      </c>
      <c r="V38" s="229">
        <f>(SUM('1.  LRAMVA Summary'!Q$54:Q$56)+SUM('1.  LRAMVA Summary'!Q$57:Q$58)*(MONTH($E38)-1)/12)*$H38</f>
        <v>0</v>
      </c>
      <c r="W38" s="230">
        <f t="shared" si="5"/>
        <v>0</v>
      </c>
    </row>
    <row r="39" spans="2:23" s="9" customFormat="1">
      <c r="B39" s="212" t="s">
        <v>77</v>
      </c>
      <c r="C39" s="212">
        <v>1.0999999999999999E-2</v>
      </c>
      <c r="D39" s="205"/>
      <c r="E39" s="213">
        <v>41183</v>
      </c>
      <c r="F39" s="213" t="s">
        <v>178</v>
      </c>
      <c r="G39" s="214" t="s">
        <v>69</v>
      </c>
      <c r="H39" s="231">
        <f>C$22/12</f>
        <v>1.225E-3</v>
      </c>
      <c r="I39" s="229">
        <f>(SUM('1.  LRAMVA Summary'!D$54:D$56)+SUM('1.  LRAMVA Summary'!D$57:D$58)*(MONTH($E39)-1)/12)*$H39</f>
        <v>0</v>
      </c>
      <c r="J39" s="229">
        <f>(SUM('1.  LRAMVA Summary'!E$54:E$56)+SUM('1.  LRAMVA Summary'!E$57:E$58)*(MONTH($E39)-1)/12)*$H39</f>
        <v>0</v>
      </c>
      <c r="K39" s="229">
        <f>(SUM('1.  LRAMVA Summary'!F$54:F$56)+SUM('1.  LRAMVA Summary'!F$57:F$58)*(MONTH($E39)-1)/12)*$H39</f>
        <v>0</v>
      </c>
      <c r="L39" s="229">
        <f>(SUM('1.  LRAMVA Summary'!G$54:G$56)+SUM('1.  LRAMVA Summary'!G$57:G$58)*(MONTH($E39)-1)/12)*$H39</f>
        <v>0</v>
      </c>
      <c r="M39" s="229">
        <f>(SUM('1.  LRAMVA Summary'!H$54:H$56)+SUM('1.  LRAMVA Summary'!H$57:H$58)*(MONTH($E39)-1)/12)*$H39</f>
        <v>0</v>
      </c>
      <c r="N39" s="229">
        <f>(SUM('1.  LRAMVA Summary'!I$54:I$56)+SUM('1.  LRAMVA Summary'!I$57:I$58)*(MONTH($E39)-1)/12)*$H39</f>
        <v>0</v>
      </c>
      <c r="O39" s="229">
        <f>(SUM('1.  LRAMVA Summary'!J$54:J$56)+SUM('1.  LRAMVA Summary'!J$57:J$58)*(MONTH($E39)-1)/12)*$H39</f>
        <v>0</v>
      </c>
      <c r="P39" s="229">
        <f>(SUM('1.  LRAMVA Summary'!K$54:K$56)+SUM('1.  LRAMVA Summary'!K$57:K$58)*(MONTH($E39)-1)/12)*$H39</f>
        <v>0</v>
      </c>
      <c r="Q39" s="229">
        <f>(SUM('1.  LRAMVA Summary'!L$54:L$56)+SUM('1.  LRAMVA Summary'!L$57:L$58)*(MONTH($E39)-1)/12)*$H39</f>
        <v>0</v>
      </c>
      <c r="R39" s="229">
        <f>(SUM('1.  LRAMVA Summary'!M$54:M$56)+SUM('1.  LRAMVA Summary'!M$57:M$58)*(MONTH($E39)-1)/12)*$H39</f>
        <v>0</v>
      </c>
      <c r="S39" s="229">
        <f>(SUM('1.  LRAMVA Summary'!N$54:N$56)+SUM('1.  LRAMVA Summary'!N$57:N$58)*(MONTH($E39)-1)/12)*$H39</f>
        <v>0</v>
      </c>
      <c r="T39" s="229">
        <f>(SUM('1.  LRAMVA Summary'!O$54:O$56)+SUM('1.  LRAMVA Summary'!O$57:O$58)*(MONTH($E39)-1)/12)*$H39</f>
        <v>0</v>
      </c>
      <c r="U39" s="229">
        <f>(SUM('1.  LRAMVA Summary'!P$54:P$56)+SUM('1.  LRAMVA Summary'!P$57:P$58)*(MONTH($E39)-1)/12)*$H39</f>
        <v>0</v>
      </c>
      <c r="V39" s="229">
        <f>(SUM('1.  LRAMVA Summary'!Q$54:Q$56)+SUM('1.  LRAMVA Summary'!Q$57:Q$58)*(MONTH($E39)-1)/12)*$H39</f>
        <v>0</v>
      </c>
      <c r="W39" s="230">
        <f t="shared" si="5"/>
        <v>0</v>
      </c>
    </row>
    <row r="40" spans="2:23" s="9" customFormat="1">
      <c r="B40" s="212" t="s">
        <v>78</v>
      </c>
      <c r="C40" s="728">
        <v>1.0999999999999999E-2</v>
      </c>
      <c r="D40" s="205"/>
      <c r="E40" s="213">
        <v>41214</v>
      </c>
      <c r="F40" s="213" t="s">
        <v>178</v>
      </c>
      <c r="G40" s="214" t="s">
        <v>69</v>
      </c>
      <c r="H40" s="228">
        <f>C$22/12</f>
        <v>1.225E-3</v>
      </c>
      <c r="I40" s="229">
        <f>(SUM('1.  LRAMVA Summary'!D$54:D$56)+SUM('1.  LRAMVA Summary'!D$57:D$58)*(MONTH($E40)-1)/12)*$H40</f>
        <v>0</v>
      </c>
      <c r="J40" s="229">
        <f>(SUM('1.  LRAMVA Summary'!E$54:E$56)+SUM('1.  LRAMVA Summary'!E$57:E$58)*(MONTH($E40)-1)/12)*$H40</f>
        <v>0</v>
      </c>
      <c r="K40" s="229">
        <f>(SUM('1.  LRAMVA Summary'!F$54:F$56)+SUM('1.  LRAMVA Summary'!F$57:F$58)*(MONTH($E40)-1)/12)*$H40</f>
        <v>0</v>
      </c>
      <c r="L40" s="229">
        <f>(SUM('1.  LRAMVA Summary'!G$54:G$56)+SUM('1.  LRAMVA Summary'!G$57:G$58)*(MONTH($E40)-1)/12)*$H40</f>
        <v>0</v>
      </c>
      <c r="M40" s="229">
        <f>(SUM('1.  LRAMVA Summary'!H$54:H$56)+SUM('1.  LRAMVA Summary'!H$57:H$58)*(MONTH($E40)-1)/12)*$H40</f>
        <v>0</v>
      </c>
      <c r="N40" s="229">
        <f>(SUM('1.  LRAMVA Summary'!I$54:I$56)+SUM('1.  LRAMVA Summary'!I$57:I$58)*(MONTH($E40)-1)/12)*$H40</f>
        <v>0</v>
      </c>
      <c r="O40" s="229">
        <f>(SUM('1.  LRAMVA Summary'!J$54:J$56)+SUM('1.  LRAMVA Summary'!J$57:J$58)*(MONTH($E40)-1)/12)*$H40</f>
        <v>0</v>
      </c>
      <c r="P40" s="229">
        <f>(SUM('1.  LRAMVA Summary'!K$54:K$56)+SUM('1.  LRAMVA Summary'!K$57:K$58)*(MONTH($E40)-1)/12)*$H40</f>
        <v>0</v>
      </c>
      <c r="Q40" s="229">
        <f>(SUM('1.  LRAMVA Summary'!L$54:L$56)+SUM('1.  LRAMVA Summary'!L$57:L$58)*(MONTH($E40)-1)/12)*$H40</f>
        <v>0</v>
      </c>
      <c r="R40" s="229">
        <f>(SUM('1.  LRAMVA Summary'!M$54:M$56)+SUM('1.  LRAMVA Summary'!M$57:M$58)*(MONTH($E40)-1)/12)*$H40</f>
        <v>0</v>
      </c>
      <c r="S40" s="229">
        <f>(SUM('1.  LRAMVA Summary'!N$54:N$56)+SUM('1.  LRAMVA Summary'!N$57:N$58)*(MONTH($E40)-1)/12)*$H40</f>
        <v>0</v>
      </c>
      <c r="T40" s="229">
        <f>(SUM('1.  LRAMVA Summary'!O$54:O$56)+SUM('1.  LRAMVA Summary'!O$57:O$58)*(MONTH($E40)-1)/12)*$H40</f>
        <v>0</v>
      </c>
      <c r="U40" s="229">
        <f>(SUM('1.  LRAMVA Summary'!P$54:P$56)+SUM('1.  LRAMVA Summary'!P$57:P$58)*(MONTH($E40)-1)/12)*$H40</f>
        <v>0</v>
      </c>
      <c r="V40" s="229">
        <f>(SUM('1.  LRAMVA Summary'!Q$54:Q$56)+SUM('1.  LRAMVA Summary'!Q$57:Q$58)*(MONTH($E40)-1)/12)*$H40</f>
        <v>0</v>
      </c>
      <c r="W40" s="230">
        <f t="shared" si="5"/>
        <v>0</v>
      </c>
    </row>
    <row r="41" spans="2:23" s="9" customFormat="1">
      <c r="B41" s="212" t="s">
        <v>79</v>
      </c>
      <c r="C41" s="728">
        <v>1.0999999999999999E-2</v>
      </c>
      <c r="D41" s="205"/>
      <c r="E41" s="213">
        <v>41244</v>
      </c>
      <c r="F41" s="213" t="s">
        <v>178</v>
      </c>
      <c r="G41" s="214" t="s">
        <v>69</v>
      </c>
      <c r="H41" s="228">
        <f>C$22/12</f>
        <v>1.225E-3</v>
      </c>
      <c r="I41" s="229">
        <f>(SUM('1.  LRAMVA Summary'!D$54:D$56)+SUM('1.  LRAMVA Summary'!D$57:D$58)*(MONTH($E41)-1)/12)*$H41</f>
        <v>0</v>
      </c>
      <c r="J41" s="229">
        <f>(SUM('1.  LRAMVA Summary'!E$54:E$56)+SUM('1.  LRAMVA Summary'!E$57:E$58)*(MONTH($E41)-1)/12)*$H41</f>
        <v>0</v>
      </c>
      <c r="K41" s="229">
        <f>(SUM('1.  LRAMVA Summary'!F$54:F$56)+SUM('1.  LRAMVA Summary'!F$57:F$58)*(MONTH($E41)-1)/12)*$H41</f>
        <v>0</v>
      </c>
      <c r="L41" s="229">
        <f>(SUM('1.  LRAMVA Summary'!G$54:G$56)+SUM('1.  LRAMVA Summary'!G$57:G$58)*(MONTH($E41)-1)/12)*$H41</f>
        <v>0</v>
      </c>
      <c r="M41" s="229">
        <f>(SUM('1.  LRAMVA Summary'!H$54:H$56)+SUM('1.  LRAMVA Summary'!H$57:H$58)*(MONTH($E41)-1)/12)*$H41</f>
        <v>0</v>
      </c>
      <c r="N41" s="229">
        <f>(SUM('1.  LRAMVA Summary'!I$54:I$56)+SUM('1.  LRAMVA Summary'!I$57:I$58)*(MONTH($E41)-1)/12)*$H41</f>
        <v>0</v>
      </c>
      <c r="O41" s="229">
        <f>(SUM('1.  LRAMVA Summary'!J$54:J$56)+SUM('1.  LRAMVA Summary'!J$57:J$58)*(MONTH($E41)-1)/12)*$H41</f>
        <v>0</v>
      </c>
      <c r="P41" s="229">
        <f>(SUM('1.  LRAMVA Summary'!K$54:K$56)+SUM('1.  LRAMVA Summary'!K$57:K$58)*(MONTH($E41)-1)/12)*$H41</f>
        <v>0</v>
      </c>
      <c r="Q41" s="229">
        <f>(SUM('1.  LRAMVA Summary'!L$54:L$56)+SUM('1.  LRAMVA Summary'!L$57:L$58)*(MONTH($E41)-1)/12)*$H41</f>
        <v>0</v>
      </c>
      <c r="R41" s="229">
        <f>(SUM('1.  LRAMVA Summary'!M$54:M$56)+SUM('1.  LRAMVA Summary'!M$57:M$58)*(MONTH($E41)-1)/12)*$H41</f>
        <v>0</v>
      </c>
      <c r="S41" s="229">
        <f>(SUM('1.  LRAMVA Summary'!N$54:N$56)+SUM('1.  LRAMVA Summary'!N$57:N$58)*(MONTH($E41)-1)/12)*$H41</f>
        <v>0</v>
      </c>
      <c r="T41" s="229">
        <f>(SUM('1.  LRAMVA Summary'!O$54:O$56)+SUM('1.  LRAMVA Summary'!O$57:O$58)*(MONTH($E41)-1)/12)*$H41</f>
        <v>0</v>
      </c>
      <c r="U41" s="229">
        <f>(SUM('1.  LRAMVA Summary'!P$54:P$56)+SUM('1.  LRAMVA Summary'!P$57:P$58)*(MONTH($E41)-1)/12)*$H41</f>
        <v>0</v>
      </c>
      <c r="V41" s="229">
        <f>(SUM('1.  LRAMVA Summary'!Q$54:Q$56)+SUM('1.  LRAMVA Summary'!Q$57:Q$58)*(MONTH($E41)-1)/12)*$H41</f>
        <v>0</v>
      </c>
      <c r="W41" s="230">
        <f>SUM(I41:V41)</f>
        <v>0</v>
      </c>
    </row>
    <row r="42" spans="2:23" s="9" customFormat="1" ht="15.75" thickBot="1">
      <c r="B42" s="212" t="s">
        <v>80</v>
      </c>
      <c r="C42" s="728">
        <v>1.4999999999999999E-2</v>
      </c>
      <c r="D42" s="205"/>
      <c r="E42" s="215" t="s">
        <v>462</v>
      </c>
      <c r="F42" s="215"/>
      <c r="G42" s="216"/>
      <c r="H42" s="233"/>
      <c r="I42" s="218">
        <f>SUM(I29:I41)</f>
        <v>0</v>
      </c>
      <c r="J42" s="218">
        <f t="shared" ref="J42:O42" si="6">SUM(J29:J41)</f>
        <v>0</v>
      </c>
      <c r="K42" s="218">
        <f t="shared" si="6"/>
        <v>0</v>
      </c>
      <c r="L42" s="218">
        <f t="shared" si="6"/>
        <v>0</v>
      </c>
      <c r="M42" s="218">
        <f t="shared" si="6"/>
        <v>0</v>
      </c>
      <c r="N42" s="218">
        <f t="shared" si="6"/>
        <v>0</v>
      </c>
      <c r="O42" s="218">
        <f t="shared" si="6"/>
        <v>0</v>
      </c>
      <c r="P42" s="218">
        <f t="shared" ref="P42:V42" si="7">SUM(P29:P41)</f>
        <v>0</v>
      </c>
      <c r="Q42" s="218">
        <f t="shared" si="7"/>
        <v>0</v>
      </c>
      <c r="R42" s="218">
        <f t="shared" si="7"/>
        <v>0</v>
      </c>
      <c r="S42" s="218">
        <f t="shared" si="7"/>
        <v>0</v>
      </c>
      <c r="T42" s="218">
        <f t="shared" si="7"/>
        <v>0</v>
      </c>
      <c r="U42" s="218">
        <f t="shared" si="7"/>
        <v>0</v>
      </c>
      <c r="V42" s="218">
        <f t="shared" si="7"/>
        <v>0</v>
      </c>
      <c r="W42" s="218">
        <f>SUM(W29:W41)</f>
        <v>0</v>
      </c>
    </row>
    <row r="43" spans="2:23" s="9" customFormat="1" ht="15.75" thickTop="1">
      <c r="B43" s="212" t="s">
        <v>81</v>
      </c>
      <c r="C43" s="728">
        <v>1.4999999999999999E-2</v>
      </c>
      <c r="D43" s="205"/>
      <c r="E43" s="219" t="s">
        <v>67</v>
      </c>
      <c r="F43" s="219"/>
      <c r="G43" s="220"/>
      <c r="H43" s="221"/>
      <c r="I43" s="222"/>
      <c r="J43" s="222"/>
      <c r="K43" s="222"/>
      <c r="L43" s="222"/>
      <c r="M43" s="222"/>
      <c r="N43" s="222"/>
      <c r="O43" s="222"/>
      <c r="P43" s="222"/>
      <c r="Q43" s="222"/>
      <c r="R43" s="222"/>
      <c r="S43" s="222"/>
      <c r="T43" s="222"/>
      <c r="U43" s="222"/>
      <c r="V43" s="222"/>
      <c r="W43" s="223"/>
    </row>
    <row r="44" spans="2:23" s="9" customFormat="1">
      <c r="B44" s="212" t="s">
        <v>82</v>
      </c>
      <c r="C44" s="728">
        <v>1.89E-2</v>
      </c>
      <c r="D44" s="205"/>
      <c r="E44" s="224" t="s">
        <v>426</v>
      </c>
      <c r="F44" s="224"/>
      <c r="G44" s="225"/>
      <c r="H44" s="226"/>
      <c r="I44" s="227">
        <f t="shared" ref="I44:O44" si="8">I42+I43</f>
        <v>0</v>
      </c>
      <c r="J44" s="227">
        <f t="shared" si="8"/>
        <v>0</v>
      </c>
      <c r="K44" s="227">
        <f t="shared" si="8"/>
        <v>0</v>
      </c>
      <c r="L44" s="227">
        <f t="shared" si="8"/>
        <v>0</v>
      </c>
      <c r="M44" s="227">
        <f t="shared" si="8"/>
        <v>0</v>
      </c>
      <c r="N44" s="227">
        <f t="shared" si="8"/>
        <v>0</v>
      </c>
      <c r="O44" s="227">
        <f t="shared" si="8"/>
        <v>0</v>
      </c>
      <c r="P44" s="227">
        <f t="shared" ref="P44:V44" si="9">P42+P43</f>
        <v>0</v>
      </c>
      <c r="Q44" s="227">
        <f t="shared" si="9"/>
        <v>0</v>
      </c>
      <c r="R44" s="227">
        <f t="shared" si="9"/>
        <v>0</v>
      </c>
      <c r="S44" s="227">
        <f t="shared" si="9"/>
        <v>0</v>
      </c>
      <c r="T44" s="227">
        <f t="shared" si="9"/>
        <v>0</v>
      </c>
      <c r="U44" s="227">
        <f t="shared" si="9"/>
        <v>0</v>
      </c>
      <c r="V44" s="227">
        <f t="shared" si="9"/>
        <v>0</v>
      </c>
      <c r="W44" s="227">
        <f>W42+W43</f>
        <v>0</v>
      </c>
    </row>
    <row r="45" spans="2:23" s="9" customFormat="1">
      <c r="B45" s="212" t="s">
        <v>83</v>
      </c>
      <c r="C45" s="728">
        <v>1.89E-2</v>
      </c>
      <c r="D45" s="205"/>
      <c r="E45" s="213">
        <v>41275</v>
      </c>
      <c r="F45" s="213" t="s">
        <v>179</v>
      </c>
      <c r="G45" s="214" t="s">
        <v>65</v>
      </c>
      <c r="H45" s="231">
        <f>C$23/12</f>
        <v>1.225E-3</v>
      </c>
      <c r="I45" s="229">
        <f>(SUM('1.  LRAMVA Summary'!D$54:D$59)+SUM('1.  LRAMVA Summary'!D$60:D$61)*(MONTH($E45)-1)/12)*$H45</f>
        <v>0</v>
      </c>
      <c r="J45" s="229">
        <f>(SUM('1.  LRAMVA Summary'!E$54:E$59)+SUM('1.  LRAMVA Summary'!E$60:E$61)*(MONTH($E45)-1)/12)*$H45</f>
        <v>0</v>
      </c>
      <c r="K45" s="229">
        <f>(SUM('1.  LRAMVA Summary'!F$54:F$59)+SUM('1.  LRAMVA Summary'!F$60:F$61)*(MONTH($E45)-1)/12)*$H45</f>
        <v>0</v>
      </c>
      <c r="L45" s="229">
        <f>(SUM('1.  LRAMVA Summary'!G$54:G$59)+SUM('1.  LRAMVA Summary'!G$60:G$61)*(MONTH($E45)-1)/12)*$H45</f>
        <v>0</v>
      </c>
      <c r="M45" s="229">
        <f>(SUM('1.  LRAMVA Summary'!H$54:H$59)+SUM('1.  LRAMVA Summary'!H$60:H$61)*(MONTH($E45)-1)/12)*$H45</f>
        <v>0</v>
      </c>
      <c r="N45" s="229">
        <f>(SUM('1.  LRAMVA Summary'!I$54:I$59)+SUM('1.  LRAMVA Summary'!I$60:I$61)*(MONTH($E45)-1)/12)*$H45</f>
        <v>0</v>
      </c>
      <c r="O45" s="229">
        <f>(SUM('1.  LRAMVA Summary'!J$54:J$59)+SUM('1.  LRAMVA Summary'!J$60:J$61)*(MONTH($E45)-1)/12)*$H45</f>
        <v>0</v>
      </c>
      <c r="P45" s="229">
        <f>(SUM('1.  LRAMVA Summary'!K$54:K$59)+SUM('1.  LRAMVA Summary'!K$60:K$61)*(MONTH($E45)-1)/12)*$H45</f>
        <v>0</v>
      </c>
      <c r="Q45" s="229">
        <f>(SUM('1.  LRAMVA Summary'!L$54:L$59)+SUM('1.  LRAMVA Summary'!L$60:L$61)*(MONTH($E45)-1)/12)*$H45</f>
        <v>0</v>
      </c>
      <c r="R45" s="229">
        <f>(SUM('1.  LRAMVA Summary'!M$54:M$59)+SUM('1.  LRAMVA Summary'!M$60:M$61)*(MONTH($E45)-1)/12)*$H45</f>
        <v>0</v>
      </c>
      <c r="S45" s="229">
        <f>(SUM('1.  LRAMVA Summary'!N$54:N$59)+SUM('1.  LRAMVA Summary'!N$60:N$61)*(MONTH($E45)-1)/12)*$H45</f>
        <v>0</v>
      </c>
      <c r="T45" s="229">
        <f>(SUM('1.  LRAMVA Summary'!O$54:O$59)+SUM('1.  LRAMVA Summary'!O$60:O$61)*(MONTH($E45)-1)/12)*$H45</f>
        <v>0</v>
      </c>
      <c r="U45" s="229">
        <f>(SUM('1.  LRAMVA Summary'!P$54:P$59)+SUM('1.  LRAMVA Summary'!P$60:P$61)*(MONTH($E45)-1)/12)*$H45</f>
        <v>0</v>
      </c>
      <c r="V45" s="229">
        <f>(SUM('1.  LRAMVA Summary'!Q$54:Q$59)+SUM('1.  LRAMVA Summary'!Q$60:Q$61)*(MONTH($E45)-1)/12)*$H45</f>
        <v>0</v>
      </c>
      <c r="W45" s="230">
        <f>SUM(I45:V45)</f>
        <v>0</v>
      </c>
    </row>
    <row r="46" spans="2:23" s="9" customFormat="1">
      <c r="B46" s="212" t="s">
        <v>84</v>
      </c>
      <c r="C46" s="728">
        <v>2.1700000000000001E-2</v>
      </c>
      <c r="D46" s="205"/>
      <c r="E46" s="213">
        <v>41306</v>
      </c>
      <c r="F46" s="213" t="s">
        <v>179</v>
      </c>
      <c r="G46" s="214" t="s">
        <v>65</v>
      </c>
      <c r="H46" s="228">
        <f>C$23/12</f>
        <v>1.225E-3</v>
      </c>
      <c r="I46" s="229">
        <f>(SUM('1.  LRAMVA Summary'!D$54:D$59)+SUM('1.  LRAMVA Summary'!D$60:D$61)*(MONTH($E46)-1)/12)*$H46</f>
        <v>0</v>
      </c>
      <c r="J46" s="229">
        <f>(SUM('1.  LRAMVA Summary'!E$54:E$59)+SUM('1.  LRAMVA Summary'!E$60:E$61)*(MONTH($E46)-1)/12)*$H46</f>
        <v>0</v>
      </c>
      <c r="K46" s="229">
        <f>(SUM('1.  LRAMVA Summary'!F$54:F$59)+SUM('1.  LRAMVA Summary'!F$60:F$61)*(MONTH($E46)-1)/12)*$H46</f>
        <v>0</v>
      </c>
      <c r="L46" s="229">
        <f>(SUM('1.  LRAMVA Summary'!G$54:G$59)+SUM('1.  LRAMVA Summary'!G$60:G$61)*(MONTH($E46)-1)/12)*$H46</f>
        <v>0</v>
      </c>
      <c r="M46" s="229">
        <f>(SUM('1.  LRAMVA Summary'!H$54:H$59)+SUM('1.  LRAMVA Summary'!H$60:H$61)*(MONTH($E46)-1)/12)*$H46</f>
        <v>0</v>
      </c>
      <c r="N46" s="229">
        <f>(SUM('1.  LRAMVA Summary'!I$54:I$59)+SUM('1.  LRAMVA Summary'!I$60:I$61)*(MONTH($E46)-1)/12)*$H46</f>
        <v>0</v>
      </c>
      <c r="O46" s="229">
        <f>(SUM('1.  LRAMVA Summary'!J$54:J$59)+SUM('1.  LRAMVA Summary'!J$60:J$61)*(MONTH($E46)-1)/12)*$H46</f>
        <v>0</v>
      </c>
      <c r="P46" s="229">
        <f>(SUM('1.  LRAMVA Summary'!K$54:K$59)+SUM('1.  LRAMVA Summary'!K$60:K$61)*(MONTH($E46)-1)/12)*$H46</f>
        <v>0</v>
      </c>
      <c r="Q46" s="229">
        <f>(SUM('1.  LRAMVA Summary'!L$54:L$59)+SUM('1.  LRAMVA Summary'!L$60:L$61)*(MONTH($E46)-1)/12)*$H46</f>
        <v>0</v>
      </c>
      <c r="R46" s="229">
        <f>(SUM('1.  LRAMVA Summary'!M$54:M$59)+SUM('1.  LRAMVA Summary'!M$60:M$61)*(MONTH($E46)-1)/12)*$H46</f>
        <v>0</v>
      </c>
      <c r="S46" s="229">
        <f>(SUM('1.  LRAMVA Summary'!N$54:N$59)+SUM('1.  LRAMVA Summary'!N$60:N$61)*(MONTH($E46)-1)/12)*$H46</f>
        <v>0</v>
      </c>
      <c r="T46" s="229">
        <f>(SUM('1.  LRAMVA Summary'!O$54:O$59)+SUM('1.  LRAMVA Summary'!O$60:O$61)*(MONTH($E46)-1)/12)*$H46</f>
        <v>0</v>
      </c>
      <c r="U46" s="229">
        <f>(SUM('1.  LRAMVA Summary'!P$54:P$59)+SUM('1.  LRAMVA Summary'!P$60:P$61)*(MONTH($E46)-1)/12)*$H46</f>
        <v>0</v>
      </c>
      <c r="V46" s="229">
        <f>(SUM('1.  LRAMVA Summary'!Q$54:Q$59)+SUM('1.  LRAMVA Summary'!Q$60:Q$61)*(MONTH($E46)-1)/12)*$H46</f>
        <v>0</v>
      </c>
      <c r="W46" s="230">
        <f t="shared" ref="W46:W56" si="10">SUM(I46:V46)</f>
        <v>0</v>
      </c>
    </row>
    <row r="47" spans="2:23" s="9" customFormat="1">
      <c r="B47" s="212" t="s">
        <v>85</v>
      </c>
      <c r="C47" s="745">
        <v>2.4500000000000001E-2</v>
      </c>
      <c r="D47" s="205"/>
      <c r="E47" s="213">
        <v>41334</v>
      </c>
      <c r="F47" s="213" t="s">
        <v>179</v>
      </c>
      <c r="G47" s="214" t="s">
        <v>65</v>
      </c>
      <c r="H47" s="228">
        <f>C$23/12</f>
        <v>1.225E-3</v>
      </c>
      <c r="I47" s="229">
        <f>(SUM('1.  LRAMVA Summary'!D$54:D$59)+SUM('1.  LRAMVA Summary'!D$60:D$61)*(MONTH($E47)-1)/12)*$H47</f>
        <v>0</v>
      </c>
      <c r="J47" s="229">
        <f>(SUM('1.  LRAMVA Summary'!E$54:E$59)+SUM('1.  LRAMVA Summary'!E$60:E$61)*(MONTH($E47)-1)/12)*$H47</f>
        <v>0</v>
      </c>
      <c r="K47" s="229">
        <f>(SUM('1.  LRAMVA Summary'!F$54:F$59)+SUM('1.  LRAMVA Summary'!F$60:F$61)*(MONTH($E47)-1)/12)*$H47</f>
        <v>0</v>
      </c>
      <c r="L47" s="229">
        <f>(SUM('1.  LRAMVA Summary'!G$54:G$59)+SUM('1.  LRAMVA Summary'!G$60:G$61)*(MONTH($E47)-1)/12)*$H47</f>
        <v>0</v>
      </c>
      <c r="M47" s="229">
        <f>(SUM('1.  LRAMVA Summary'!H$54:H$59)+SUM('1.  LRAMVA Summary'!H$60:H$61)*(MONTH($E47)-1)/12)*$H47</f>
        <v>0</v>
      </c>
      <c r="N47" s="229">
        <f>(SUM('1.  LRAMVA Summary'!I$54:I$59)+SUM('1.  LRAMVA Summary'!I$60:I$61)*(MONTH($E47)-1)/12)*$H47</f>
        <v>0</v>
      </c>
      <c r="O47" s="229">
        <f>(SUM('1.  LRAMVA Summary'!J$54:J$59)+SUM('1.  LRAMVA Summary'!J$60:J$61)*(MONTH($E47)-1)/12)*$H47</f>
        <v>0</v>
      </c>
      <c r="P47" s="229">
        <f>(SUM('1.  LRAMVA Summary'!K$54:K$59)+SUM('1.  LRAMVA Summary'!K$60:K$61)*(MONTH($E47)-1)/12)*$H47</f>
        <v>0</v>
      </c>
      <c r="Q47" s="229">
        <f>(SUM('1.  LRAMVA Summary'!L$54:L$59)+SUM('1.  LRAMVA Summary'!L$60:L$61)*(MONTH($E47)-1)/12)*$H47</f>
        <v>0</v>
      </c>
      <c r="R47" s="229">
        <f>(SUM('1.  LRAMVA Summary'!M$54:M$59)+SUM('1.  LRAMVA Summary'!M$60:M$61)*(MONTH($E47)-1)/12)*$H47</f>
        <v>0</v>
      </c>
      <c r="S47" s="229">
        <f>(SUM('1.  LRAMVA Summary'!N$54:N$59)+SUM('1.  LRAMVA Summary'!N$60:N$61)*(MONTH($E47)-1)/12)*$H47</f>
        <v>0</v>
      </c>
      <c r="T47" s="229">
        <f>(SUM('1.  LRAMVA Summary'!O$54:O$59)+SUM('1.  LRAMVA Summary'!O$60:O$61)*(MONTH($E47)-1)/12)*$H47</f>
        <v>0</v>
      </c>
      <c r="U47" s="229">
        <f>(SUM('1.  LRAMVA Summary'!P$54:P$59)+SUM('1.  LRAMVA Summary'!P$60:P$61)*(MONTH($E47)-1)/12)*$H47</f>
        <v>0</v>
      </c>
      <c r="V47" s="229">
        <f>(SUM('1.  LRAMVA Summary'!Q$54:Q$59)+SUM('1.  LRAMVA Summary'!Q$60:Q$61)*(MONTH($E47)-1)/12)*$H47</f>
        <v>0</v>
      </c>
      <c r="W47" s="230">
        <f t="shared" si="10"/>
        <v>0</v>
      </c>
    </row>
    <row r="48" spans="2:23" s="9" customFormat="1">
      <c r="B48" s="212" t="s">
        <v>86</v>
      </c>
      <c r="C48" s="745">
        <v>2.18E-2</v>
      </c>
      <c r="D48" s="205"/>
      <c r="E48" s="213">
        <v>41365</v>
      </c>
      <c r="F48" s="213" t="s">
        <v>179</v>
      </c>
      <c r="G48" s="214" t="s">
        <v>66</v>
      </c>
      <c r="H48" s="231">
        <f>C$24/12</f>
        <v>1.225E-3</v>
      </c>
      <c r="I48" s="229">
        <f>(SUM('1.  LRAMVA Summary'!D$54:D$59)+SUM('1.  LRAMVA Summary'!D$60:D$61)*(MONTH($E48)-1)/12)*$H48</f>
        <v>0</v>
      </c>
      <c r="J48" s="229">
        <f>(SUM('1.  LRAMVA Summary'!E$54:E$59)+SUM('1.  LRAMVA Summary'!E$60:E$61)*(MONTH($E48)-1)/12)*$H48</f>
        <v>0</v>
      </c>
      <c r="K48" s="229">
        <f>(SUM('1.  LRAMVA Summary'!F$54:F$59)+SUM('1.  LRAMVA Summary'!F$60:F$61)*(MONTH($E48)-1)/12)*$H48</f>
        <v>0</v>
      </c>
      <c r="L48" s="229">
        <f>(SUM('1.  LRAMVA Summary'!G$54:G$59)+SUM('1.  LRAMVA Summary'!G$60:G$61)*(MONTH($E48)-1)/12)*$H48</f>
        <v>0</v>
      </c>
      <c r="M48" s="229">
        <f>(SUM('1.  LRAMVA Summary'!H$54:H$59)+SUM('1.  LRAMVA Summary'!H$60:H$61)*(MONTH($E48)-1)/12)*$H48</f>
        <v>0</v>
      </c>
      <c r="N48" s="229">
        <f>(SUM('1.  LRAMVA Summary'!I$54:I$59)+SUM('1.  LRAMVA Summary'!I$60:I$61)*(MONTH($E48)-1)/12)*$H48</f>
        <v>0</v>
      </c>
      <c r="O48" s="229">
        <f>(SUM('1.  LRAMVA Summary'!J$54:J$59)+SUM('1.  LRAMVA Summary'!J$60:J$61)*(MONTH($E48)-1)/12)*$H48</f>
        <v>0</v>
      </c>
      <c r="P48" s="229">
        <f>(SUM('1.  LRAMVA Summary'!K$54:K$59)+SUM('1.  LRAMVA Summary'!K$60:K$61)*(MONTH($E48)-1)/12)*$H48</f>
        <v>0</v>
      </c>
      <c r="Q48" s="229">
        <f>(SUM('1.  LRAMVA Summary'!L$54:L$59)+SUM('1.  LRAMVA Summary'!L$60:L$61)*(MONTH($E48)-1)/12)*$H48</f>
        <v>0</v>
      </c>
      <c r="R48" s="229">
        <f>(SUM('1.  LRAMVA Summary'!M$54:M$59)+SUM('1.  LRAMVA Summary'!M$60:M$61)*(MONTH($E48)-1)/12)*$H48</f>
        <v>0</v>
      </c>
      <c r="S48" s="229">
        <f>(SUM('1.  LRAMVA Summary'!N$54:N$59)+SUM('1.  LRAMVA Summary'!N$60:N$61)*(MONTH($E48)-1)/12)*$H48</f>
        <v>0</v>
      </c>
      <c r="T48" s="229">
        <f>(SUM('1.  LRAMVA Summary'!O$54:O$59)+SUM('1.  LRAMVA Summary'!O$60:O$61)*(MONTH($E48)-1)/12)*$H48</f>
        <v>0</v>
      </c>
      <c r="U48" s="229">
        <f>(SUM('1.  LRAMVA Summary'!P$54:P$59)+SUM('1.  LRAMVA Summary'!P$60:P$61)*(MONTH($E48)-1)/12)*$H48</f>
        <v>0</v>
      </c>
      <c r="V48" s="229">
        <f>(SUM('1.  LRAMVA Summary'!Q$54:Q$59)+SUM('1.  LRAMVA Summary'!Q$60:Q$61)*(MONTH($E48)-1)/12)*$H48</f>
        <v>0</v>
      </c>
      <c r="W48" s="230">
        <f t="shared" si="10"/>
        <v>0</v>
      </c>
    </row>
    <row r="49" spans="1:23" s="9" customFormat="1">
      <c r="B49" s="212" t="s">
        <v>87</v>
      </c>
      <c r="C49" s="232">
        <f>C48</f>
        <v>2.18E-2</v>
      </c>
      <c r="D49" s="205"/>
      <c r="E49" s="213">
        <v>41395</v>
      </c>
      <c r="F49" s="213" t="s">
        <v>179</v>
      </c>
      <c r="G49" s="214" t="s">
        <v>66</v>
      </c>
      <c r="H49" s="228">
        <f>C$24/12</f>
        <v>1.225E-3</v>
      </c>
      <c r="I49" s="229">
        <f>(SUM('1.  LRAMVA Summary'!D$54:D$59)+SUM('1.  LRAMVA Summary'!D$60:D$61)*(MONTH($E49)-1)/12)*$H49</f>
        <v>0</v>
      </c>
      <c r="J49" s="229">
        <f>(SUM('1.  LRAMVA Summary'!E$54:E$59)+SUM('1.  LRAMVA Summary'!E$60:E$61)*(MONTH($E49)-1)/12)*$H49</f>
        <v>0</v>
      </c>
      <c r="K49" s="229">
        <f>(SUM('1.  LRAMVA Summary'!F$54:F$59)+SUM('1.  LRAMVA Summary'!F$60:F$61)*(MONTH($E49)-1)/12)*$H49</f>
        <v>0</v>
      </c>
      <c r="L49" s="229">
        <f>(SUM('1.  LRAMVA Summary'!G$54:G$59)+SUM('1.  LRAMVA Summary'!G$60:G$61)*(MONTH($E49)-1)/12)*$H49</f>
        <v>0</v>
      </c>
      <c r="M49" s="229">
        <f>(SUM('1.  LRAMVA Summary'!H$54:H$59)+SUM('1.  LRAMVA Summary'!H$60:H$61)*(MONTH($E49)-1)/12)*$H49</f>
        <v>0</v>
      </c>
      <c r="N49" s="229">
        <f>(SUM('1.  LRAMVA Summary'!I$54:I$59)+SUM('1.  LRAMVA Summary'!I$60:I$61)*(MONTH($E49)-1)/12)*$H49</f>
        <v>0</v>
      </c>
      <c r="O49" s="229">
        <f>(SUM('1.  LRAMVA Summary'!J$54:J$59)+SUM('1.  LRAMVA Summary'!J$60:J$61)*(MONTH($E49)-1)/12)*$H49</f>
        <v>0</v>
      </c>
      <c r="P49" s="229">
        <f>(SUM('1.  LRAMVA Summary'!K$54:K$59)+SUM('1.  LRAMVA Summary'!K$60:K$61)*(MONTH($E49)-1)/12)*$H49</f>
        <v>0</v>
      </c>
      <c r="Q49" s="229">
        <f>(SUM('1.  LRAMVA Summary'!L$54:L$59)+SUM('1.  LRAMVA Summary'!L$60:L$61)*(MONTH($E49)-1)/12)*$H49</f>
        <v>0</v>
      </c>
      <c r="R49" s="229">
        <f>(SUM('1.  LRAMVA Summary'!M$54:M$59)+SUM('1.  LRAMVA Summary'!M$60:M$61)*(MONTH($E49)-1)/12)*$H49</f>
        <v>0</v>
      </c>
      <c r="S49" s="229">
        <f>(SUM('1.  LRAMVA Summary'!N$54:N$59)+SUM('1.  LRAMVA Summary'!N$60:N$61)*(MONTH($E49)-1)/12)*$H49</f>
        <v>0</v>
      </c>
      <c r="T49" s="229">
        <f>(SUM('1.  LRAMVA Summary'!O$54:O$59)+SUM('1.  LRAMVA Summary'!O$60:O$61)*(MONTH($E49)-1)/12)*$H49</f>
        <v>0</v>
      </c>
      <c r="U49" s="229">
        <f>(SUM('1.  LRAMVA Summary'!P$54:P$59)+SUM('1.  LRAMVA Summary'!P$60:P$61)*(MONTH($E49)-1)/12)*$H49</f>
        <v>0</v>
      </c>
      <c r="V49" s="229">
        <f>(SUM('1.  LRAMVA Summary'!Q$54:Q$59)+SUM('1.  LRAMVA Summary'!Q$60:Q$61)*(MONTH($E49)-1)/12)*$H49</f>
        <v>0</v>
      </c>
      <c r="W49" s="230">
        <f t="shared" si="10"/>
        <v>0</v>
      </c>
    </row>
    <row r="50" spans="1:23" s="9" customFormat="1">
      <c r="B50" s="212" t="s">
        <v>88</v>
      </c>
      <c r="C50" s="232">
        <f t="shared" ref="C50:C53" si="11">C49</f>
        <v>2.18E-2</v>
      </c>
      <c r="D50" s="205"/>
      <c r="E50" s="213">
        <v>41426</v>
      </c>
      <c r="F50" s="213" t="s">
        <v>179</v>
      </c>
      <c r="G50" s="214" t="s">
        <v>66</v>
      </c>
      <c r="H50" s="228">
        <f>C$24/12</f>
        <v>1.225E-3</v>
      </c>
      <c r="I50" s="229">
        <f>(SUM('1.  LRAMVA Summary'!D$54:D$59)+SUM('1.  LRAMVA Summary'!D$60:D$61)*(MONTH($E50)-1)/12)*$H50</f>
        <v>0</v>
      </c>
      <c r="J50" s="229">
        <f>(SUM('1.  LRAMVA Summary'!E$54:E$59)+SUM('1.  LRAMVA Summary'!E$60:E$61)*(MONTH($E50)-1)/12)*$H50</f>
        <v>0</v>
      </c>
      <c r="K50" s="229">
        <f>(SUM('1.  LRAMVA Summary'!F$54:F$59)+SUM('1.  LRAMVA Summary'!F$60:F$61)*(MONTH($E50)-1)/12)*$H50</f>
        <v>0</v>
      </c>
      <c r="L50" s="229">
        <f>(SUM('1.  LRAMVA Summary'!G$54:G$59)+SUM('1.  LRAMVA Summary'!G$60:G$61)*(MONTH($E50)-1)/12)*$H50</f>
        <v>0</v>
      </c>
      <c r="M50" s="229">
        <f>(SUM('1.  LRAMVA Summary'!H$54:H$59)+SUM('1.  LRAMVA Summary'!H$60:H$61)*(MONTH($E50)-1)/12)*$H50</f>
        <v>0</v>
      </c>
      <c r="N50" s="229">
        <f>(SUM('1.  LRAMVA Summary'!I$54:I$59)+SUM('1.  LRAMVA Summary'!I$60:I$61)*(MONTH($E50)-1)/12)*$H50</f>
        <v>0</v>
      </c>
      <c r="O50" s="229">
        <f>(SUM('1.  LRAMVA Summary'!J$54:J$59)+SUM('1.  LRAMVA Summary'!J$60:J$61)*(MONTH($E50)-1)/12)*$H50</f>
        <v>0</v>
      </c>
      <c r="P50" s="229">
        <f>(SUM('1.  LRAMVA Summary'!K$54:K$59)+SUM('1.  LRAMVA Summary'!K$60:K$61)*(MONTH($E50)-1)/12)*$H50</f>
        <v>0</v>
      </c>
      <c r="Q50" s="229">
        <f>(SUM('1.  LRAMVA Summary'!L$54:L$59)+SUM('1.  LRAMVA Summary'!L$60:L$61)*(MONTH($E50)-1)/12)*$H50</f>
        <v>0</v>
      </c>
      <c r="R50" s="229">
        <f>(SUM('1.  LRAMVA Summary'!M$54:M$59)+SUM('1.  LRAMVA Summary'!M$60:M$61)*(MONTH($E50)-1)/12)*$H50</f>
        <v>0</v>
      </c>
      <c r="S50" s="229">
        <f>(SUM('1.  LRAMVA Summary'!N$54:N$59)+SUM('1.  LRAMVA Summary'!N$60:N$61)*(MONTH($E50)-1)/12)*$H50</f>
        <v>0</v>
      </c>
      <c r="T50" s="229">
        <f>(SUM('1.  LRAMVA Summary'!O$54:O$59)+SUM('1.  LRAMVA Summary'!O$60:O$61)*(MONTH($E50)-1)/12)*$H50</f>
        <v>0</v>
      </c>
      <c r="U50" s="229">
        <f>(SUM('1.  LRAMVA Summary'!P$54:P$59)+SUM('1.  LRAMVA Summary'!P$60:P$61)*(MONTH($E50)-1)/12)*$H50</f>
        <v>0</v>
      </c>
      <c r="V50" s="229">
        <f>(SUM('1.  LRAMVA Summary'!Q$54:Q$59)+SUM('1.  LRAMVA Summary'!Q$60:Q$61)*(MONTH($E50)-1)/12)*$H50</f>
        <v>0</v>
      </c>
      <c r="W50" s="230">
        <f t="shared" si="10"/>
        <v>0</v>
      </c>
    </row>
    <row r="51" spans="1:23" s="9" customFormat="1">
      <c r="B51" s="212" t="s">
        <v>89</v>
      </c>
      <c r="C51" s="232">
        <f t="shared" si="11"/>
        <v>2.18E-2</v>
      </c>
      <c r="D51" s="205"/>
      <c r="E51" s="213">
        <v>41456</v>
      </c>
      <c r="F51" s="213" t="s">
        <v>179</v>
      </c>
      <c r="G51" s="214" t="s">
        <v>68</v>
      </c>
      <c r="H51" s="231">
        <f>C$25/12</f>
        <v>1.225E-3</v>
      </c>
      <c r="I51" s="229">
        <f>(SUM('1.  LRAMVA Summary'!D$54:D$59)+SUM('1.  LRAMVA Summary'!D$60:D$61)*(MONTH($E51)-1)/12)*$H51</f>
        <v>0</v>
      </c>
      <c r="J51" s="229">
        <f>(SUM('1.  LRAMVA Summary'!E$54:E$59)+SUM('1.  LRAMVA Summary'!E$60:E$61)*(MONTH($E51)-1)/12)*$H51</f>
        <v>0</v>
      </c>
      <c r="K51" s="229">
        <f>(SUM('1.  LRAMVA Summary'!F$54:F$59)+SUM('1.  LRAMVA Summary'!F$60:F$61)*(MONTH($E51)-1)/12)*$H51</f>
        <v>0</v>
      </c>
      <c r="L51" s="229">
        <f>(SUM('1.  LRAMVA Summary'!G$54:G$59)+SUM('1.  LRAMVA Summary'!G$60:G$61)*(MONTH($E51)-1)/12)*$H51</f>
        <v>0</v>
      </c>
      <c r="M51" s="229">
        <f>(SUM('1.  LRAMVA Summary'!H$54:H$59)+SUM('1.  LRAMVA Summary'!H$60:H$61)*(MONTH($E51)-1)/12)*$H51</f>
        <v>0</v>
      </c>
      <c r="N51" s="229">
        <f>(SUM('1.  LRAMVA Summary'!I$54:I$59)+SUM('1.  LRAMVA Summary'!I$60:I$61)*(MONTH($E51)-1)/12)*$H51</f>
        <v>0</v>
      </c>
      <c r="O51" s="229">
        <f>(SUM('1.  LRAMVA Summary'!J$54:J$59)+SUM('1.  LRAMVA Summary'!J$60:J$61)*(MONTH($E51)-1)/12)*$H51</f>
        <v>0</v>
      </c>
      <c r="P51" s="229">
        <f>(SUM('1.  LRAMVA Summary'!K$54:K$59)+SUM('1.  LRAMVA Summary'!K$60:K$61)*(MONTH($E51)-1)/12)*$H51</f>
        <v>0</v>
      </c>
      <c r="Q51" s="229">
        <f>(SUM('1.  LRAMVA Summary'!L$54:L$59)+SUM('1.  LRAMVA Summary'!L$60:L$61)*(MONTH($E51)-1)/12)*$H51</f>
        <v>0</v>
      </c>
      <c r="R51" s="229">
        <f>(SUM('1.  LRAMVA Summary'!M$54:M$59)+SUM('1.  LRAMVA Summary'!M$60:M$61)*(MONTH($E51)-1)/12)*$H51</f>
        <v>0</v>
      </c>
      <c r="S51" s="229">
        <f>(SUM('1.  LRAMVA Summary'!N$54:N$59)+SUM('1.  LRAMVA Summary'!N$60:N$61)*(MONTH($E51)-1)/12)*$H51</f>
        <v>0</v>
      </c>
      <c r="T51" s="229">
        <f>(SUM('1.  LRAMVA Summary'!O$54:O$59)+SUM('1.  LRAMVA Summary'!O$60:O$61)*(MONTH($E51)-1)/12)*$H51</f>
        <v>0</v>
      </c>
      <c r="U51" s="229">
        <f>(SUM('1.  LRAMVA Summary'!P$54:P$59)+SUM('1.  LRAMVA Summary'!P$60:P$61)*(MONTH($E51)-1)/12)*$H51</f>
        <v>0</v>
      </c>
      <c r="V51" s="229">
        <f>(SUM('1.  LRAMVA Summary'!Q$54:Q$59)+SUM('1.  LRAMVA Summary'!Q$60:Q$61)*(MONTH($E51)-1)/12)*$H51</f>
        <v>0</v>
      </c>
      <c r="W51" s="230">
        <f t="shared" si="10"/>
        <v>0</v>
      </c>
    </row>
    <row r="52" spans="1:23" s="9" customFormat="1">
      <c r="B52" s="212" t="s">
        <v>91</v>
      </c>
      <c r="C52" s="232">
        <f t="shared" si="11"/>
        <v>2.18E-2</v>
      </c>
      <c r="D52" s="205"/>
      <c r="E52" s="213">
        <v>41487</v>
      </c>
      <c r="F52" s="213" t="s">
        <v>179</v>
      </c>
      <c r="G52" s="214" t="s">
        <v>68</v>
      </c>
      <c r="H52" s="228">
        <f>C$25/12</f>
        <v>1.225E-3</v>
      </c>
      <c r="I52" s="229">
        <f>(SUM('1.  LRAMVA Summary'!D$54:D$59)+SUM('1.  LRAMVA Summary'!D$60:D$61)*(MONTH($E52)-1)/12)*$H52</f>
        <v>0</v>
      </c>
      <c r="J52" s="229">
        <f>(SUM('1.  LRAMVA Summary'!E$54:E$59)+SUM('1.  LRAMVA Summary'!E$60:E$61)*(MONTH($E52)-1)/12)*$H52</f>
        <v>0</v>
      </c>
      <c r="K52" s="229">
        <f>(SUM('1.  LRAMVA Summary'!F$54:F$59)+SUM('1.  LRAMVA Summary'!F$60:F$61)*(MONTH($E52)-1)/12)*$H52</f>
        <v>0</v>
      </c>
      <c r="L52" s="229">
        <f>(SUM('1.  LRAMVA Summary'!G$54:G$59)+SUM('1.  LRAMVA Summary'!G$60:G$61)*(MONTH($E52)-1)/12)*$H52</f>
        <v>0</v>
      </c>
      <c r="M52" s="229">
        <f>(SUM('1.  LRAMVA Summary'!H$54:H$59)+SUM('1.  LRAMVA Summary'!H$60:H$61)*(MONTH($E52)-1)/12)*$H52</f>
        <v>0</v>
      </c>
      <c r="N52" s="229">
        <f>(SUM('1.  LRAMVA Summary'!I$54:I$59)+SUM('1.  LRAMVA Summary'!I$60:I$61)*(MONTH($E52)-1)/12)*$H52</f>
        <v>0</v>
      </c>
      <c r="O52" s="229">
        <f>(SUM('1.  LRAMVA Summary'!J$54:J$59)+SUM('1.  LRAMVA Summary'!J$60:J$61)*(MONTH($E52)-1)/12)*$H52</f>
        <v>0</v>
      </c>
      <c r="P52" s="229">
        <f>(SUM('1.  LRAMVA Summary'!K$54:K$59)+SUM('1.  LRAMVA Summary'!K$60:K$61)*(MONTH($E52)-1)/12)*$H52</f>
        <v>0</v>
      </c>
      <c r="Q52" s="229">
        <f>(SUM('1.  LRAMVA Summary'!L$54:L$59)+SUM('1.  LRAMVA Summary'!L$60:L$61)*(MONTH($E52)-1)/12)*$H52</f>
        <v>0</v>
      </c>
      <c r="R52" s="229">
        <f>(SUM('1.  LRAMVA Summary'!M$54:M$59)+SUM('1.  LRAMVA Summary'!M$60:M$61)*(MONTH($E52)-1)/12)*$H52</f>
        <v>0</v>
      </c>
      <c r="S52" s="229">
        <f>(SUM('1.  LRAMVA Summary'!N$54:N$59)+SUM('1.  LRAMVA Summary'!N$60:N$61)*(MONTH($E52)-1)/12)*$H52</f>
        <v>0</v>
      </c>
      <c r="T52" s="229">
        <f>(SUM('1.  LRAMVA Summary'!O$54:O$59)+SUM('1.  LRAMVA Summary'!O$60:O$61)*(MONTH($E52)-1)/12)*$H52</f>
        <v>0</v>
      </c>
      <c r="U52" s="229">
        <f>(SUM('1.  LRAMVA Summary'!P$54:P$59)+SUM('1.  LRAMVA Summary'!P$60:P$61)*(MONTH($E52)-1)/12)*$H52</f>
        <v>0</v>
      </c>
      <c r="V52" s="229">
        <f>(SUM('1.  LRAMVA Summary'!Q$54:Q$59)+SUM('1.  LRAMVA Summary'!Q$60:Q$61)*(MONTH($E52)-1)/12)*$H52</f>
        <v>0</v>
      </c>
      <c r="W52" s="230">
        <f t="shared" si="10"/>
        <v>0</v>
      </c>
    </row>
    <row r="53" spans="1:23" s="9" customFormat="1">
      <c r="B53" s="212" t="s">
        <v>90</v>
      </c>
      <c r="C53" s="232">
        <f t="shared" si="11"/>
        <v>2.18E-2</v>
      </c>
      <c r="D53" s="205"/>
      <c r="E53" s="213">
        <v>41518</v>
      </c>
      <c r="F53" s="213" t="s">
        <v>179</v>
      </c>
      <c r="G53" s="214" t="s">
        <v>68</v>
      </c>
      <c r="H53" s="228">
        <f>C$25/12</f>
        <v>1.225E-3</v>
      </c>
      <c r="I53" s="229">
        <f>(SUM('1.  LRAMVA Summary'!D$54:D$59)+SUM('1.  LRAMVA Summary'!D$60:D$61)*(MONTH($E53)-1)/12)*$H53</f>
        <v>0</v>
      </c>
      <c r="J53" s="229">
        <f>(SUM('1.  LRAMVA Summary'!E$54:E$59)+SUM('1.  LRAMVA Summary'!E$60:E$61)*(MONTH($E53)-1)/12)*$H53</f>
        <v>0</v>
      </c>
      <c r="K53" s="229">
        <f>(SUM('1.  LRAMVA Summary'!F$54:F$59)+SUM('1.  LRAMVA Summary'!F$60:F$61)*(MONTH($E53)-1)/12)*$H53</f>
        <v>0</v>
      </c>
      <c r="L53" s="229">
        <f>(SUM('1.  LRAMVA Summary'!G$54:G$59)+SUM('1.  LRAMVA Summary'!G$60:G$61)*(MONTH($E53)-1)/12)*$H53</f>
        <v>0</v>
      </c>
      <c r="M53" s="229">
        <f>(SUM('1.  LRAMVA Summary'!H$54:H$59)+SUM('1.  LRAMVA Summary'!H$60:H$61)*(MONTH($E53)-1)/12)*$H53</f>
        <v>0</v>
      </c>
      <c r="N53" s="229">
        <f>(SUM('1.  LRAMVA Summary'!I$54:I$59)+SUM('1.  LRAMVA Summary'!I$60:I$61)*(MONTH($E53)-1)/12)*$H53</f>
        <v>0</v>
      </c>
      <c r="O53" s="229">
        <f>(SUM('1.  LRAMVA Summary'!J$54:J$59)+SUM('1.  LRAMVA Summary'!J$60:J$61)*(MONTH($E53)-1)/12)*$H53</f>
        <v>0</v>
      </c>
      <c r="P53" s="229">
        <f>(SUM('1.  LRAMVA Summary'!K$54:K$59)+SUM('1.  LRAMVA Summary'!K$60:K$61)*(MONTH($E53)-1)/12)*$H53</f>
        <v>0</v>
      </c>
      <c r="Q53" s="229">
        <f>(SUM('1.  LRAMVA Summary'!L$54:L$59)+SUM('1.  LRAMVA Summary'!L$60:L$61)*(MONTH($E53)-1)/12)*$H53</f>
        <v>0</v>
      </c>
      <c r="R53" s="229">
        <f>(SUM('1.  LRAMVA Summary'!M$54:M$59)+SUM('1.  LRAMVA Summary'!M$60:M$61)*(MONTH($E53)-1)/12)*$H53</f>
        <v>0</v>
      </c>
      <c r="S53" s="229">
        <f>(SUM('1.  LRAMVA Summary'!N$54:N$59)+SUM('1.  LRAMVA Summary'!N$60:N$61)*(MONTH($E53)-1)/12)*$H53</f>
        <v>0</v>
      </c>
      <c r="T53" s="229">
        <f>(SUM('1.  LRAMVA Summary'!O$54:O$59)+SUM('1.  LRAMVA Summary'!O$60:O$61)*(MONTH($E53)-1)/12)*$H53</f>
        <v>0</v>
      </c>
      <c r="U53" s="229">
        <f>(SUM('1.  LRAMVA Summary'!P$54:P$59)+SUM('1.  LRAMVA Summary'!P$60:P$61)*(MONTH($E53)-1)/12)*$H53</f>
        <v>0</v>
      </c>
      <c r="V53" s="229">
        <f>(SUM('1.  LRAMVA Summary'!Q$54:Q$59)+SUM('1.  LRAMVA Summary'!Q$60:Q$61)*(MONTH($E53)-1)/12)*$H53</f>
        <v>0</v>
      </c>
      <c r="W53" s="230">
        <f t="shared" si="10"/>
        <v>0</v>
      </c>
    </row>
    <row r="54" spans="1:23" s="9" customFormat="1">
      <c r="B54" s="234" t="s">
        <v>92</v>
      </c>
      <c r="C54" s="235">
        <f>C53</f>
        <v>2.18E-2</v>
      </c>
      <c r="D54" s="205"/>
      <c r="E54" s="213">
        <v>41548</v>
      </c>
      <c r="F54" s="213" t="s">
        <v>179</v>
      </c>
      <c r="G54" s="214" t="s">
        <v>69</v>
      </c>
      <c r="H54" s="231">
        <f>C$26/12</f>
        <v>1.225E-3</v>
      </c>
      <c r="I54" s="229">
        <f>(SUM('1.  LRAMVA Summary'!D$54:D$59)+SUM('1.  LRAMVA Summary'!D$60:D$61)*(MONTH($E54)-1)/12)*$H54</f>
        <v>0</v>
      </c>
      <c r="J54" s="229">
        <f>(SUM('1.  LRAMVA Summary'!E$54:E$59)+SUM('1.  LRAMVA Summary'!E$60:E$61)*(MONTH($E54)-1)/12)*$H54</f>
        <v>0</v>
      </c>
      <c r="K54" s="229">
        <f>(SUM('1.  LRAMVA Summary'!F$54:F$59)+SUM('1.  LRAMVA Summary'!F$60:F$61)*(MONTH($E54)-1)/12)*$H54</f>
        <v>0</v>
      </c>
      <c r="L54" s="229">
        <f>(SUM('1.  LRAMVA Summary'!G$54:G$59)+SUM('1.  LRAMVA Summary'!G$60:G$61)*(MONTH($E54)-1)/12)*$H54</f>
        <v>0</v>
      </c>
      <c r="M54" s="229">
        <f>(SUM('1.  LRAMVA Summary'!H$54:H$59)+SUM('1.  LRAMVA Summary'!H$60:H$61)*(MONTH($E54)-1)/12)*$H54</f>
        <v>0</v>
      </c>
      <c r="N54" s="229">
        <f>(SUM('1.  LRAMVA Summary'!I$54:I$59)+SUM('1.  LRAMVA Summary'!I$60:I$61)*(MONTH($E54)-1)/12)*$H54</f>
        <v>0</v>
      </c>
      <c r="O54" s="229">
        <f>(SUM('1.  LRAMVA Summary'!J$54:J$59)+SUM('1.  LRAMVA Summary'!J$60:J$61)*(MONTH($E54)-1)/12)*$H54</f>
        <v>0</v>
      </c>
      <c r="P54" s="229">
        <f>(SUM('1.  LRAMVA Summary'!K$54:K$59)+SUM('1.  LRAMVA Summary'!K$60:K$61)*(MONTH($E54)-1)/12)*$H54</f>
        <v>0</v>
      </c>
      <c r="Q54" s="229">
        <f>(SUM('1.  LRAMVA Summary'!L$54:L$59)+SUM('1.  LRAMVA Summary'!L$60:L$61)*(MONTH($E54)-1)/12)*$H54</f>
        <v>0</v>
      </c>
      <c r="R54" s="229">
        <f>(SUM('1.  LRAMVA Summary'!M$54:M$59)+SUM('1.  LRAMVA Summary'!M$60:M$61)*(MONTH($E54)-1)/12)*$H54</f>
        <v>0</v>
      </c>
      <c r="S54" s="229">
        <f>(SUM('1.  LRAMVA Summary'!N$54:N$59)+SUM('1.  LRAMVA Summary'!N$60:N$61)*(MONTH($E54)-1)/12)*$H54</f>
        <v>0</v>
      </c>
      <c r="T54" s="229">
        <f>(SUM('1.  LRAMVA Summary'!O$54:O$59)+SUM('1.  LRAMVA Summary'!O$60:O$61)*(MONTH($E54)-1)/12)*$H54</f>
        <v>0</v>
      </c>
      <c r="U54" s="229">
        <f>(SUM('1.  LRAMVA Summary'!P$54:P$59)+SUM('1.  LRAMVA Summary'!P$60:P$61)*(MONTH($E54)-1)/12)*$H54</f>
        <v>0</v>
      </c>
      <c r="V54" s="229">
        <f>(SUM('1.  LRAMVA Summary'!Q$54:Q$59)+SUM('1.  LRAMVA Summary'!Q$60:Q$61)*(MONTH($E54)-1)/12)*$H54</f>
        <v>0</v>
      </c>
      <c r="W54" s="230">
        <f t="shared" si="10"/>
        <v>0</v>
      </c>
    </row>
    <row r="55" spans="1:23" s="9" customFormat="1">
      <c r="D55" s="205"/>
      <c r="E55" s="213">
        <v>41579</v>
      </c>
      <c r="F55" s="213" t="s">
        <v>179</v>
      </c>
      <c r="G55" s="214" t="s">
        <v>69</v>
      </c>
      <c r="H55" s="228">
        <f>C$26/12</f>
        <v>1.225E-3</v>
      </c>
      <c r="I55" s="229">
        <f>(SUM('1.  LRAMVA Summary'!D$54:D$59)+SUM('1.  LRAMVA Summary'!D$60:D$61)*(MONTH($E55)-1)/12)*$H55</f>
        <v>0</v>
      </c>
      <c r="J55" s="229">
        <f>(SUM('1.  LRAMVA Summary'!E$54:E$59)+SUM('1.  LRAMVA Summary'!E$60:E$61)*(MONTH($E55)-1)/12)*$H55</f>
        <v>0</v>
      </c>
      <c r="K55" s="229">
        <f>(SUM('1.  LRAMVA Summary'!F$54:F$59)+SUM('1.  LRAMVA Summary'!F$60:F$61)*(MONTH($E55)-1)/12)*$H55</f>
        <v>0</v>
      </c>
      <c r="L55" s="229">
        <f>(SUM('1.  LRAMVA Summary'!G$54:G$59)+SUM('1.  LRAMVA Summary'!G$60:G$61)*(MONTH($E55)-1)/12)*$H55</f>
        <v>0</v>
      </c>
      <c r="M55" s="229">
        <f>(SUM('1.  LRAMVA Summary'!H$54:H$59)+SUM('1.  LRAMVA Summary'!H$60:H$61)*(MONTH($E55)-1)/12)*$H55</f>
        <v>0</v>
      </c>
      <c r="N55" s="229">
        <f>(SUM('1.  LRAMVA Summary'!I$54:I$59)+SUM('1.  LRAMVA Summary'!I$60:I$61)*(MONTH($E55)-1)/12)*$H55</f>
        <v>0</v>
      </c>
      <c r="O55" s="229">
        <f>(SUM('1.  LRAMVA Summary'!J$54:J$59)+SUM('1.  LRAMVA Summary'!J$60:J$61)*(MONTH($E55)-1)/12)*$H55</f>
        <v>0</v>
      </c>
      <c r="P55" s="229">
        <f>(SUM('1.  LRAMVA Summary'!K$54:K$59)+SUM('1.  LRAMVA Summary'!K$60:K$61)*(MONTH($E55)-1)/12)*$H55</f>
        <v>0</v>
      </c>
      <c r="Q55" s="229">
        <f>(SUM('1.  LRAMVA Summary'!L$54:L$59)+SUM('1.  LRAMVA Summary'!L$60:L$61)*(MONTH($E55)-1)/12)*$H55</f>
        <v>0</v>
      </c>
      <c r="R55" s="229">
        <f>(SUM('1.  LRAMVA Summary'!M$54:M$59)+SUM('1.  LRAMVA Summary'!M$60:M$61)*(MONTH($E55)-1)/12)*$H55</f>
        <v>0</v>
      </c>
      <c r="S55" s="229">
        <f>(SUM('1.  LRAMVA Summary'!N$54:N$59)+SUM('1.  LRAMVA Summary'!N$60:N$61)*(MONTH($E55)-1)/12)*$H55</f>
        <v>0</v>
      </c>
      <c r="T55" s="229">
        <f>(SUM('1.  LRAMVA Summary'!O$54:O$59)+SUM('1.  LRAMVA Summary'!O$60:O$61)*(MONTH($E55)-1)/12)*$H55</f>
        <v>0</v>
      </c>
      <c r="U55" s="229">
        <f>(SUM('1.  LRAMVA Summary'!P$54:P$59)+SUM('1.  LRAMVA Summary'!P$60:P$61)*(MONTH($E55)-1)/12)*$H55</f>
        <v>0</v>
      </c>
      <c r="V55" s="229">
        <f>(SUM('1.  LRAMVA Summary'!Q$54:Q$59)+SUM('1.  LRAMVA Summary'!Q$60:Q$61)*(MONTH($E55)-1)/12)*$H55</f>
        <v>0</v>
      </c>
      <c r="W55" s="230">
        <f t="shared" si="10"/>
        <v>0</v>
      </c>
    </row>
    <row r="56" spans="1:23" s="9" customFormat="1" ht="15.75">
      <c r="B56" s="182" t="s">
        <v>182</v>
      </c>
      <c r="C56" s="27"/>
      <c r="D56" s="205"/>
      <c r="E56" s="213">
        <v>41609</v>
      </c>
      <c r="F56" s="213" t="s">
        <v>179</v>
      </c>
      <c r="G56" s="214" t="s">
        <v>69</v>
      </c>
      <c r="H56" s="228">
        <f>C$26/12</f>
        <v>1.225E-3</v>
      </c>
      <c r="I56" s="229">
        <f>(SUM('1.  LRAMVA Summary'!D$54:D$59)+SUM('1.  LRAMVA Summary'!D$60:D$61)*(MONTH($E56)-1)/12)*$H56</f>
        <v>0</v>
      </c>
      <c r="J56" s="229">
        <f>(SUM('1.  LRAMVA Summary'!E$54:E$59)+SUM('1.  LRAMVA Summary'!E$60:E$61)*(MONTH($E56)-1)/12)*$H56</f>
        <v>0</v>
      </c>
      <c r="K56" s="229">
        <f>(SUM('1.  LRAMVA Summary'!F$54:F$59)+SUM('1.  LRAMVA Summary'!F$60:F$61)*(MONTH($E56)-1)/12)*$H56</f>
        <v>0</v>
      </c>
      <c r="L56" s="229">
        <f>(SUM('1.  LRAMVA Summary'!G$54:G$59)+SUM('1.  LRAMVA Summary'!G$60:G$61)*(MONTH($E56)-1)/12)*$H56</f>
        <v>0</v>
      </c>
      <c r="M56" s="229">
        <f>(SUM('1.  LRAMVA Summary'!H$54:H$59)+SUM('1.  LRAMVA Summary'!H$60:H$61)*(MONTH($E56)-1)/12)*$H56</f>
        <v>0</v>
      </c>
      <c r="N56" s="229">
        <f>(SUM('1.  LRAMVA Summary'!I$54:I$59)+SUM('1.  LRAMVA Summary'!I$60:I$61)*(MONTH($E56)-1)/12)*$H56</f>
        <v>0</v>
      </c>
      <c r="O56" s="229">
        <f>(SUM('1.  LRAMVA Summary'!J$54:J$59)+SUM('1.  LRAMVA Summary'!J$60:J$61)*(MONTH($E56)-1)/12)*$H56</f>
        <v>0</v>
      </c>
      <c r="P56" s="229">
        <f>(SUM('1.  LRAMVA Summary'!K$54:K$59)+SUM('1.  LRAMVA Summary'!K$60:K$61)*(MONTH($E56)-1)/12)*$H56</f>
        <v>0</v>
      </c>
      <c r="Q56" s="229">
        <f>(SUM('1.  LRAMVA Summary'!L$54:L$59)+SUM('1.  LRAMVA Summary'!L$60:L$61)*(MONTH($E56)-1)/12)*$H56</f>
        <v>0</v>
      </c>
      <c r="R56" s="229">
        <f>(SUM('1.  LRAMVA Summary'!M$54:M$59)+SUM('1.  LRAMVA Summary'!M$60:M$61)*(MONTH($E56)-1)/12)*$H56</f>
        <v>0</v>
      </c>
      <c r="S56" s="229">
        <f>(SUM('1.  LRAMVA Summary'!N$54:N$59)+SUM('1.  LRAMVA Summary'!N$60:N$61)*(MONTH($E56)-1)/12)*$H56</f>
        <v>0</v>
      </c>
      <c r="T56" s="229">
        <f>(SUM('1.  LRAMVA Summary'!O$54:O$59)+SUM('1.  LRAMVA Summary'!O$60:O$61)*(MONTH($E56)-1)/12)*$H56</f>
        <v>0</v>
      </c>
      <c r="U56" s="229">
        <f>(SUM('1.  LRAMVA Summary'!P$54:P$59)+SUM('1.  LRAMVA Summary'!P$60:P$61)*(MONTH($E56)-1)/12)*$H56</f>
        <v>0</v>
      </c>
      <c r="V56" s="229">
        <f>(SUM('1.  LRAMVA Summary'!Q$54:Q$59)+SUM('1.  LRAMVA Summary'!Q$60:Q$61)*(MONTH($E56)-1)/12)*$H56</f>
        <v>0</v>
      </c>
      <c r="W56" s="230">
        <f t="shared" si="10"/>
        <v>0</v>
      </c>
    </row>
    <row r="57" spans="1:23" s="9" customFormat="1" ht="15.75" thickBot="1">
      <c r="B57" s="27"/>
      <c r="C57" s="27"/>
      <c r="D57" s="205"/>
      <c r="E57" s="215" t="s">
        <v>463</v>
      </c>
      <c r="F57" s="215"/>
      <c r="G57" s="216"/>
      <c r="H57" s="217"/>
      <c r="I57" s="218">
        <f>SUM(I44:I56)</f>
        <v>0</v>
      </c>
      <c r="J57" s="218">
        <f t="shared" ref="J57:O57" si="12">SUM(J44:J56)</f>
        <v>0</v>
      </c>
      <c r="K57" s="218">
        <f t="shared" si="12"/>
        <v>0</v>
      </c>
      <c r="L57" s="218">
        <f t="shared" si="12"/>
        <v>0</v>
      </c>
      <c r="M57" s="218">
        <f t="shared" si="12"/>
        <v>0</v>
      </c>
      <c r="N57" s="218">
        <f t="shared" si="12"/>
        <v>0</v>
      </c>
      <c r="O57" s="218">
        <f t="shared" si="12"/>
        <v>0</v>
      </c>
      <c r="P57" s="218">
        <f t="shared" ref="P57:V57" si="13">SUM(P44:P56)</f>
        <v>0</v>
      </c>
      <c r="Q57" s="218">
        <f t="shared" si="13"/>
        <v>0</v>
      </c>
      <c r="R57" s="218">
        <f t="shared" si="13"/>
        <v>0</v>
      </c>
      <c r="S57" s="218">
        <f t="shared" si="13"/>
        <v>0</v>
      </c>
      <c r="T57" s="218">
        <f t="shared" si="13"/>
        <v>0</v>
      </c>
      <c r="U57" s="218">
        <f t="shared" si="13"/>
        <v>0</v>
      </c>
      <c r="V57" s="218">
        <f t="shared" si="13"/>
        <v>0</v>
      </c>
      <c r="W57" s="218">
        <f>SUM(W44:W56)</f>
        <v>0</v>
      </c>
    </row>
    <row r="58" spans="1:23" s="9" customFormat="1" ht="15.75" thickTop="1">
      <c r="D58" s="205"/>
      <c r="E58" s="219" t="s">
        <v>67</v>
      </c>
      <c r="F58" s="219"/>
      <c r="G58" s="220"/>
      <c r="H58" s="221"/>
      <c r="I58" s="222"/>
      <c r="J58" s="222"/>
      <c r="K58" s="222"/>
      <c r="L58" s="222"/>
      <c r="M58" s="222"/>
      <c r="N58" s="222"/>
      <c r="O58" s="222"/>
      <c r="P58" s="222"/>
      <c r="Q58" s="222"/>
      <c r="R58" s="222"/>
      <c r="S58" s="222"/>
      <c r="T58" s="222"/>
      <c r="U58" s="222"/>
      <c r="V58" s="222"/>
      <c r="W58" s="223"/>
    </row>
    <row r="59" spans="1:23" s="9" customFormat="1">
      <c r="D59" s="205"/>
      <c r="E59" s="224" t="s">
        <v>427</v>
      </c>
      <c r="F59" s="224"/>
      <c r="G59" s="225"/>
      <c r="H59" s="226"/>
      <c r="I59" s="227">
        <f t="shared" ref="I59:W59" si="14">I57+I58</f>
        <v>0</v>
      </c>
      <c r="J59" s="227">
        <f t="shared" si="14"/>
        <v>0</v>
      </c>
      <c r="K59" s="227">
        <f t="shared" si="14"/>
        <v>0</v>
      </c>
      <c r="L59" s="227">
        <f t="shared" si="14"/>
        <v>0</v>
      </c>
      <c r="M59" s="227">
        <f t="shared" si="14"/>
        <v>0</v>
      </c>
      <c r="N59" s="227">
        <f t="shared" si="14"/>
        <v>0</v>
      </c>
      <c r="O59" s="227">
        <f t="shared" si="14"/>
        <v>0</v>
      </c>
      <c r="P59" s="227">
        <f t="shared" ref="P59:V59" si="15">P57+P58</f>
        <v>0</v>
      </c>
      <c r="Q59" s="227">
        <f t="shared" si="15"/>
        <v>0</v>
      </c>
      <c r="R59" s="227">
        <f t="shared" si="15"/>
        <v>0</v>
      </c>
      <c r="S59" s="227">
        <f t="shared" si="15"/>
        <v>0</v>
      </c>
      <c r="T59" s="227">
        <f t="shared" si="15"/>
        <v>0</v>
      </c>
      <c r="U59" s="227">
        <f t="shared" si="15"/>
        <v>0</v>
      </c>
      <c r="V59" s="227">
        <f t="shared" si="15"/>
        <v>0</v>
      </c>
      <c r="W59" s="227">
        <f t="shared" si="14"/>
        <v>0</v>
      </c>
    </row>
    <row r="60" spans="1:23" s="9" customFormat="1">
      <c r="D60" s="205"/>
      <c r="E60" s="213">
        <v>41640</v>
      </c>
      <c r="F60" s="213" t="s">
        <v>180</v>
      </c>
      <c r="G60" s="214" t="s">
        <v>65</v>
      </c>
      <c r="H60" s="231">
        <f>C$27/12</f>
        <v>1.225E-3</v>
      </c>
      <c r="I60" s="229">
        <f>(SUM('1.  LRAMVA Summary'!D$54:D$62)+SUM('1.  LRAMVA Summary'!D$63:D$64)*(MONTH($E60)-1)/12)*$H60</f>
        <v>0</v>
      </c>
      <c r="J60" s="229">
        <f>(SUM('1.  LRAMVA Summary'!E$54:E$62)+SUM('1.  LRAMVA Summary'!E$63:E$64)*(MONTH($E60)-1)/12)*$H60</f>
        <v>0</v>
      </c>
      <c r="K60" s="229">
        <f>(SUM('1.  LRAMVA Summary'!F$54:F$62)+SUM('1.  LRAMVA Summary'!F$63:F$64)*(MONTH($E60)-1)/12)*$H60</f>
        <v>0</v>
      </c>
      <c r="L60" s="229">
        <f>(SUM('1.  LRAMVA Summary'!G$54:G$62)+SUM('1.  LRAMVA Summary'!G$63:G$64)*(MONTH($E60)-1)/12)*$H60</f>
        <v>0</v>
      </c>
      <c r="M60" s="229">
        <f>(SUM('1.  LRAMVA Summary'!H$54:H$62)+SUM('1.  LRAMVA Summary'!H$63:H$64)*(MONTH($E60)-1)/12)*$H60</f>
        <v>0</v>
      </c>
      <c r="N60" s="229">
        <f>(SUM('1.  LRAMVA Summary'!I$54:I$62)+SUM('1.  LRAMVA Summary'!I$63:I$64)*(MONTH($E60)-1)/12)*$H60</f>
        <v>0</v>
      </c>
      <c r="O60" s="229">
        <f>(SUM('1.  LRAMVA Summary'!J$54:J$62)+SUM('1.  LRAMVA Summary'!J$63:J$64)*(MONTH($E60)-1)/12)*$H60</f>
        <v>0</v>
      </c>
      <c r="P60" s="229">
        <f>(SUM('1.  LRAMVA Summary'!K$54:K$62)+SUM('1.  LRAMVA Summary'!K$63:K$64)*(MONTH($E60)-1)/12)*$H60</f>
        <v>0</v>
      </c>
      <c r="Q60" s="229">
        <f>(SUM('1.  LRAMVA Summary'!L$54:L$62)+SUM('1.  LRAMVA Summary'!L$63:L$64)*(MONTH($E60)-1)/12)*$H60</f>
        <v>0</v>
      </c>
      <c r="R60" s="229">
        <f>(SUM('1.  LRAMVA Summary'!M$54:M$62)+SUM('1.  LRAMVA Summary'!M$63:M$64)*(MONTH($E60)-1)/12)*$H60</f>
        <v>0</v>
      </c>
      <c r="S60" s="229">
        <f>(SUM('1.  LRAMVA Summary'!N$54:N$62)+SUM('1.  LRAMVA Summary'!N$63:N$64)*(MONTH($E60)-1)/12)*$H60</f>
        <v>0</v>
      </c>
      <c r="T60" s="229">
        <f>(SUM('1.  LRAMVA Summary'!O$54:O$62)+SUM('1.  LRAMVA Summary'!O$63:O$64)*(MONTH($E60)-1)/12)*$H60</f>
        <v>0</v>
      </c>
      <c r="U60" s="229">
        <f>(SUM('1.  LRAMVA Summary'!P$54:P$62)+SUM('1.  LRAMVA Summary'!P$63:P$64)*(MONTH($E60)-1)/12)*$H60</f>
        <v>0</v>
      </c>
      <c r="V60" s="229">
        <f>(SUM('1.  LRAMVA Summary'!Q$54:Q$62)+SUM('1.  LRAMVA Summary'!Q$63:Q$64)*(MONTH($E60)-1)/12)*$H60</f>
        <v>0</v>
      </c>
      <c r="W60" s="230">
        <f>SUM(I60:V60)</f>
        <v>0</v>
      </c>
    </row>
    <row r="61" spans="1:23" s="9" customFormat="1">
      <c r="A61" s="28"/>
      <c r="E61" s="213">
        <v>41671</v>
      </c>
      <c r="F61" s="213" t="s">
        <v>180</v>
      </c>
      <c r="G61" s="214" t="s">
        <v>65</v>
      </c>
      <c r="H61" s="228">
        <f>C$27/12</f>
        <v>1.225E-3</v>
      </c>
      <c r="I61" s="229">
        <f>(SUM('1.  LRAMVA Summary'!D$54:D$62)+SUM('1.  LRAMVA Summary'!D$63:D$64)*(MONTH($E61)-1)/12)*$H61</f>
        <v>0</v>
      </c>
      <c r="J61" s="229">
        <f>(SUM('1.  LRAMVA Summary'!E$54:E$62)+SUM('1.  LRAMVA Summary'!E$63:E$64)*(MONTH($E61)-1)/12)*$H61</f>
        <v>0</v>
      </c>
      <c r="K61" s="229">
        <f>(SUM('1.  LRAMVA Summary'!F$54:F$62)+SUM('1.  LRAMVA Summary'!F$63:F$64)*(MONTH($E61)-1)/12)*$H61</f>
        <v>0</v>
      </c>
      <c r="L61" s="229">
        <f>(SUM('1.  LRAMVA Summary'!G$54:G$62)+SUM('1.  LRAMVA Summary'!G$63:G$64)*(MONTH($E61)-1)/12)*$H61</f>
        <v>0</v>
      </c>
      <c r="M61" s="229">
        <f>(SUM('1.  LRAMVA Summary'!H$54:H$62)+SUM('1.  LRAMVA Summary'!H$63:H$64)*(MONTH($E61)-1)/12)*$H61</f>
        <v>0</v>
      </c>
      <c r="N61" s="229">
        <f>(SUM('1.  LRAMVA Summary'!I$54:I$62)+SUM('1.  LRAMVA Summary'!I$63:I$64)*(MONTH($E61)-1)/12)*$H61</f>
        <v>0</v>
      </c>
      <c r="O61" s="229">
        <f>(SUM('1.  LRAMVA Summary'!J$54:J$62)+SUM('1.  LRAMVA Summary'!J$63:J$64)*(MONTH($E61)-1)/12)*$H61</f>
        <v>0</v>
      </c>
      <c r="P61" s="229">
        <f>(SUM('1.  LRAMVA Summary'!K$54:K$62)+SUM('1.  LRAMVA Summary'!K$63:K$64)*(MONTH($E61)-1)/12)*$H61</f>
        <v>0</v>
      </c>
      <c r="Q61" s="229">
        <f>(SUM('1.  LRAMVA Summary'!L$54:L$62)+SUM('1.  LRAMVA Summary'!L$63:L$64)*(MONTH($E61)-1)/12)*$H61</f>
        <v>0</v>
      </c>
      <c r="R61" s="229">
        <f>(SUM('1.  LRAMVA Summary'!M$54:M$62)+SUM('1.  LRAMVA Summary'!M$63:M$64)*(MONTH($E61)-1)/12)*$H61</f>
        <v>0</v>
      </c>
      <c r="S61" s="229">
        <f>(SUM('1.  LRAMVA Summary'!N$54:N$62)+SUM('1.  LRAMVA Summary'!N$63:N$64)*(MONTH($E61)-1)/12)*$H61</f>
        <v>0</v>
      </c>
      <c r="T61" s="229">
        <f>(SUM('1.  LRAMVA Summary'!O$54:O$62)+SUM('1.  LRAMVA Summary'!O$63:O$64)*(MONTH($E61)-1)/12)*$H61</f>
        <v>0</v>
      </c>
      <c r="U61" s="229">
        <f>(SUM('1.  LRAMVA Summary'!P$54:P$62)+SUM('1.  LRAMVA Summary'!P$63:P$64)*(MONTH($E61)-1)/12)*$H61</f>
        <v>0</v>
      </c>
      <c r="V61" s="229">
        <f>(SUM('1.  LRAMVA Summary'!Q$54:Q$62)+SUM('1.  LRAMVA Summary'!Q$63:Q$64)*(MONTH($E61)-1)/12)*$H61</f>
        <v>0</v>
      </c>
      <c r="W61" s="230">
        <f t="shared" ref="W61:W71" si="16">SUM(I61:V61)</f>
        <v>0</v>
      </c>
    </row>
    <row r="62" spans="1:23" s="9" customFormat="1">
      <c r="B62" s="66"/>
      <c r="E62" s="213">
        <v>41699</v>
      </c>
      <c r="F62" s="213" t="s">
        <v>180</v>
      </c>
      <c r="G62" s="214" t="s">
        <v>65</v>
      </c>
      <c r="H62" s="228">
        <f>C$27/12</f>
        <v>1.225E-3</v>
      </c>
      <c r="I62" s="229">
        <f>(SUM('1.  LRAMVA Summary'!D$54:D$62)+SUM('1.  LRAMVA Summary'!D$63:D$64)*(MONTH($E62)-1)/12)*$H62</f>
        <v>0</v>
      </c>
      <c r="J62" s="229">
        <f>(SUM('1.  LRAMVA Summary'!E$54:E$62)+SUM('1.  LRAMVA Summary'!E$63:E$64)*(MONTH($E62)-1)/12)*$H62</f>
        <v>0</v>
      </c>
      <c r="K62" s="229">
        <f>(SUM('1.  LRAMVA Summary'!F$54:F$62)+SUM('1.  LRAMVA Summary'!F$63:F$64)*(MONTH($E62)-1)/12)*$H62</f>
        <v>0</v>
      </c>
      <c r="L62" s="229">
        <f>(SUM('1.  LRAMVA Summary'!G$54:G$62)+SUM('1.  LRAMVA Summary'!G$63:G$64)*(MONTH($E62)-1)/12)*$H62</f>
        <v>0</v>
      </c>
      <c r="M62" s="229">
        <f>(SUM('1.  LRAMVA Summary'!H$54:H$62)+SUM('1.  LRAMVA Summary'!H$63:H$64)*(MONTH($E62)-1)/12)*$H62</f>
        <v>0</v>
      </c>
      <c r="N62" s="229">
        <f>(SUM('1.  LRAMVA Summary'!I$54:I$62)+SUM('1.  LRAMVA Summary'!I$63:I$64)*(MONTH($E62)-1)/12)*$H62</f>
        <v>0</v>
      </c>
      <c r="O62" s="229">
        <f>(SUM('1.  LRAMVA Summary'!J$54:J$62)+SUM('1.  LRAMVA Summary'!J$63:J$64)*(MONTH($E62)-1)/12)*$H62</f>
        <v>0</v>
      </c>
      <c r="P62" s="229">
        <f>(SUM('1.  LRAMVA Summary'!K$54:K$62)+SUM('1.  LRAMVA Summary'!K$63:K$64)*(MONTH($E62)-1)/12)*$H62</f>
        <v>0</v>
      </c>
      <c r="Q62" s="229">
        <f>(SUM('1.  LRAMVA Summary'!L$54:L$62)+SUM('1.  LRAMVA Summary'!L$63:L$64)*(MONTH($E62)-1)/12)*$H62</f>
        <v>0</v>
      </c>
      <c r="R62" s="229">
        <f>(SUM('1.  LRAMVA Summary'!M$54:M$62)+SUM('1.  LRAMVA Summary'!M$63:M$64)*(MONTH($E62)-1)/12)*$H62</f>
        <v>0</v>
      </c>
      <c r="S62" s="229">
        <f>(SUM('1.  LRAMVA Summary'!N$54:N$62)+SUM('1.  LRAMVA Summary'!N$63:N$64)*(MONTH($E62)-1)/12)*$H62</f>
        <v>0</v>
      </c>
      <c r="T62" s="229">
        <f>(SUM('1.  LRAMVA Summary'!O$54:O$62)+SUM('1.  LRAMVA Summary'!O$63:O$64)*(MONTH($E62)-1)/12)*$H62</f>
        <v>0</v>
      </c>
      <c r="U62" s="229">
        <f>(SUM('1.  LRAMVA Summary'!P$54:P$62)+SUM('1.  LRAMVA Summary'!P$63:P$64)*(MONTH($E62)-1)/12)*$H62</f>
        <v>0</v>
      </c>
      <c r="V62" s="229">
        <f>(SUM('1.  LRAMVA Summary'!Q$54:Q$62)+SUM('1.  LRAMVA Summary'!Q$63:Q$64)*(MONTH($E62)-1)/12)*$H62</f>
        <v>0</v>
      </c>
      <c r="W62" s="230">
        <f t="shared" si="16"/>
        <v>0</v>
      </c>
    </row>
    <row r="63" spans="1:23" s="9" customFormat="1">
      <c r="B63" s="66"/>
      <c r="E63" s="213">
        <v>41730</v>
      </c>
      <c r="F63" s="213" t="s">
        <v>180</v>
      </c>
      <c r="G63" s="214" t="s">
        <v>66</v>
      </c>
      <c r="H63" s="231">
        <f>C$28/12</f>
        <v>1.225E-3</v>
      </c>
      <c r="I63" s="229">
        <f>(SUM('1.  LRAMVA Summary'!D$54:D$62)+SUM('1.  LRAMVA Summary'!D$63:D$64)*(MONTH($E63)-1)/12)*$H63</f>
        <v>0</v>
      </c>
      <c r="J63" s="229">
        <f>(SUM('1.  LRAMVA Summary'!E$54:E$62)+SUM('1.  LRAMVA Summary'!E$63:E$64)*(MONTH($E63)-1)/12)*$H63</f>
        <v>0</v>
      </c>
      <c r="K63" s="229">
        <f>(SUM('1.  LRAMVA Summary'!F$54:F$62)+SUM('1.  LRAMVA Summary'!F$63:F$64)*(MONTH($E63)-1)/12)*$H63</f>
        <v>0</v>
      </c>
      <c r="L63" s="229">
        <f>(SUM('1.  LRAMVA Summary'!G$54:G$62)+SUM('1.  LRAMVA Summary'!G$63:G$64)*(MONTH($E63)-1)/12)*$H63</f>
        <v>0</v>
      </c>
      <c r="M63" s="229">
        <f>(SUM('1.  LRAMVA Summary'!H$54:H$62)+SUM('1.  LRAMVA Summary'!H$63:H$64)*(MONTH($E63)-1)/12)*$H63</f>
        <v>0</v>
      </c>
      <c r="N63" s="229">
        <f>(SUM('1.  LRAMVA Summary'!I$54:I$62)+SUM('1.  LRAMVA Summary'!I$63:I$64)*(MONTH($E63)-1)/12)*$H63</f>
        <v>0</v>
      </c>
      <c r="O63" s="229">
        <f>(SUM('1.  LRAMVA Summary'!J$54:J$62)+SUM('1.  LRAMVA Summary'!J$63:J$64)*(MONTH($E63)-1)/12)*$H63</f>
        <v>0</v>
      </c>
      <c r="P63" s="229">
        <f>(SUM('1.  LRAMVA Summary'!K$54:K$62)+SUM('1.  LRAMVA Summary'!K$63:K$64)*(MONTH($E63)-1)/12)*$H63</f>
        <v>0</v>
      </c>
      <c r="Q63" s="229">
        <f>(SUM('1.  LRAMVA Summary'!L$54:L$62)+SUM('1.  LRAMVA Summary'!L$63:L$64)*(MONTH($E63)-1)/12)*$H63</f>
        <v>0</v>
      </c>
      <c r="R63" s="229">
        <f>(SUM('1.  LRAMVA Summary'!M$54:M$62)+SUM('1.  LRAMVA Summary'!M$63:M$64)*(MONTH($E63)-1)/12)*$H63</f>
        <v>0</v>
      </c>
      <c r="S63" s="229">
        <f>(SUM('1.  LRAMVA Summary'!N$54:N$62)+SUM('1.  LRAMVA Summary'!N$63:N$64)*(MONTH($E63)-1)/12)*$H63</f>
        <v>0</v>
      </c>
      <c r="T63" s="229">
        <f>(SUM('1.  LRAMVA Summary'!O$54:O$62)+SUM('1.  LRAMVA Summary'!O$63:O$64)*(MONTH($E63)-1)/12)*$H63</f>
        <v>0</v>
      </c>
      <c r="U63" s="229">
        <f>(SUM('1.  LRAMVA Summary'!P$54:P$62)+SUM('1.  LRAMVA Summary'!P$63:P$64)*(MONTH($E63)-1)/12)*$H63</f>
        <v>0</v>
      </c>
      <c r="V63" s="229">
        <f>(SUM('1.  LRAMVA Summary'!Q$54:Q$62)+SUM('1.  LRAMVA Summary'!Q$63:Q$64)*(MONTH($E63)-1)/12)*$H63</f>
        <v>0</v>
      </c>
      <c r="W63" s="230">
        <f t="shared" si="16"/>
        <v>0</v>
      </c>
    </row>
    <row r="64" spans="1:23" s="9" customFormat="1">
      <c r="B64" s="66"/>
      <c r="E64" s="213">
        <v>41760</v>
      </c>
      <c r="F64" s="213" t="s">
        <v>180</v>
      </c>
      <c r="G64" s="214" t="s">
        <v>66</v>
      </c>
      <c r="H64" s="228">
        <f>C$28/12</f>
        <v>1.225E-3</v>
      </c>
      <c r="I64" s="229">
        <f>(SUM('1.  LRAMVA Summary'!D$54:D$62)+SUM('1.  LRAMVA Summary'!D$63:D$64)*(MONTH($E64)-1)/12)*$H64</f>
        <v>0</v>
      </c>
      <c r="J64" s="229">
        <f>(SUM('1.  LRAMVA Summary'!E$54:E$62)+SUM('1.  LRAMVA Summary'!E$63:E$64)*(MONTH($E64)-1)/12)*$H64</f>
        <v>0</v>
      </c>
      <c r="K64" s="229">
        <f>(SUM('1.  LRAMVA Summary'!F$54:F$62)+SUM('1.  LRAMVA Summary'!F$63:F$64)*(MONTH($E64)-1)/12)*$H64</f>
        <v>0</v>
      </c>
      <c r="L64" s="229">
        <f>(SUM('1.  LRAMVA Summary'!G$54:G$62)+SUM('1.  LRAMVA Summary'!G$63:G$64)*(MONTH($E64)-1)/12)*$H64</f>
        <v>0</v>
      </c>
      <c r="M64" s="229">
        <f>(SUM('1.  LRAMVA Summary'!H$54:H$62)+SUM('1.  LRAMVA Summary'!H$63:H$64)*(MONTH($E64)-1)/12)*$H64</f>
        <v>0</v>
      </c>
      <c r="N64" s="229">
        <f>(SUM('1.  LRAMVA Summary'!I$54:I$62)+SUM('1.  LRAMVA Summary'!I$63:I$64)*(MONTH($E64)-1)/12)*$H64</f>
        <v>0</v>
      </c>
      <c r="O64" s="229">
        <f>(SUM('1.  LRAMVA Summary'!J$54:J$62)+SUM('1.  LRAMVA Summary'!J$63:J$64)*(MONTH($E64)-1)/12)*$H64</f>
        <v>0</v>
      </c>
      <c r="P64" s="229">
        <f>(SUM('1.  LRAMVA Summary'!K$54:K$62)+SUM('1.  LRAMVA Summary'!K$63:K$64)*(MONTH($E64)-1)/12)*$H64</f>
        <v>0</v>
      </c>
      <c r="Q64" s="229">
        <f>(SUM('1.  LRAMVA Summary'!L$54:L$62)+SUM('1.  LRAMVA Summary'!L$63:L$64)*(MONTH($E64)-1)/12)*$H64</f>
        <v>0</v>
      </c>
      <c r="R64" s="229">
        <f>(SUM('1.  LRAMVA Summary'!M$54:M$62)+SUM('1.  LRAMVA Summary'!M$63:M$64)*(MONTH($E64)-1)/12)*$H64</f>
        <v>0</v>
      </c>
      <c r="S64" s="229">
        <f>(SUM('1.  LRAMVA Summary'!N$54:N$62)+SUM('1.  LRAMVA Summary'!N$63:N$64)*(MONTH($E64)-1)/12)*$H64</f>
        <v>0</v>
      </c>
      <c r="T64" s="229">
        <f>(SUM('1.  LRAMVA Summary'!O$54:O$62)+SUM('1.  LRAMVA Summary'!O$63:O$64)*(MONTH($E64)-1)/12)*$H64</f>
        <v>0</v>
      </c>
      <c r="U64" s="229">
        <f>(SUM('1.  LRAMVA Summary'!P$54:P$62)+SUM('1.  LRAMVA Summary'!P$63:P$64)*(MONTH($E64)-1)/12)*$H64</f>
        <v>0</v>
      </c>
      <c r="V64" s="229">
        <f>(SUM('1.  LRAMVA Summary'!Q$54:Q$62)+SUM('1.  LRAMVA Summary'!Q$63:Q$64)*(MONTH($E64)-1)/12)*$H64</f>
        <v>0</v>
      </c>
      <c r="W64" s="230">
        <f t="shared" si="16"/>
        <v>0</v>
      </c>
    </row>
    <row r="65" spans="2:23" s="9" customFormat="1">
      <c r="B65" s="66"/>
      <c r="E65" s="213">
        <v>41791</v>
      </c>
      <c r="F65" s="213" t="s">
        <v>180</v>
      </c>
      <c r="G65" s="214" t="s">
        <v>66</v>
      </c>
      <c r="H65" s="228">
        <f>C$28/12</f>
        <v>1.225E-3</v>
      </c>
      <c r="I65" s="229">
        <f>(SUM('1.  LRAMVA Summary'!D$54:D$62)+SUM('1.  LRAMVA Summary'!D$63:D$64)*(MONTH($E65)-1)/12)*$H65</f>
        <v>0</v>
      </c>
      <c r="J65" s="229">
        <f>(SUM('1.  LRAMVA Summary'!E$54:E$62)+SUM('1.  LRAMVA Summary'!E$63:E$64)*(MONTH($E65)-1)/12)*$H65</f>
        <v>0</v>
      </c>
      <c r="K65" s="229">
        <f>(SUM('1.  LRAMVA Summary'!F$54:F$62)+SUM('1.  LRAMVA Summary'!F$63:F$64)*(MONTH($E65)-1)/12)*$H65</f>
        <v>0</v>
      </c>
      <c r="L65" s="229">
        <f>(SUM('1.  LRAMVA Summary'!G$54:G$62)+SUM('1.  LRAMVA Summary'!G$63:G$64)*(MONTH($E65)-1)/12)*$H65</f>
        <v>0</v>
      </c>
      <c r="M65" s="229">
        <f>(SUM('1.  LRAMVA Summary'!H$54:H$62)+SUM('1.  LRAMVA Summary'!H$63:H$64)*(MONTH($E65)-1)/12)*$H65</f>
        <v>0</v>
      </c>
      <c r="N65" s="229">
        <f>(SUM('1.  LRAMVA Summary'!I$54:I$62)+SUM('1.  LRAMVA Summary'!I$63:I$64)*(MONTH($E65)-1)/12)*$H65</f>
        <v>0</v>
      </c>
      <c r="O65" s="229">
        <f>(SUM('1.  LRAMVA Summary'!J$54:J$62)+SUM('1.  LRAMVA Summary'!J$63:J$64)*(MONTH($E65)-1)/12)*$H65</f>
        <v>0</v>
      </c>
      <c r="P65" s="229">
        <f>(SUM('1.  LRAMVA Summary'!K$54:K$62)+SUM('1.  LRAMVA Summary'!K$63:K$64)*(MONTH($E65)-1)/12)*$H65</f>
        <v>0</v>
      </c>
      <c r="Q65" s="229">
        <f>(SUM('1.  LRAMVA Summary'!L$54:L$62)+SUM('1.  LRAMVA Summary'!L$63:L$64)*(MONTH($E65)-1)/12)*$H65</f>
        <v>0</v>
      </c>
      <c r="R65" s="229">
        <f>(SUM('1.  LRAMVA Summary'!M$54:M$62)+SUM('1.  LRAMVA Summary'!M$63:M$64)*(MONTH($E65)-1)/12)*$H65</f>
        <v>0</v>
      </c>
      <c r="S65" s="229">
        <f>(SUM('1.  LRAMVA Summary'!N$54:N$62)+SUM('1.  LRAMVA Summary'!N$63:N$64)*(MONTH($E65)-1)/12)*$H65</f>
        <v>0</v>
      </c>
      <c r="T65" s="229">
        <f>(SUM('1.  LRAMVA Summary'!O$54:O$62)+SUM('1.  LRAMVA Summary'!O$63:O$64)*(MONTH($E65)-1)/12)*$H65</f>
        <v>0</v>
      </c>
      <c r="U65" s="229">
        <f>(SUM('1.  LRAMVA Summary'!P$54:P$62)+SUM('1.  LRAMVA Summary'!P$63:P$64)*(MONTH($E65)-1)/12)*$H65</f>
        <v>0</v>
      </c>
      <c r="V65" s="229">
        <f>(SUM('1.  LRAMVA Summary'!Q$54:Q$62)+SUM('1.  LRAMVA Summary'!Q$63:Q$64)*(MONTH($E65)-1)/12)*$H65</f>
        <v>0</v>
      </c>
      <c r="W65" s="230">
        <f t="shared" si="16"/>
        <v>0</v>
      </c>
    </row>
    <row r="66" spans="2:23" s="9" customFormat="1">
      <c r="B66" s="66"/>
      <c r="E66" s="213">
        <v>41821</v>
      </c>
      <c r="F66" s="213" t="s">
        <v>180</v>
      </c>
      <c r="G66" s="214" t="s">
        <v>68</v>
      </c>
      <c r="H66" s="231">
        <f>C$29/12</f>
        <v>1.225E-3</v>
      </c>
      <c r="I66" s="229">
        <f>(SUM('1.  LRAMVA Summary'!D$54:D$62)+SUM('1.  LRAMVA Summary'!D$63:D$64)*(MONTH($E66)-1)/12)*$H66</f>
        <v>0</v>
      </c>
      <c r="J66" s="229">
        <f>(SUM('1.  LRAMVA Summary'!E$54:E$62)+SUM('1.  LRAMVA Summary'!E$63:E$64)*(MONTH($E66)-1)/12)*$H66</f>
        <v>0</v>
      </c>
      <c r="K66" s="229">
        <f>(SUM('1.  LRAMVA Summary'!F$54:F$62)+SUM('1.  LRAMVA Summary'!F$63:F$64)*(MONTH($E66)-1)/12)*$H66</f>
        <v>0</v>
      </c>
      <c r="L66" s="229">
        <f>(SUM('1.  LRAMVA Summary'!G$54:G$62)+SUM('1.  LRAMVA Summary'!G$63:G$64)*(MONTH($E66)-1)/12)*$H66</f>
        <v>0</v>
      </c>
      <c r="M66" s="229">
        <f>(SUM('1.  LRAMVA Summary'!H$54:H$62)+SUM('1.  LRAMVA Summary'!H$63:H$64)*(MONTH($E66)-1)/12)*$H66</f>
        <v>0</v>
      </c>
      <c r="N66" s="229">
        <f>(SUM('1.  LRAMVA Summary'!I$54:I$62)+SUM('1.  LRAMVA Summary'!I$63:I$64)*(MONTH($E66)-1)/12)*$H66</f>
        <v>0</v>
      </c>
      <c r="O66" s="229">
        <f>(SUM('1.  LRAMVA Summary'!J$54:J$62)+SUM('1.  LRAMVA Summary'!J$63:J$64)*(MONTH($E66)-1)/12)*$H66</f>
        <v>0</v>
      </c>
      <c r="P66" s="229">
        <f>(SUM('1.  LRAMVA Summary'!K$54:K$62)+SUM('1.  LRAMVA Summary'!K$63:K$64)*(MONTH($E66)-1)/12)*$H66</f>
        <v>0</v>
      </c>
      <c r="Q66" s="229">
        <f>(SUM('1.  LRAMVA Summary'!L$54:L$62)+SUM('1.  LRAMVA Summary'!L$63:L$64)*(MONTH($E66)-1)/12)*$H66</f>
        <v>0</v>
      </c>
      <c r="R66" s="229">
        <f>(SUM('1.  LRAMVA Summary'!M$54:M$62)+SUM('1.  LRAMVA Summary'!M$63:M$64)*(MONTH($E66)-1)/12)*$H66</f>
        <v>0</v>
      </c>
      <c r="S66" s="229">
        <f>(SUM('1.  LRAMVA Summary'!N$54:N$62)+SUM('1.  LRAMVA Summary'!N$63:N$64)*(MONTH($E66)-1)/12)*$H66</f>
        <v>0</v>
      </c>
      <c r="T66" s="229">
        <f>(SUM('1.  LRAMVA Summary'!O$54:O$62)+SUM('1.  LRAMVA Summary'!O$63:O$64)*(MONTH($E66)-1)/12)*$H66</f>
        <v>0</v>
      </c>
      <c r="U66" s="229">
        <f>(SUM('1.  LRAMVA Summary'!P$54:P$62)+SUM('1.  LRAMVA Summary'!P$63:P$64)*(MONTH($E66)-1)/12)*$H66</f>
        <v>0</v>
      </c>
      <c r="V66" s="229">
        <f>(SUM('1.  LRAMVA Summary'!Q$54:Q$62)+SUM('1.  LRAMVA Summary'!Q$63:Q$64)*(MONTH($E66)-1)/12)*$H66</f>
        <v>0</v>
      </c>
      <c r="W66" s="230">
        <f t="shared" si="16"/>
        <v>0</v>
      </c>
    </row>
    <row r="67" spans="2:23" s="9" customFormat="1">
      <c r="B67" s="66"/>
      <c r="E67" s="213">
        <v>41852</v>
      </c>
      <c r="F67" s="213" t="s">
        <v>180</v>
      </c>
      <c r="G67" s="214" t="s">
        <v>68</v>
      </c>
      <c r="H67" s="228">
        <f>C$29/12</f>
        <v>1.225E-3</v>
      </c>
      <c r="I67" s="229">
        <f>(SUM('1.  LRAMVA Summary'!D$54:D$62)+SUM('1.  LRAMVA Summary'!D$63:D$64)*(MONTH($E67)-1)/12)*$H67</f>
        <v>0</v>
      </c>
      <c r="J67" s="229">
        <f>(SUM('1.  LRAMVA Summary'!E$54:E$62)+SUM('1.  LRAMVA Summary'!E$63:E$64)*(MONTH($E67)-1)/12)*$H67</f>
        <v>0</v>
      </c>
      <c r="K67" s="229">
        <f>(SUM('1.  LRAMVA Summary'!F$54:F$62)+SUM('1.  LRAMVA Summary'!F$63:F$64)*(MONTH($E67)-1)/12)*$H67</f>
        <v>0</v>
      </c>
      <c r="L67" s="229">
        <f>(SUM('1.  LRAMVA Summary'!G$54:G$62)+SUM('1.  LRAMVA Summary'!G$63:G$64)*(MONTH($E67)-1)/12)*$H67</f>
        <v>0</v>
      </c>
      <c r="M67" s="229">
        <f>(SUM('1.  LRAMVA Summary'!H$54:H$62)+SUM('1.  LRAMVA Summary'!H$63:H$64)*(MONTH($E67)-1)/12)*$H67</f>
        <v>0</v>
      </c>
      <c r="N67" s="229">
        <f>(SUM('1.  LRAMVA Summary'!I$54:I$62)+SUM('1.  LRAMVA Summary'!I$63:I$64)*(MONTH($E67)-1)/12)*$H67</f>
        <v>0</v>
      </c>
      <c r="O67" s="229">
        <f>(SUM('1.  LRAMVA Summary'!J$54:J$62)+SUM('1.  LRAMVA Summary'!J$63:J$64)*(MONTH($E67)-1)/12)*$H67</f>
        <v>0</v>
      </c>
      <c r="P67" s="229">
        <f>(SUM('1.  LRAMVA Summary'!K$54:K$62)+SUM('1.  LRAMVA Summary'!K$63:K$64)*(MONTH($E67)-1)/12)*$H67</f>
        <v>0</v>
      </c>
      <c r="Q67" s="229">
        <f>(SUM('1.  LRAMVA Summary'!L$54:L$62)+SUM('1.  LRAMVA Summary'!L$63:L$64)*(MONTH($E67)-1)/12)*$H67</f>
        <v>0</v>
      </c>
      <c r="R67" s="229">
        <f>(SUM('1.  LRAMVA Summary'!M$54:M$62)+SUM('1.  LRAMVA Summary'!M$63:M$64)*(MONTH($E67)-1)/12)*$H67</f>
        <v>0</v>
      </c>
      <c r="S67" s="229">
        <f>(SUM('1.  LRAMVA Summary'!N$54:N$62)+SUM('1.  LRAMVA Summary'!N$63:N$64)*(MONTH($E67)-1)/12)*$H67</f>
        <v>0</v>
      </c>
      <c r="T67" s="229">
        <f>(SUM('1.  LRAMVA Summary'!O$54:O$62)+SUM('1.  LRAMVA Summary'!O$63:O$64)*(MONTH($E67)-1)/12)*$H67</f>
        <v>0</v>
      </c>
      <c r="U67" s="229">
        <f>(SUM('1.  LRAMVA Summary'!P$54:P$62)+SUM('1.  LRAMVA Summary'!P$63:P$64)*(MONTH($E67)-1)/12)*$H67</f>
        <v>0</v>
      </c>
      <c r="V67" s="229">
        <f>(SUM('1.  LRAMVA Summary'!Q$54:Q$62)+SUM('1.  LRAMVA Summary'!Q$63:Q$64)*(MONTH($E67)-1)/12)*$H67</f>
        <v>0</v>
      </c>
      <c r="W67" s="230">
        <f t="shared" si="16"/>
        <v>0</v>
      </c>
    </row>
    <row r="68" spans="2:23" s="9" customFormat="1">
      <c r="B68" s="66"/>
      <c r="E68" s="213">
        <v>41883</v>
      </c>
      <c r="F68" s="213" t="s">
        <v>180</v>
      </c>
      <c r="G68" s="214" t="s">
        <v>68</v>
      </c>
      <c r="H68" s="228">
        <f>C$29/12</f>
        <v>1.225E-3</v>
      </c>
      <c r="I68" s="229">
        <f>(SUM('1.  LRAMVA Summary'!D$54:D$62)+SUM('1.  LRAMVA Summary'!D$63:D$64)*(MONTH($E68)-1)/12)*$H68</f>
        <v>0</v>
      </c>
      <c r="J68" s="229">
        <f>(SUM('1.  LRAMVA Summary'!E$54:E$62)+SUM('1.  LRAMVA Summary'!E$63:E$64)*(MONTH($E68)-1)/12)*$H68</f>
        <v>0</v>
      </c>
      <c r="K68" s="229">
        <f>(SUM('1.  LRAMVA Summary'!F$54:F$62)+SUM('1.  LRAMVA Summary'!F$63:F$64)*(MONTH($E68)-1)/12)*$H68</f>
        <v>0</v>
      </c>
      <c r="L68" s="229">
        <f>(SUM('1.  LRAMVA Summary'!G$54:G$62)+SUM('1.  LRAMVA Summary'!G$63:G$64)*(MONTH($E68)-1)/12)*$H68</f>
        <v>0</v>
      </c>
      <c r="M68" s="229">
        <f>(SUM('1.  LRAMVA Summary'!H$54:H$62)+SUM('1.  LRAMVA Summary'!H$63:H$64)*(MONTH($E68)-1)/12)*$H68</f>
        <v>0</v>
      </c>
      <c r="N68" s="229">
        <f>(SUM('1.  LRAMVA Summary'!I$54:I$62)+SUM('1.  LRAMVA Summary'!I$63:I$64)*(MONTH($E68)-1)/12)*$H68</f>
        <v>0</v>
      </c>
      <c r="O68" s="229">
        <f>(SUM('1.  LRAMVA Summary'!J$54:J$62)+SUM('1.  LRAMVA Summary'!J$63:J$64)*(MONTH($E68)-1)/12)*$H68</f>
        <v>0</v>
      </c>
      <c r="P68" s="229">
        <f>(SUM('1.  LRAMVA Summary'!K$54:K$62)+SUM('1.  LRAMVA Summary'!K$63:K$64)*(MONTH($E68)-1)/12)*$H68</f>
        <v>0</v>
      </c>
      <c r="Q68" s="229">
        <f>(SUM('1.  LRAMVA Summary'!L$54:L$62)+SUM('1.  LRAMVA Summary'!L$63:L$64)*(MONTH($E68)-1)/12)*$H68</f>
        <v>0</v>
      </c>
      <c r="R68" s="229">
        <f>(SUM('1.  LRAMVA Summary'!M$54:M$62)+SUM('1.  LRAMVA Summary'!M$63:M$64)*(MONTH($E68)-1)/12)*$H68</f>
        <v>0</v>
      </c>
      <c r="S68" s="229">
        <f>(SUM('1.  LRAMVA Summary'!N$54:N$62)+SUM('1.  LRAMVA Summary'!N$63:N$64)*(MONTH($E68)-1)/12)*$H68</f>
        <v>0</v>
      </c>
      <c r="T68" s="229">
        <f>(SUM('1.  LRAMVA Summary'!O$54:O$62)+SUM('1.  LRAMVA Summary'!O$63:O$64)*(MONTH($E68)-1)/12)*$H68</f>
        <v>0</v>
      </c>
      <c r="U68" s="229">
        <f>(SUM('1.  LRAMVA Summary'!P$54:P$62)+SUM('1.  LRAMVA Summary'!P$63:P$64)*(MONTH($E68)-1)/12)*$H68</f>
        <v>0</v>
      </c>
      <c r="V68" s="229">
        <f>(SUM('1.  LRAMVA Summary'!Q$54:Q$62)+SUM('1.  LRAMVA Summary'!Q$63:Q$64)*(MONTH($E68)-1)/12)*$H68</f>
        <v>0</v>
      </c>
      <c r="W68" s="230">
        <f t="shared" si="16"/>
        <v>0</v>
      </c>
    </row>
    <row r="69" spans="2:23" s="9" customFormat="1">
      <c r="B69" s="66"/>
      <c r="E69" s="213">
        <v>41913</v>
      </c>
      <c r="F69" s="213" t="s">
        <v>180</v>
      </c>
      <c r="G69" s="214" t="s">
        <v>69</v>
      </c>
      <c r="H69" s="231">
        <f>C$30/12</f>
        <v>1.225E-3</v>
      </c>
      <c r="I69" s="229">
        <f>(SUM('1.  LRAMVA Summary'!D$54:D$62)+SUM('1.  LRAMVA Summary'!D$63:D$64)*(MONTH($E69)-1)/12)*$H69</f>
        <v>0</v>
      </c>
      <c r="J69" s="229">
        <f>(SUM('1.  LRAMVA Summary'!E$54:E$62)+SUM('1.  LRAMVA Summary'!E$63:E$64)*(MONTH($E69)-1)/12)*$H69</f>
        <v>0</v>
      </c>
      <c r="K69" s="229">
        <f>(SUM('1.  LRAMVA Summary'!F$54:F$62)+SUM('1.  LRAMVA Summary'!F$63:F$64)*(MONTH($E69)-1)/12)*$H69</f>
        <v>0</v>
      </c>
      <c r="L69" s="229">
        <f>(SUM('1.  LRAMVA Summary'!G$54:G$62)+SUM('1.  LRAMVA Summary'!G$63:G$64)*(MONTH($E69)-1)/12)*$H69</f>
        <v>0</v>
      </c>
      <c r="M69" s="229">
        <f>(SUM('1.  LRAMVA Summary'!H$54:H$62)+SUM('1.  LRAMVA Summary'!H$63:H$64)*(MONTH($E69)-1)/12)*$H69</f>
        <v>0</v>
      </c>
      <c r="N69" s="229">
        <f>(SUM('1.  LRAMVA Summary'!I$54:I$62)+SUM('1.  LRAMVA Summary'!I$63:I$64)*(MONTH($E69)-1)/12)*$H69</f>
        <v>0</v>
      </c>
      <c r="O69" s="229">
        <f>(SUM('1.  LRAMVA Summary'!J$54:J$62)+SUM('1.  LRAMVA Summary'!J$63:J$64)*(MONTH($E69)-1)/12)*$H69</f>
        <v>0</v>
      </c>
      <c r="P69" s="229">
        <f>(SUM('1.  LRAMVA Summary'!K$54:K$62)+SUM('1.  LRAMVA Summary'!K$63:K$64)*(MONTH($E69)-1)/12)*$H69</f>
        <v>0</v>
      </c>
      <c r="Q69" s="229">
        <f>(SUM('1.  LRAMVA Summary'!L$54:L$62)+SUM('1.  LRAMVA Summary'!L$63:L$64)*(MONTH($E69)-1)/12)*$H69</f>
        <v>0</v>
      </c>
      <c r="R69" s="229">
        <f>(SUM('1.  LRAMVA Summary'!M$54:M$62)+SUM('1.  LRAMVA Summary'!M$63:M$64)*(MONTH($E69)-1)/12)*$H69</f>
        <v>0</v>
      </c>
      <c r="S69" s="229">
        <f>(SUM('1.  LRAMVA Summary'!N$54:N$62)+SUM('1.  LRAMVA Summary'!N$63:N$64)*(MONTH($E69)-1)/12)*$H69</f>
        <v>0</v>
      </c>
      <c r="T69" s="229">
        <f>(SUM('1.  LRAMVA Summary'!O$54:O$62)+SUM('1.  LRAMVA Summary'!O$63:O$64)*(MONTH($E69)-1)/12)*$H69</f>
        <v>0</v>
      </c>
      <c r="U69" s="229">
        <f>(SUM('1.  LRAMVA Summary'!P$54:P$62)+SUM('1.  LRAMVA Summary'!P$63:P$64)*(MONTH($E69)-1)/12)*$H69</f>
        <v>0</v>
      </c>
      <c r="V69" s="229">
        <f>(SUM('1.  LRAMVA Summary'!Q$54:Q$62)+SUM('1.  LRAMVA Summary'!Q$63:Q$64)*(MONTH($E69)-1)/12)*$H69</f>
        <v>0</v>
      </c>
      <c r="W69" s="230">
        <f t="shared" si="16"/>
        <v>0</v>
      </c>
    </row>
    <row r="70" spans="2:23" s="9" customFormat="1">
      <c r="B70" s="66"/>
      <c r="E70" s="213">
        <v>41944</v>
      </c>
      <c r="F70" s="213" t="s">
        <v>180</v>
      </c>
      <c r="G70" s="214" t="s">
        <v>69</v>
      </c>
      <c r="H70" s="228">
        <f>C$30/12</f>
        <v>1.225E-3</v>
      </c>
      <c r="I70" s="229">
        <f>(SUM('1.  LRAMVA Summary'!D$54:D$62)+SUM('1.  LRAMVA Summary'!D$63:D$64)*(MONTH($E70)-1)/12)*$H70</f>
        <v>0</v>
      </c>
      <c r="J70" s="229">
        <f>(SUM('1.  LRAMVA Summary'!E$54:E$62)+SUM('1.  LRAMVA Summary'!E$63:E$64)*(MONTH($E70)-1)/12)*$H70</f>
        <v>0</v>
      </c>
      <c r="K70" s="229">
        <f>(SUM('1.  LRAMVA Summary'!F$54:F$62)+SUM('1.  LRAMVA Summary'!F$63:F$64)*(MONTH($E70)-1)/12)*$H70</f>
        <v>0</v>
      </c>
      <c r="L70" s="229">
        <f>(SUM('1.  LRAMVA Summary'!G$54:G$62)+SUM('1.  LRAMVA Summary'!G$63:G$64)*(MONTH($E70)-1)/12)*$H70</f>
        <v>0</v>
      </c>
      <c r="M70" s="229">
        <f>(SUM('1.  LRAMVA Summary'!H$54:H$62)+SUM('1.  LRAMVA Summary'!H$63:H$64)*(MONTH($E70)-1)/12)*$H70</f>
        <v>0</v>
      </c>
      <c r="N70" s="229">
        <f>(SUM('1.  LRAMVA Summary'!I$54:I$62)+SUM('1.  LRAMVA Summary'!I$63:I$64)*(MONTH($E70)-1)/12)*$H70</f>
        <v>0</v>
      </c>
      <c r="O70" s="229">
        <f>(SUM('1.  LRAMVA Summary'!J$54:J$62)+SUM('1.  LRAMVA Summary'!J$63:J$64)*(MONTH($E70)-1)/12)*$H70</f>
        <v>0</v>
      </c>
      <c r="P70" s="229">
        <f>(SUM('1.  LRAMVA Summary'!K$54:K$62)+SUM('1.  LRAMVA Summary'!K$63:K$64)*(MONTH($E70)-1)/12)*$H70</f>
        <v>0</v>
      </c>
      <c r="Q70" s="229">
        <f>(SUM('1.  LRAMVA Summary'!L$54:L$62)+SUM('1.  LRAMVA Summary'!L$63:L$64)*(MONTH($E70)-1)/12)*$H70</f>
        <v>0</v>
      </c>
      <c r="R70" s="229">
        <f>(SUM('1.  LRAMVA Summary'!M$54:M$62)+SUM('1.  LRAMVA Summary'!M$63:M$64)*(MONTH($E70)-1)/12)*$H70</f>
        <v>0</v>
      </c>
      <c r="S70" s="229">
        <f>(SUM('1.  LRAMVA Summary'!N$54:N$62)+SUM('1.  LRAMVA Summary'!N$63:N$64)*(MONTH($E70)-1)/12)*$H70</f>
        <v>0</v>
      </c>
      <c r="T70" s="229">
        <f>(SUM('1.  LRAMVA Summary'!O$54:O$62)+SUM('1.  LRAMVA Summary'!O$63:O$64)*(MONTH($E70)-1)/12)*$H70</f>
        <v>0</v>
      </c>
      <c r="U70" s="229">
        <f>(SUM('1.  LRAMVA Summary'!P$54:P$62)+SUM('1.  LRAMVA Summary'!P$63:P$64)*(MONTH($E70)-1)/12)*$H70</f>
        <v>0</v>
      </c>
      <c r="V70" s="229">
        <f>(SUM('1.  LRAMVA Summary'!Q$54:Q$62)+SUM('1.  LRAMVA Summary'!Q$63:Q$64)*(MONTH($E70)-1)/12)*$H70</f>
        <v>0</v>
      </c>
      <c r="W70" s="230">
        <f t="shared" si="16"/>
        <v>0</v>
      </c>
    </row>
    <row r="71" spans="2:23" s="9" customFormat="1">
      <c r="B71" s="66"/>
      <c r="E71" s="213">
        <v>41974</v>
      </c>
      <c r="F71" s="213" t="s">
        <v>180</v>
      </c>
      <c r="G71" s="214" t="s">
        <v>69</v>
      </c>
      <c r="H71" s="228">
        <f>C$30/12</f>
        <v>1.225E-3</v>
      </c>
      <c r="I71" s="229">
        <f>(SUM('1.  LRAMVA Summary'!D$54:D$62)+SUM('1.  LRAMVA Summary'!D$63:D$64)*(MONTH($E71)-1)/12)*$H71</f>
        <v>0</v>
      </c>
      <c r="J71" s="229">
        <f>(SUM('1.  LRAMVA Summary'!E$54:E$62)+SUM('1.  LRAMVA Summary'!E$63:E$64)*(MONTH($E71)-1)/12)*$H71</f>
        <v>0</v>
      </c>
      <c r="K71" s="229">
        <f>(SUM('1.  LRAMVA Summary'!F$54:F$62)+SUM('1.  LRAMVA Summary'!F$63:F$64)*(MONTH($E71)-1)/12)*$H71</f>
        <v>0</v>
      </c>
      <c r="L71" s="229">
        <f>(SUM('1.  LRAMVA Summary'!G$54:G$62)+SUM('1.  LRAMVA Summary'!G$63:G$64)*(MONTH($E71)-1)/12)*$H71</f>
        <v>0</v>
      </c>
      <c r="M71" s="229">
        <f>(SUM('1.  LRAMVA Summary'!H$54:H$62)+SUM('1.  LRAMVA Summary'!H$63:H$64)*(MONTH($E71)-1)/12)*$H71</f>
        <v>0</v>
      </c>
      <c r="N71" s="229">
        <f>(SUM('1.  LRAMVA Summary'!I$54:I$62)+SUM('1.  LRAMVA Summary'!I$63:I$64)*(MONTH($E71)-1)/12)*$H71</f>
        <v>0</v>
      </c>
      <c r="O71" s="229">
        <f>(SUM('1.  LRAMVA Summary'!J$54:J$62)+SUM('1.  LRAMVA Summary'!J$63:J$64)*(MONTH($E71)-1)/12)*$H71</f>
        <v>0</v>
      </c>
      <c r="P71" s="229">
        <f>(SUM('1.  LRAMVA Summary'!K$54:K$62)+SUM('1.  LRAMVA Summary'!K$63:K$64)*(MONTH($E71)-1)/12)*$H71</f>
        <v>0</v>
      </c>
      <c r="Q71" s="229">
        <f>(SUM('1.  LRAMVA Summary'!L$54:L$62)+SUM('1.  LRAMVA Summary'!L$63:L$64)*(MONTH($E71)-1)/12)*$H71</f>
        <v>0</v>
      </c>
      <c r="R71" s="229">
        <f>(SUM('1.  LRAMVA Summary'!M$54:M$62)+SUM('1.  LRAMVA Summary'!M$63:M$64)*(MONTH($E71)-1)/12)*$H71</f>
        <v>0</v>
      </c>
      <c r="S71" s="229">
        <f>(SUM('1.  LRAMVA Summary'!N$54:N$62)+SUM('1.  LRAMVA Summary'!N$63:N$64)*(MONTH($E71)-1)/12)*$H71</f>
        <v>0</v>
      </c>
      <c r="T71" s="229">
        <f>(SUM('1.  LRAMVA Summary'!O$54:O$62)+SUM('1.  LRAMVA Summary'!O$63:O$64)*(MONTH($E71)-1)/12)*$H71</f>
        <v>0</v>
      </c>
      <c r="U71" s="229">
        <f>(SUM('1.  LRAMVA Summary'!P$54:P$62)+SUM('1.  LRAMVA Summary'!P$63:P$64)*(MONTH($E71)-1)/12)*$H71</f>
        <v>0</v>
      </c>
      <c r="V71" s="229">
        <f>(SUM('1.  LRAMVA Summary'!Q$54:Q$62)+SUM('1.  LRAMVA Summary'!Q$63:Q$64)*(MONTH($E71)-1)/12)*$H71</f>
        <v>0</v>
      </c>
      <c r="W71" s="230">
        <f t="shared" si="16"/>
        <v>0</v>
      </c>
    </row>
    <row r="72" spans="2:23" s="9" customFormat="1" ht="15.75" thickBot="1">
      <c r="B72" s="66"/>
      <c r="E72" s="215" t="s">
        <v>464</v>
      </c>
      <c r="F72" s="215"/>
      <c r="G72" s="216"/>
      <c r="H72" s="217"/>
      <c r="I72" s="218">
        <f>SUM(I59:I71)</f>
        <v>0</v>
      </c>
      <c r="J72" s="218">
        <f t="shared" ref="J72:V72" si="17">SUM(J59:J71)</f>
        <v>0</v>
      </c>
      <c r="K72" s="218">
        <f t="shared" si="17"/>
        <v>0</v>
      </c>
      <c r="L72" s="218">
        <f t="shared" si="17"/>
        <v>0</v>
      </c>
      <c r="M72" s="218">
        <f t="shared" si="17"/>
        <v>0</v>
      </c>
      <c r="N72" s="218">
        <f t="shared" si="17"/>
        <v>0</v>
      </c>
      <c r="O72" s="218">
        <f t="shared" si="17"/>
        <v>0</v>
      </c>
      <c r="P72" s="218">
        <f t="shared" si="17"/>
        <v>0</v>
      </c>
      <c r="Q72" s="218">
        <f t="shared" si="17"/>
        <v>0</v>
      </c>
      <c r="R72" s="218">
        <f t="shared" si="17"/>
        <v>0</v>
      </c>
      <c r="S72" s="218">
        <f t="shared" si="17"/>
        <v>0</v>
      </c>
      <c r="T72" s="218">
        <f t="shared" si="17"/>
        <v>0</v>
      </c>
      <c r="U72" s="218">
        <f t="shared" si="17"/>
        <v>0</v>
      </c>
      <c r="V72" s="218">
        <f t="shared" si="17"/>
        <v>0</v>
      </c>
      <c r="W72" s="218">
        <f>SUM(W59:W71)</f>
        <v>0</v>
      </c>
    </row>
    <row r="73" spans="2:23" s="9" customFormat="1" ht="15.75" thickTop="1">
      <c r="B73" s="66"/>
      <c r="E73" s="219" t="s">
        <v>67</v>
      </c>
      <c r="F73" s="219"/>
      <c r="G73" s="220"/>
      <c r="H73" s="221"/>
      <c r="I73" s="222"/>
      <c r="J73" s="222"/>
      <c r="K73" s="222"/>
      <c r="L73" s="222"/>
      <c r="M73" s="222"/>
      <c r="N73" s="222"/>
      <c r="O73" s="222"/>
      <c r="P73" s="222"/>
      <c r="Q73" s="222"/>
      <c r="R73" s="222"/>
      <c r="S73" s="222"/>
      <c r="T73" s="222"/>
      <c r="U73" s="222"/>
      <c r="V73" s="222"/>
      <c r="W73" s="223"/>
    </row>
    <row r="74" spans="2:23" s="9" customFormat="1">
      <c r="B74" s="66"/>
      <c r="E74" s="224" t="s">
        <v>428</v>
      </c>
      <c r="F74" s="224"/>
      <c r="G74" s="225"/>
      <c r="H74" s="226"/>
      <c r="I74" s="227">
        <f t="shared" ref="I74:O74" si="18">I72+I73</f>
        <v>0</v>
      </c>
      <c r="J74" s="227">
        <f t="shared" si="18"/>
        <v>0</v>
      </c>
      <c r="K74" s="227">
        <f t="shared" si="18"/>
        <v>0</v>
      </c>
      <c r="L74" s="227">
        <f t="shared" si="18"/>
        <v>0</v>
      </c>
      <c r="M74" s="227">
        <f t="shared" si="18"/>
        <v>0</v>
      </c>
      <c r="N74" s="227">
        <f t="shared" si="18"/>
        <v>0</v>
      </c>
      <c r="O74" s="227">
        <f t="shared" si="18"/>
        <v>0</v>
      </c>
      <c r="P74" s="227">
        <f t="shared" ref="P74:V74" si="19">P72+P73</f>
        <v>0</v>
      </c>
      <c r="Q74" s="227">
        <f t="shared" si="19"/>
        <v>0</v>
      </c>
      <c r="R74" s="227">
        <f t="shared" si="19"/>
        <v>0</v>
      </c>
      <c r="S74" s="227">
        <f t="shared" si="19"/>
        <v>0</v>
      </c>
      <c r="T74" s="227">
        <f t="shared" si="19"/>
        <v>0</v>
      </c>
      <c r="U74" s="227">
        <f t="shared" si="19"/>
        <v>0</v>
      </c>
      <c r="V74" s="227">
        <f t="shared" si="19"/>
        <v>0</v>
      </c>
      <c r="W74" s="227">
        <f>W72+W73</f>
        <v>0</v>
      </c>
    </row>
    <row r="75" spans="2:23" s="9" customFormat="1">
      <c r="B75" s="66"/>
      <c r="E75" s="213">
        <v>42005</v>
      </c>
      <c r="F75" s="213" t="s">
        <v>181</v>
      </c>
      <c r="G75" s="214" t="s">
        <v>65</v>
      </c>
      <c r="H75" s="228">
        <f>C$31/12</f>
        <v>1.225E-3</v>
      </c>
      <c r="I75" s="229">
        <f>(SUM('1.  LRAMVA Summary'!D$54:D$65)+SUM('1.  LRAMVA Summary'!D$66:D$67)*(MONTH($E75)-1)/12)*$H75</f>
        <v>0</v>
      </c>
      <c r="J75" s="229">
        <f>(SUM('1.  LRAMVA Summary'!E$54:E$65)+SUM('1.  LRAMVA Summary'!E$66:E$67)*(MONTH($E75)-1)/12)*$H75</f>
        <v>0</v>
      </c>
      <c r="K75" s="229">
        <f>(SUM('1.  LRAMVA Summary'!F$54:F$65)+SUM('1.  LRAMVA Summary'!F$66:F$67)*(MONTH($E75)-1)/12)*$H75</f>
        <v>0</v>
      </c>
      <c r="L75" s="229">
        <f>(SUM('1.  LRAMVA Summary'!G$54:G$65)+SUM('1.  LRAMVA Summary'!G$66:G$67)*(MONTH($E75)-1)/12)*$H75</f>
        <v>0</v>
      </c>
      <c r="M75" s="229">
        <f>(SUM('1.  LRAMVA Summary'!H$54:H$65)+SUM('1.  LRAMVA Summary'!H$66:H$67)*(MONTH($E75)-1)/12)*$H75</f>
        <v>0</v>
      </c>
      <c r="N75" s="229">
        <f>(SUM('1.  LRAMVA Summary'!I$54:I$65)+SUM('1.  LRAMVA Summary'!I$66:I$67)*(MONTH($E75)-1)/12)*$H75</f>
        <v>0</v>
      </c>
      <c r="O75" s="229">
        <f>(SUM('1.  LRAMVA Summary'!J$54:J$65)+SUM('1.  LRAMVA Summary'!J$66:J$67)*(MONTH($E75)-1)/12)*$H75</f>
        <v>0</v>
      </c>
      <c r="P75" s="229">
        <f>(SUM('1.  LRAMVA Summary'!K$54:K$65)+SUM('1.  LRAMVA Summary'!K$66:K$67)*(MONTH($E75)-1)/12)*$H75</f>
        <v>0</v>
      </c>
      <c r="Q75" s="229">
        <f>(SUM('1.  LRAMVA Summary'!L$54:L$65)+SUM('1.  LRAMVA Summary'!L$66:L$67)*(MONTH($E75)-1)/12)*$H75</f>
        <v>0</v>
      </c>
      <c r="R75" s="229">
        <f>(SUM('1.  LRAMVA Summary'!M$54:M$65)+SUM('1.  LRAMVA Summary'!M$66:M$67)*(MONTH($E75)-1)/12)*$H75</f>
        <v>0</v>
      </c>
      <c r="S75" s="229">
        <f>(SUM('1.  LRAMVA Summary'!N$54:N$65)+SUM('1.  LRAMVA Summary'!N$66:N$67)*(MONTH($E75)-1)/12)*$H75</f>
        <v>0</v>
      </c>
      <c r="T75" s="229">
        <f>(SUM('1.  LRAMVA Summary'!O$54:O$65)+SUM('1.  LRAMVA Summary'!O$66:O$67)*(MONTH($E75)-1)/12)*$H75</f>
        <v>0</v>
      </c>
      <c r="U75" s="229">
        <f>(SUM('1.  LRAMVA Summary'!P$54:P$65)+SUM('1.  LRAMVA Summary'!P$66:P$67)*(MONTH($E75)-1)/12)*$H75</f>
        <v>0</v>
      </c>
      <c r="V75" s="229">
        <f>(SUM('1.  LRAMVA Summary'!Q$54:Q$65)+SUM('1.  LRAMVA Summary'!Q$66:Q$67)*(MONTH($E75)-1)/12)*$H75</f>
        <v>0</v>
      </c>
      <c r="W75" s="230">
        <f>SUM(I75:V75)</f>
        <v>0</v>
      </c>
    </row>
    <row r="76" spans="2:23" s="237" customFormat="1">
      <c r="B76" s="236"/>
      <c r="E76" s="213">
        <v>42036</v>
      </c>
      <c r="F76" s="213" t="s">
        <v>181</v>
      </c>
      <c r="G76" s="214" t="s">
        <v>65</v>
      </c>
      <c r="H76" s="228">
        <f t="shared" ref="H76:H77" si="20">C$31/12</f>
        <v>1.225E-3</v>
      </c>
      <c r="I76" s="229">
        <f>(SUM('1.  LRAMVA Summary'!D$54:D$65)+SUM('1.  LRAMVA Summary'!D$66:D$67)*(MONTH($E76)-1)/12)*$H76</f>
        <v>23.702782868020275</v>
      </c>
      <c r="J76" s="229">
        <f>(SUM('1.  LRAMVA Summary'!E$54:E$65)+SUM('1.  LRAMVA Summary'!E$66:E$67)*(MONTH($E76)-1)/12)*$H76</f>
        <v>19.961508830092374</v>
      </c>
      <c r="K76" s="229">
        <f>(SUM('1.  LRAMVA Summary'!F$54:F$65)+SUM('1.  LRAMVA Summary'!F$66:F$67)*(MONTH($E76)-1)/12)*$H76</f>
        <v>-10.445160365445695</v>
      </c>
      <c r="L76" s="229">
        <f>(SUM('1.  LRAMVA Summary'!G$54:G$65)+SUM('1.  LRAMVA Summary'!G$66:G$67)*(MONTH($E76)-1)/12)*$H76</f>
        <v>-0.37961088142211685</v>
      </c>
      <c r="M76" s="229">
        <f>(SUM('1.  LRAMVA Summary'!H$54:H$65)+SUM('1.  LRAMVA Summary'!H$66:H$67)*(MONTH($E76)-1)/12)*$H76</f>
        <v>-1.5344015779166664</v>
      </c>
      <c r="N76" s="229">
        <f>(SUM('1.  LRAMVA Summary'!I$54:I$65)+SUM('1.  LRAMVA Summary'!I$66:I$67)*(MONTH($E76)-1)/12)*$H76</f>
        <v>0</v>
      </c>
      <c r="O76" s="229">
        <f>(SUM('1.  LRAMVA Summary'!J$54:J$65)+SUM('1.  LRAMVA Summary'!J$66:J$67)*(MONTH($E76)-1)/12)*$H76</f>
        <v>0</v>
      </c>
      <c r="P76" s="229">
        <f>(SUM('1.  LRAMVA Summary'!K$54:K$65)+SUM('1.  LRAMVA Summary'!K$66:K$67)*(MONTH($E76)-1)/12)*$H76</f>
        <v>0</v>
      </c>
      <c r="Q76" s="229">
        <f>(SUM('1.  LRAMVA Summary'!L$54:L$65)+SUM('1.  LRAMVA Summary'!L$66:L$67)*(MONTH($E76)-1)/12)*$H76</f>
        <v>0</v>
      </c>
      <c r="R76" s="229">
        <f>(SUM('1.  LRAMVA Summary'!M$54:M$65)+SUM('1.  LRAMVA Summary'!M$66:M$67)*(MONTH($E76)-1)/12)*$H76</f>
        <v>0</v>
      </c>
      <c r="S76" s="229">
        <f>(SUM('1.  LRAMVA Summary'!N$54:N$65)+SUM('1.  LRAMVA Summary'!N$66:N$67)*(MONTH($E76)-1)/12)*$H76</f>
        <v>0</v>
      </c>
      <c r="T76" s="229">
        <f>(SUM('1.  LRAMVA Summary'!O$54:O$65)+SUM('1.  LRAMVA Summary'!O$66:O$67)*(MONTH($E76)-1)/12)*$H76</f>
        <v>0</v>
      </c>
      <c r="U76" s="229">
        <f>(SUM('1.  LRAMVA Summary'!P$54:P$65)+SUM('1.  LRAMVA Summary'!P$66:P$67)*(MONTH($E76)-1)/12)*$H76</f>
        <v>0</v>
      </c>
      <c r="V76" s="229">
        <f>(SUM('1.  LRAMVA Summary'!Q$54:Q$65)+SUM('1.  LRAMVA Summary'!Q$66:Q$67)*(MONTH($E76)-1)/12)*$H76</f>
        <v>0</v>
      </c>
      <c r="W76" s="230">
        <f>SUM(I76:V76)</f>
        <v>31.305118873328169</v>
      </c>
    </row>
    <row r="77" spans="2:23" s="9" customFormat="1">
      <c r="B77" s="66"/>
      <c r="E77" s="213">
        <v>42064</v>
      </c>
      <c r="F77" s="213" t="s">
        <v>181</v>
      </c>
      <c r="G77" s="214" t="s">
        <v>65</v>
      </c>
      <c r="H77" s="228">
        <f t="shared" si="20"/>
        <v>1.225E-3</v>
      </c>
      <c r="I77" s="229">
        <f>(SUM('1.  LRAMVA Summary'!D$54:D$65)+SUM('1.  LRAMVA Summary'!D$66:D$67)*(MONTH($E77)-1)/12)*$H77</f>
        <v>47.40556573604055</v>
      </c>
      <c r="J77" s="229">
        <f>(SUM('1.  LRAMVA Summary'!E$54:E$65)+SUM('1.  LRAMVA Summary'!E$66:E$67)*(MONTH($E77)-1)/12)*$H77</f>
        <v>39.923017660184748</v>
      </c>
      <c r="K77" s="229">
        <f>(SUM('1.  LRAMVA Summary'!F$54:F$65)+SUM('1.  LRAMVA Summary'!F$66:F$67)*(MONTH($E77)-1)/12)*$H77</f>
        <v>-20.890320730891389</v>
      </c>
      <c r="L77" s="229">
        <f>(SUM('1.  LRAMVA Summary'!G$54:G$65)+SUM('1.  LRAMVA Summary'!G$66:G$67)*(MONTH($E77)-1)/12)*$H77</f>
        <v>-0.75922176284423371</v>
      </c>
      <c r="M77" s="229">
        <f>(SUM('1.  LRAMVA Summary'!H$54:H$65)+SUM('1.  LRAMVA Summary'!H$66:H$67)*(MONTH($E77)-1)/12)*$H77</f>
        <v>-3.0688031558333329</v>
      </c>
      <c r="N77" s="229">
        <f>(SUM('1.  LRAMVA Summary'!I$54:I$65)+SUM('1.  LRAMVA Summary'!I$66:I$67)*(MONTH($E77)-1)/12)*$H77</f>
        <v>0</v>
      </c>
      <c r="O77" s="229">
        <f>(SUM('1.  LRAMVA Summary'!J$54:J$65)+SUM('1.  LRAMVA Summary'!J$66:J$67)*(MONTH($E77)-1)/12)*$H77</f>
        <v>0</v>
      </c>
      <c r="P77" s="229">
        <f>(SUM('1.  LRAMVA Summary'!K$54:K$65)+SUM('1.  LRAMVA Summary'!K$66:K$67)*(MONTH($E77)-1)/12)*$H77</f>
        <v>0</v>
      </c>
      <c r="Q77" s="229">
        <f>(SUM('1.  LRAMVA Summary'!L$54:L$65)+SUM('1.  LRAMVA Summary'!L$66:L$67)*(MONTH($E77)-1)/12)*$H77</f>
        <v>0</v>
      </c>
      <c r="R77" s="229">
        <f>(SUM('1.  LRAMVA Summary'!M$54:M$65)+SUM('1.  LRAMVA Summary'!M$66:M$67)*(MONTH($E77)-1)/12)*$H77</f>
        <v>0</v>
      </c>
      <c r="S77" s="229">
        <f>(SUM('1.  LRAMVA Summary'!N$54:N$65)+SUM('1.  LRAMVA Summary'!N$66:N$67)*(MONTH($E77)-1)/12)*$H77</f>
        <v>0</v>
      </c>
      <c r="T77" s="229">
        <f>(SUM('1.  LRAMVA Summary'!O$54:O$65)+SUM('1.  LRAMVA Summary'!O$66:O$67)*(MONTH($E77)-1)/12)*$H77</f>
        <v>0</v>
      </c>
      <c r="U77" s="229">
        <f>(SUM('1.  LRAMVA Summary'!P$54:P$65)+SUM('1.  LRAMVA Summary'!P$66:P$67)*(MONTH($E77)-1)/12)*$H77</f>
        <v>0</v>
      </c>
      <c r="V77" s="229">
        <f>(SUM('1.  LRAMVA Summary'!Q$54:Q$65)+SUM('1.  LRAMVA Summary'!Q$66:Q$67)*(MONTH($E77)-1)/12)*$H77</f>
        <v>0</v>
      </c>
      <c r="W77" s="230">
        <f>SUM(I77:V77)</f>
        <v>62.610237746656338</v>
      </c>
    </row>
    <row r="78" spans="2:23" s="9" customFormat="1">
      <c r="B78" s="66"/>
      <c r="E78" s="213">
        <v>42095</v>
      </c>
      <c r="F78" s="213" t="s">
        <v>181</v>
      </c>
      <c r="G78" s="214" t="s">
        <v>66</v>
      </c>
      <c r="H78" s="228">
        <f>C$32/12</f>
        <v>9.1666666666666665E-4</v>
      </c>
      <c r="I78" s="229">
        <f>(SUM('1.  LRAMVA Summary'!D$54:D$65)+SUM('1.  LRAMVA Summary'!D$66:D$67)*(MONTH($E78)-1)/12)*$H78</f>
        <v>53.21032888739245</v>
      </c>
      <c r="J78" s="229">
        <f>(SUM('1.  LRAMVA Summary'!E$54:E$65)+SUM('1.  LRAMVA Summary'!E$66:E$67)*(MONTH($E78)-1)/12)*$H78</f>
        <v>44.811550434901243</v>
      </c>
      <c r="K78" s="229">
        <f>(SUM('1.  LRAMVA Summary'!F$54:F$65)+SUM('1.  LRAMVA Summary'!F$66:F$67)*(MONTH($E78)-1)/12)*$H78</f>
        <v>-23.44831918773523</v>
      </c>
      <c r="L78" s="229">
        <f>(SUM('1.  LRAMVA Summary'!G$54:G$65)+SUM('1.  LRAMVA Summary'!G$66:G$67)*(MONTH($E78)-1)/12)*$H78</f>
        <v>-0.85218769298842545</v>
      </c>
      <c r="M78" s="229">
        <f>(SUM('1.  LRAMVA Summary'!H$54:H$65)+SUM('1.  LRAMVA Summary'!H$66:H$67)*(MONTH($E78)-1)/12)*$H78</f>
        <v>-3.4445749708333326</v>
      </c>
      <c r="N78" s="229">
        <f>(SUM('1.  LRAMVA Summary'!I$54:I$65)+SUM('1.  LRAMVA Summary'!I$66:I$67)*(MONTH($E78)-1)/12)*$H78</f>
        <v>0</v>
      </c>
      <c r="O78" s="229">
        <f>(SUM('1.  LRAMVA Summary'!J$54:J$65)+SUM('1.  LRAMVA Summary'!J$66:J$67)*(MONTH($E78)-1)/12)*$H78</f>
        <v>0</v>
      </c>
      <c r="P78" s="229">
        <f>(SUM('1.  LRAMVA Summary'!K$54:K$65)+SUM('1.  LRAMVA Summary'!K$66:K$67)*(MONTH($E78)-1)/12)*$H78</f>
        <v>0</v>
      </c>
      <c r="Q78" s="229">
        <f>(SUM('1.  LRAMVA Summary'!L$54:L$65)+SUM('1.  LRAMVA Summary'!L$66:L$67)*(MONTH($E78)-1)/12)*$H78</f>
        <v>0</v>
      </c>
      <c r="R78" s="229">
        <f>(SUM('1.  LRAMVA Summary'!M$54:M$65)+SUM('1.  LRAMVA Summary'!M$66:M$67)*(MONTH($E78)-1)/12)*$H78</f>
        <v>0</v>
      </c>
      <c r="S78" s="229">
        <f>(SUM('1.  LRAMVA Summary'!N$54:N$65)+SUM('1.  LRAMVA Summary'!N$66:N$67)*(MONTH($E78)-1)/12)*$H78</f>
        <v>0</v>
      </c>
      <c r="T78" s="229">
        <f>(SUM('1.  LRAMVA Summary'!O$54:O$65)+SUM('1.  LRAMVA Summary'!O$66:O$67)*(MONTH($E78)-1)/12)*$H78</f>
        <v>0</v>
      </c>
      <c r="U78" s="229">
        <f>(SUM('1.  LRAMVA Summary'!P$54:P$65)+SUM('1.  LRAMVA Summary'!P$66:P$67)*(MONTH($E78)-1)/12)*$H78</f>
        <v>0</v>
      </c>
      <c r="V78" s="229">
        <f>(SUM('1.  LRAMVA Summary'!Q$54:Q$65)+SUM('1.  LRAMVA Summary'!Q$66:Q$67)*(MONTH($E78)-1)/12)*$H78</f>
        <v>0</v>
      </c>
      <c r="W78" s="230">
        <f t="shared" ref="W78:W86" si="21">SUM(I78:V78)</f>
        <v>70.276797470736724</v>
      </c>
    </row>
    <row r="79" spans="2:23" s="9" customFormat="1">
      <c r="B79" s="66"/>
      <c r="E79" s="213">
        <v>42125</v>
      </c>
      <c r="F79" s="213" t="s">
        <v>181</v>
      </c>
      <c r="G79" s="214" t="s">
        <v>66</v>
      </c>
      <c r="H79" s="228">
        <f t="shared" ref="H79:H80" si="22">C$32/12</f>
        <v>9.1666666666666665E-4</v>
      </c>
      <c r="I79" s="229">
        <f>(SUM('1.  LRAMVA Summary'!D$54:D$65)+SUM('1.  LRAMVA Summary'!D$66:D$67)*(MONTH($E79)-1)/12)*$H79</f>
        <v>70.947105183189933</v>
      </c>
      <c r="J79" s="229">
        <f>(SUM('1.  LRAMVA Summary'!E$54:E$65)+SUM('1.  LRAMVA Summary'!E$66:E$67)*(MONTH($E79)-1)/12)*$H79</f>
        <v>59.748733913201661</v>
      </c>
      <c r="K79" s="229">
        <f>(SUM('1.  LRAMVA Summary'!F$54:F$65)+SUM('1.  LRAMVA Summary'!F$66:F$67)*(MONTH($E79)-1)/12)*$H79</f>
        <v>-31.264425583646979</v>
      </c>
      <c r="L79" s="229">
        <f>(SUM('1.  LRAMVA Summary'!G$54:G$65)+SUM('1.  LRAMVA Summary'!G$66:G$67)*(MONTH($E79)-1)/12)*$H79</f>
        <v>-1.1362502573179007</v>
      </c>
      <c r="M79" s="229">
        <f>(SUM('1.  LRAMVA Summary'!H$54:H$65)+SUM('1.  LRAMVA Summary'!H$66:H$67)*(MONTH($E79)-1)/12)*$H79</f>
        <v>-4.5927666277777774</v>
      </c>
      <c r="N79" s="229">
        <f>(SUM('1.  LRAMVA Summary'!I$54:I$65)+SUM('1.  LRAMVA Summary'!I$66:I$67)*(MONTH($E79)-1)/12)*$H79</f>
        <v>0</v>
      </c>
      <c r="O79" s="229">
        <f>(SUM('1.  LRAMVA Summary'!J$54:J$65)+SUM('1.  LRAMVA Summary'!J$66:J$67)*(MONTH($E79)-1)/12)*$H79</f>
        <v>0</v>
      </c>
      <c r="P79" s="229">
        <f>(SUM('1.  LRAMVA Summary'!K$54:K$65)+SUM('1.  LRAMVA Summary'!K$66:K$67)*(MONTH($E79)-1)/12)*$H79</f>
        <v>0</v>
      </c>
      <c r="Q79" s="229">
        <f>(SUM('1.  LRAMVA Summary'!L$54:L$65)+SUM('1.  LRAMVA Summary'!L$66:L$67)*(MONTH($E79)-1)/12)*$H79</f>
        <v>0</v>
      </c>
      <c r="R79" s="229">
        <f>(SUM('1.  LRAMVA Summary'!M$54:M$65)+SUM('1.  LRAMVA Summary'!M$66:M$67)*(MONTH($E79)-1)/12)*$H79</f>
        <v>0</v>
      </c>
      <c r="S79" s="229">
        <f>(SUM('1.  LRAMVA Summary'!N$54:N$65)+SUM('1.  LRAMVA Summary'!N$66:N$67)*(MONTH($E79)-1)/12)*$H79</f>
        <v>0</v>
      </c>
      <c r="T79" s="229">
        <f>(SUM('1.  LRAMVA Summary'!O$54:O$65)+SUM('1.  LRAMVA Summary'!O$66:O$67)*(MONTH($E79)-1)/12)*$H79</f>
        <v>0</v>
      </c>
      <c r="U79" s="229">
        <f>(SUM('1.  LRAMVA Summary'!P$54:P$65)+SUM('1.  LRAMVA Summary'!P$66:P$67)*(MONTH($E79)-1)/12)*$H79</f>
        <v>0</v>
      </c>
      <c r="V79" s="229">
        <f>(SUM('1.  LRAMVA Summary'!Q$54:Q$65)+SUM('1.  LRAMVA Summary'!Q$66:Q$67)*(MONTH($E79)-1)/12)*$H79</f>
        <v>0</v>
      </c>
      <c r="W79" s="230">
        <f t="shared" si="21"/>
        <v>93.702396627648923</v>
      </c>
    </row>
    <row r="80" spans="2:23" s="9" customFormat="1">
      <c r="B80" s="66"/>
      <c r="E80" s="213">
        <v>42156</v>
      </c>
      <c r="F80" s="213" t="s">
        <v>181</v>
      </c>
      <c r="G80" s="214" t="s">
        <v>66</v>
      </c>
      <c r="H80" s="228">
        <f t="shared" si="22"/>
        <v>9.1666666666666665E-4</v>
      </c>
      <c r="I80" s="229">
        <f>(SUM('1.  LRAMVA Summary'!D$54:D$65)+SUM('1.  LRAMVA Summary'!D$66:D$67)*(MONTH($E80)-1)/12)*$H80</f>
        <v>88.683881478987416</v>
      </c>
      <c r="J80" s="229">
        <f>(SUM('1.  LRAMVA Summary'!E$54:E$65)+SUM('1.  LRAMVA Summary'!E$66:E$67)*(MONTH($E80)-1)/12)*$H80</f>
        <v>74.685917391502073</v>
      </c>
      <c r="K80" s="229">
        <f>(SUM('1.  LRAMVA Summary'!F$54:F$65)+SUM('1.  LRAMVA Summary'!F$66:F$67)*(MONTH($E80)-1)/12)*$H80</f>
        <v>-39.080531979558714</v>
      </c>
      <c r="L80" s="229">
        <f>(SUM('1.  LRAMVA Summary'!G$54:G$65)+SUM('1.  LRAMVA Summary'!G$66:G$67)*(MONTH($E80)-1)/12)*$H80</f>
        <v>-1.4203128216473759</v>
      </c>
      <c r="M80" s="229">
        <f>(SUM('1.  LRAMVA Summary'!H$54:H$65)+SUM('1.  LRAMVA Summary'!H$66:H$67)*(MONTH($E80)-1)/12)*$H80</f>
        <v>-5.7409582847222218</v>
      </c>
      <c r="N80" s="229">
        <f>(SUM('1.  LRAMVA Summary'!I$54:I$65)+SUM('1.  LRAMVA Summary'!I$66:I$67)*(MONTH($E80)-1)/12)*$H80</f>
        <v>0</v>
      </c>
      <c r="O80" s="229">
        <f>(SUM('1.  LRAMVA Summary'!J$54:J$65)+SUM('1.  LRAMVA Summary'!J$66:J$67)*(MONTH($E80)-1)/12)*$H80</f>
        <v>0</v>
      </c>
      <c r="P80" s="229">
        <f>(SUM('1.  LRAMVA Summary'!K$54:K$65)+SUM('1.  LRAMVA Summary'!K$66:K$67)*(MONTH($E80)-1)/12)*$H80</f>
        <v>0</v>
      </c>
      <c r="Q80" s="229">
        <f>(SUM('1.  LRAMVA Summary'!L$54:L$65)+SUM('1.  LRAMVA Summary'!L$66:L$67)*(MONTH($E80)-1)/12)*$H80</f>
        <v>0</v>
      </c>
      <c r="R80" s="229">
        <f>(SUM('1.  LRAMVA Summary'!M$54:M$65)+SUM('1.  LRAMVA Summary'!M$66:M$67)*(MONTH($E80)-1)/12)*$H80</f>
        <v>0</v>
      </c>
      <c r="S80" s="229">
        <f>(SUM('1.  LRAMVA Summary'!N$54:N$65)+SUM('1.  LRAMVA Summary'!N$66:N$67)*(MONTH($E80)-1)/12)*$H80</f>
        <v>0</v>
      </c>
      <c r="T80" s="229">
        <f>(SUM('1.  LRAMVA Summary'!O$54:O$65)+SUM('1.  LRAMVA Summary'!O$66:O$67)*(MONTH($E80)-1)/12)*$H80</f>
        <v>0</v>
      </c>
      <c r="U80" s="229">
        <f>(SUM('1.  LRAMVA Summary'!P$54:P$65)+SUM('1.  LRAMVA Summary'!P$66:P$67)*(MONTH($E80)-1)/12)*$H80</f>
        <v>0</v>
      </c>
      <c r="V80" s="229">
        <f>(SUM('1.  LRAMVA Summary'!Q$54:Q$65)+SUM('1.  LRAMVA Summary'!Q$66:Q$67)*(MONTH($E80)-1)/12)*$H80</f>
        <v>0</v>
      </c>
      <c r="W80" s="230">
        <f t="shared" si="21"/>
        <v>117.12799578456118</v>
      </c>
    </row>
    <row r="81" spans="2:23" s="9" customFormat="1">
      <c r="B81" s="66"/>
      <c r="E81" s="213">
        <v>42186</v>
      </c>
      <c r="F81" s="213" t="s">
        <v>181</v>
      </c>
      <c r="G81" s="214" t="s">
        <v>68</v>
      </c>
      <c r="H81" s="228">
        <f>C$33/12</f>
        <v>9.1666666666666665E-4</v>
      </c>
      <c r="I81" s="229">
        <f>(SUM('1.  LRAMVA Summary'!D$54:D$65)+SUM('1.  LRAMVA Summary'!D$66:D$67)*(MONTH($E81)-1)/12)*$H81</f>
        <v>106.4206577747849</v>
      </c>
      <c r="J81" s="229">
        <f>(SUM('1.  LRAMVA Summary'!E$54:E$65)+SUM('1.  LRAMVA Summary'!E$66:E$67)*(MONTH($E81)-1)/12)*$H81</f>
        <v>89.623100869802485</v>
      </c>
      <c r="K81" s="229">
        <f>(SUM('1.  LRAMVA Summary'!F$54:F$65)+SUM('1.  LRAMVA Summary'!F$66:F$67)*(MONTH($E81)-1)/12)*$H81</f>
        <v>-46.896638375470459</v>
      </c>
      <c r="L81" s="229">
        <f>(SUM('1.  LRAMVA Summary'!G$54:G$65)+SUM('1.  LRAMVA Summary'!G$66:G$67)*(MONTH($E81)-1)/12)*$H81</f>
        <v>-1.7043753859768509</v>
      </c>
      <c r="M81" s="229">
        <f>(SUM('1.  LRAMVA Summary'!H$54:H$65)+SUM('1.  LRAMVA Summary'!H$66:H$67)*(MONTH($E81)-1)/12)*$H81</f>
        <v>-6.8891499416666653</v>
      </c>
      <c r="N81" s="229">
        <f>(SUM('1.  LRAMVA Summary'!I$54:I$65)+SUM('1.  LRAMVA Summary'!I$66:I$67)*(MONTH($E81)-1)/12)*$H81</f>
        <v>0</v>
      </c>
      <c r="O81" s="229">
        <f>(SUM('1.  LRAMVA Summary'!J$54:J$65)+SUM('1.  LRAMVA Summary'!J$66:J$67)*(MONTH($E81)-1)/12)*$H81</f>
        <v>0</v>
      </c>
      <c r="P81" s="229">
        <f>(SUM('1.  LRAMVA Summary'!K$54:K$65)+SUM('1.  LRAMVA Summary'!K$66:K$67)*(MONTH($E81)-1)/12)*$H81</f>
        <v>0</v>
      </c>
      <c r="Q81" s="229">
        <f>(SUM('1.  LRAMVA Summary'!L$54:L$65)+SUM('1.  LRAMVA Summary'!L$66:L$67)*(MONTH($E81)-1)/12)*$H81</f>
        <v>0</v>
      </c>
      <c r="R81" s="229">
        <f>(SUM('1.  LRAMVA Summary'!M$54:M$65)+SUM('1.  LRAMVA Summary'!M$66:M$67)*(MONTH($E81)-1)/12)*$H81</f>
        <v>0</v>
      </c>
      <c r="S81" s="229">
        <f>(SUM('1.  LRAMVA Summary'!N$54:N$65)+SUM('1.  LRAMVA Summary'!N$66:N$67)*(MONTH($E81)-1)/12)*$H81</f>
        <v>0</v>
      </c>
      <c r="T81" s="229">
        <f>(SUM('1.  LRAMVA Summary'!O$54:O$65)+SUM('1.  LRAMVA Summary'!O$66:O$67)*(MONTH($E81)-1)/12)*$H81</f>
        <v>0</v>
      </c>
      <c r="U81" s="229">
        <f>(SUM('1.  LRAMVA Summary'!P$54:P$65)+SUM('1.  LRAMVA Summary'!P$66:P$67)*(MONTH($E81)-1)/12)*$H81</f>
        <v>0</v>
      </c>
      <c r="V81" s="229">
        <f>(SUM('1.  LRAMVA Summary'!Q$54:Q$65)+SUM('1.  LRAMVA Summary'!Q$66:Q$67)*(MONTH($E81)-1)/12)*$H81</f>
        <v>0</v>
      </c>
      <c r="W81" s="230">
        <f t="shared" si="21"/>
        <v>140.55359494147345</v>
      </c>
    </row>
    <row r="82" spans="2:23" s="9" customFormat="1">
      <c r="B82" s="66"/>
      <c r="E82" s="213">
        <v>42217</v>
      </c>
      <c r="F82" s="213" t="s">
        <v>181</v>
      </c>
      <c r="G82" s="214" t="s">
        <v>68</v>
      </c>
      <c r="H82" s="228">
        <f t="shared" ref="H82:H83" si="23">C$33/12</f>
        <v>9.1666666666666665E-4</v>
      </c>
      <c r="I82" s="229">
        <f>(SUM('1.  LRAMVA Summary'!D$54:D$65)+SUM('1.  LRAMVA Summary'!D$66:D$67)*(MONTH($E82)-1)/12)*$H82</f>
        <v>124.15743407058237</v>
      </c>
      <c r="J82" s="229">
        <f>(SUM('1.  LRAMVA Summary'!E$54:E$65)+SUM('1.  LRAMVA Summary'!E$66:E$67)*(MONTH($E82)-1)/12)*$H82</f>
        <v>104.5602843481029</v>
      </c>
      <c r="K82" s="229">
        <f>(SUM('1.  LRAMVA Summary'!F$54:F$65)+SUM('1.  LRAMVA Summary'!F$66:F$67)*(MONTH($E82)-1)/12)*$H82</f>
        <v>-54.712744771382205</v>
      </c>
      <c r="L82" s="229">
        <f>(SUM('1.  LRAMVA Summary'!G$54:G$65)+SUM('1.  LRAMVA Summary'!G$66:G$67)*(MONTH($E82)-1)/12)*$H82</f>
        <v>-1.9884379503063263</v>
      </c>
      <c r="M82" s="229">
        <f>(SUM('1.  LRAMVA Summary'!H$54:H$65)+SUM('1.  LRAMVA Summary'!H$66:H$67)*(MONTH($E82)-1)/12)*$H82</f>
        <v>-8.0373415986111088</v>
      </c>
      <c r="N82" s="229">
        <f>(SUM('1.  LRAMVA Summary'!I$54:I$65)+SUM('1.  LRAMVA Summary'!I$66:I$67)*(MONTH($E82)-1)/12)*$H82</f>
        <v>0</v>
      </c>
      <c r="O82" s="229">
        <f>(SUM('1.  LRAMVA Summary'!J$54:J$65)+SUM('1.  LRAMVA Summary'!J$66:J$67)*(MONTH($E82)-1)/12)*$H82</f>
        <v>0</v>
      </c>
      <c r="P82" s="229">
        <f>(SUM('1.  LRAMVA Summary'!K$54:K$65)+SUM('1.  LRAMVA Summary'!K$66:K$67)*(MONTH($E82)-1)/12)*$H82</f>
        <v>0</v>
      </c>
      <c r="Q82" s="229">
        <f>(SUM('1.  LRAMVA Summary'!L$54:L$65)+SUM('1.  LRAMVA Summary'!L$66:L$67)*(MONTH($E82)-1)/12)*$H82</f>
        <v>0</v>
      </c>
      <c r="R82" s="229">
        <f>(SUM('1.  LRAMVA Summary'!M$54:M$65)+SUM('1.  LRAMVA Summary'!M$66:M$67)*(MONTH($E82)-1)/12)*$H82</f>
        <v>0</v>
      </c>
      <c r="S82" s="229">
        <f>(SUM('1.  LRAMVA Summary'!N$54:N$65)+SUM('1.  LRAMVA Summary'!N$66:N$67)*(MONTH($E82)-1)/12)*$H82</f>
        <v>0</v>
      </c>
      <c r="T82" s="229">
        <f>(SUM('1.  LRAMVA Summary'!O$54:O$65)+SUM('1.  LRAMVA Summary'!O$66:O$67)*(MONTH($E82)-1)/12)*$H82</f>
        <v>0</v>
      </c>
      <c r="U82" s="229">
        <f>(SUM('1.  LRAMVA Summary'!P$54:P$65)+SUM('1.  LRAMVA Summary'!P$66:P$67)*(MONTH($E82)-1)/12)*$H82</f>
        <v>0</v>
      </c>
      <c r="V82" s="229">
        <f>(SUM('1.  LRAMVA Summary'!Q$54:Q$65)+SUM('1.  LRAMVA Summary'!Q$66:Q$67)*(MONTH($E82)-1)/12)*$H82</f>
        <v>0</v>
      </c>
      <c r="W82" s="230">
        <f t="shared" si="21"/>
        <v>163.97919409838562</v>
      </c>
    </row>
    <row r="83" spans="2:23" s="9" customFormat="1">
      <c r="B83" s="66"/>
      <c r="E83" s="213">
        <v>42248</v>
      </c>
      <c r="F83" s="213" t="s">
        <v>181</v>
      </c>
      <c r="G83" s="214" t="s">
        <v>68</v>
      </c>
      <c r="H83" s="228">
        <f t="shared" si="23"/>
        <v>9.1666666666666665E-4</v>
      </c>
      <c r="I83" s="229">
        <f>(SUM('1.  LRAMVA Summary'!D$54:D$65)+SUM('1.  LRAMVA Summary'!D$66:D$67)*(MONTH($E83)-1)/12)*$H83</f>
        <v>141.89421036637987</v>
      </c>
      <c r="J83" s="229">
        <f>(SUM('1.  LRAMVA Summary'!E$54:E$65)+SUM('1.  LRAMVA Summary'!E$66:E$67)*(MONTH($E83)-1)/12)*$H83</f>
        <v>119.49746782640332</v>
      </c>
      <c r="K83" s="229">
        <f>(SUM('1.  LRAMVA Summary'!F$54:F$65)+SUM('1.  LRAMVA Summary'!F$66:F$67)*(MONTH($E83)-1)/12)*$H83</f>
        <v>-62.528851167293958</v>
      </c>
      <c r="L83" s="229">
        <f>(SUM('1.  LRAMVA Summary'!G$54:G$65)+SUM('1.  LRAMVA Summary'!G$66:G$67)*(MONTH($E83)-1)/12)*$H83</f>
        <v>-2.2725005146358015</v>
      </c>
      <c r="M83" s="229">
        <f>(SUM('1.  LRAMVA Summary'!H$54:H$65)+SUM('1.  LRAMVA Summary'!H$66:H$67)*(MONTH($E83)-1)/12)*$H83</f>
        <v>-9.1855332555555549</v>
      </c>
      <c r="N83" s="229">
        <f>(SUM('1.  LRAMVA Summary'!I$54:I$65)+SUM('1.  LRAMVA Summary'!I$66:I$67)*(MONTH($E83)-1)/12)*$H83</f>
        <v>0</v>
      </c>
      <c r="O83" s="229">
        <f>(SUM('1.  LRAMVA Summary'!J$54:J$65)+SUM('1.  LRAMVA Summary'!J$66:J$67)*(MONTH($E83)-1)/12)*$H83</f>
        <v>0</v>
      </c>
      <c r="P83" s="229">
        <f>(SUM('1.  LRAMVA Summary'!K$54:K$65)+SUM('1.  LRAMVA Summary'!K$66:K$67)*(MONTH($E83)-1)/12)*$H83</f>
        <v>0</v>
      </c>
      <c r="Q83" s="229">
        <f>(SUM('1.  LRAMVA Summary'!L$54:L$65)+SUM('1.  LRAMVA Summary'!L$66:L$67)*(MONTH($E83)-1)/12)*$H83</f>
        <v>0</v>
      </c>
      <c r="R83" s="229">
        <f>(SUM('1.  LRAMVA Summary'!M$54:M$65)+SUM('1.  LRAMVA Summary'!M$66:M$67)*(MONTH($E83)-1)/12)*$H83</f>
        <v>0</v>
      </c>
      <c r="S83" s="229">
        <f>(SUM('1.  LRAMVA Summary'!N$54:N$65)+SUM('1.  LRAMVA Summary'!N$66:N$67)*(MONTH($E83)-1)/12)*$H83</f>
        <v>0</v>
      </c>
      <c r="T83" s="229">
        <f>(SUM('1.  LRAMVA Summary'!O$54:O$65)+SUM('1.  LRAMVA Summary'!O$66:O$67)*(MONTH($E83)-1)/12)*$H83</f>
        <v>0</v>
      </c>
      <c r="U83" s="229">
        <f>(SUM('1.  LRAMVA Summary'!P$54:P$65)+SUM('1.  LRAMVA Summary'!P$66:P$67)*(MONTH($E83)-1)/12)*$H83</f>
        <v>0</v>
      </c>
      <c r="V83" s="229">
        <f>(SUM('1.  LRAMVA Summary'!Q$54:Q$65)+SUM('1.  LRAMVA Summary'!Q$66:Q$67)*(MONTH($E83)-1)/12)*$H83</f>
        <v>0</v>
      </c>
      <c r="W83" s="230">
        <f t="shared" si="21"/>
        <v>187.40479325529785</v>
      </c>
    </row>
    <row r="84" spans="2:23" s="9" customFormat="1">
      <c r="B84" s="66"/>
      <c r="E84" s="213">
        <v>42278</v>
      </c>
      <c r="F84" s="213" t="s">
        <v>181</v>
      </c>
      <c r="G84" s="214" t="s">
        <v>69</v>
      </c>
      <c r="H84" s="228">
        <f>C$34/12</f>
        <v>9.1666666666666665E-4</v>
      </c>
      <c r="I84" s="229">
        <f>(SUM('1.  LRAMVA Summary'!D$54:D$65)+SUM('1.  LRAMVA Summary'!D$66:D$67)*(MONTH($E84)-1)/12)*$H84</f>
        <v>159.63098666217735</v>
      </c>
      <c r="J84" s="229">
        <f>(SUM('1.  LRAMVA Summary'!E$54:E$65)+SUM('1.  LRAMVA Summary'!E$66:E$67)*(MONTH($E84)-1)/12)*$H84</f>
        <v>134.43465130470372</v>
      </c>
      <c r="K84" s="229">
        <f>(SUM('1.  LRAMVA Summary'!F$54:F$65)+SUM('1.  LRAMVA Summary'!F$66:F$67)*(MONTH($E84)-1)/12)*$H84</f>
        <v>-70.344957563205696</v>
      </c>
      <c r="L84" s="229">
        <f>(SUM('1.  LRAMVA Summary'!G$54:G$65)+SUM('1.  LRAMVA Summary'!G$66:G$67)*(MONTH($E84)-1)/12)*$H84</f>
        <v>-2.5565630789652767</v>
      </c>
      <c r="M84" s="229">
        <f>(SUM('1.  LRAMVA Summary'!H$54:H$65)+SUM('1.  LRAMVA Summary'!H$66:H$67)*(MONTH($E84)-1)/12)*$H84</f>
        <v>-10.333724912499999</v>
      </c>
      <c r="N84" s="229">
        <f>(SUM('1.  LRAMVA Summary'!I$54:I$65)+SUM('1.  LRAMVA Summary'!I$66:I$67)*(MONTH($E84)-1)/12)*$H84</f>
        <v>0</v>
      </c>
      <c r="O84" s="229">
        <f>(SUM('1.  LRAMVA Summary'!J$54:J$65)+SUM('1.  LRAMVA Summary'!J$66:J$67)*(MONTH($E84)-1)/12)*$H84</f>
        <v>0</v>
      </c>
      <c r="P84" s="229">
        <f>(SUM('1.  LRAMVA Summary'!K$54:K$65)+SUM('1.  LRAMVA Summary'!K$66:K$67)*(MONTH($E84)-1)/12)*$H84</f>
        <v>0</v>
      </c>
      <c r="Q84" s="229">
        <f>(SUM('1.  LRAMVA Summary'!L$54:L$65)+SUM('1.  LRAMVA Summary'!L$66:L$67)*(MONTH($E84)-1)/12)*$H84</f>
        <v>0</v>
      </c>
      <c r="R84" s="229">
        <f>(SUM('1.  LRAMVA Summary'!M$54:M$65)+SUM('1.  LRAMVA Summary'!M$66:M$67)*(MONTH($E84)-1)/12)*$H84</f>
        <v>0</v>
      </c>
      <c r="S84" s="229">
        <f>(SUM('1.  LRAMVA Summary'!N$54:N$65)+SUM('1.  LRAMVA Summary'!N$66:N$67)*(MONTH($E84)-1)/12)*$H84</f>
        <v>0</v>
      </c>
      <c r="T84" s="229">
        <f>(SUM('1.  LRAMVA Summary'!O$54:O$65)+SUM('1.  LRAMVA Summary'!O$66:O$67)*(MONTH($E84)-1)/12)*$H84</f>
        <v>0</v>
      </c>
      <c r="U84" s="229">
        <f>(SUM('1.  LRAMVA Summary'!P$54:P$65)+SUM('1.  LRAMVA Summary'!P$66:P$67)*(MONTH($E84)-1)/12)*$H84</f>
        <v>0</v>
      </c>
      <c r="V84" s="229">
        <f>(SUM('1.  LRAMVA Summary'!Q$54:Q$65)+SUM('1.  LRAMVA Summary'!Q$66:Q$67)*(MONTH($E84)-1)/12)*$H84</f>
        <v>0</v>
      </c>
      <c r="W84" s="230">
        <f t="shared" si="21"/>
        <v>210.8303924122101</v>
      </c>
    </row>
    <row r="85" spans="2:23" s="9" customFormat="1">
      <c r="B85" s="66"/>
      <c r="E85" s="213">
        <v>42309</v>
      </c>
      <c r="F85" s="213" t="s">
        <v>181</v>
      </c>
      <c r="G85" s="214" t="s">
        <v>69</v>
      </c>
      <c r="H85" s="228">
        <f t="shared" ref="H85:H86" si="24">C$34/12</f>
        <v>9.1666666666666665E-4</v>
      </c>
      <c r="I85" s="229">
        <f>(SUM('1.  LRAMVA Summary'!D$54:D$65)+SUM('1.  LRAMVA Summary'!D$66:D$67)*(MONTH($E85)-1)/12)*$H85</f>
        <v>177.36776295797483</v>
      </c>
      <c r="J85" s="229">
        <f>(SUM('1.  LRAMVA Summary'!E$54:E$65)+SUM('1.  LRAMVA Summary'!E$66:E$67)*(MONTH($E85)-1)/12)*$H85</f>
        <v>149.37183478300415</v>
      </c>
      <c r="K85" s="229">
        <f>(SUM('1.  LRAMVA Summary'!F$54:F$65)+SUM('1.  LRAMVA Summary'!F$66:F$67)*(MONTH($E85)-1)/12)*$H85</f>
        <v>-78.161063959117428</v>
      </c>
      <c r="L85" s="229">
        <f>(SUM('1.  LRAMVA Summary'!G$54:G$65)+SUM('1.  LRAMVA Summary'!G$66:G$67)*(MONTH($E85)-1)/12)*$H85</f>
        <v>-2.8406256432947519</v>
      </c>
      <c r="M85" s="229">
        <f>(SUM('1.  LRAMVA Summary'!H$54:H$65)+SUM('1.  LRAMVA Summary'!H$66:H$67)*(MONTH($E85)-1)/12)*$H85</f>
        <v>-11.481916569444444</v>
      </c>
      <c r="N85" s="229">
        <f>(SUM('1.  LRAMVA Summary'!I$54:I$65)+SUM('1.  LRAMVA Summary'!I$66:I$67)*(MONTH($E85)-1)/12)*$H85</f>
        <v>0</v>
      </c>
      <c r="O85" s="229">
        <f>(SUM('1.  LRAMVA Summary'!J$54:J$65)+SUM('1.  LRAMVA Summary'!J$66:J$67)*(MONTH($E85)-1)/12)*$H85</f>
        <v>0</v>
      </c>
      <c r="P85" s="229">
        <f>(SUM('1.  LRAMVA Summary'!K$54:K$65)+SUM('1.  LRAMVA Summary'!K$66:K$67)*(MONTH($E85)-1)/12)*$H85</f>
        <v>0</v>
      </c>
      <c r="Q85" s="229">
        <f>(SUM('1.  LRAMVA Summary'!L$54:L$65)+SUM('1.  LRAMVA Summary'!L$66:L$67)*(MONTH($E85)-1)/12)*$H85</f>
        <v>0</v>
      </c>
      <c r="R85" s="229">
        <f>(SUM('1.  LRAMVA Summary'!M$54:M$65)+SUM('1.  LRAMVA Summary'!M$66:M$67)*(MONTH($E85)-1)/12)*$H85</f>
        <v>0</v>
      </c>
      <c r="S85" s="229">
        <f>(SUM('1.  LRAMVA Summary'!N$54:N$65)+SUM('1.  LRAMVA Summary'!N$66:N$67)*(MONTH($E85)-1)/12)*$H85</f>
        <v>0</v>
      </c>
      <c r="T85" s="229">
        <f>(SUM('1.  LRAMVA Summary'!O$54:O$65)+SUM('1.  LRAMVA Summary'!O$66:O$67)*(MONTH($E85)-1)/12)*$H85</f>
        <v>0</v>
      </c>
      <c r="U85" s="229">
        <f>(SUM('1.  LRAMVA Summary'!P$54:P$65)+SUM('1.  LRAMVA Summary'!P$66:P$67)*(MONTH($E85)-1)/12)*$H85</f>
        <v>0</v>
      </c>
      <c r="V85" s="229">
        <f>(SUM('1.  LRAMVA Summary'!Q$54:Q$65)+SUM('1.  LRAMVA Summary'!Q$66:Q$67)*(MONTH($E85)-1)/12)*$H85</f>
        <v>0</v>
      </c>
      <c r="W85" s="230">
        <f t="shared" si="21"/>
        <v>234.25599156912236</v>
      </c>
    </row>
    <row r="86" spans="2:23" s="9" customFormat="1">
      <c r="B86" s="66"/>
      <c r="E86" s="213">
        <v>42339</v>
      </c>
      <c r="F86" s="213" t="s">
        <v>181</v>
      </c>
      <c r="G86" s="214" t="s">
        <v>69</v>
      </c>
      <c r="H86" s="228">
        <f t="shared" si="24"/>
        <v>9.1666666666666665E-4</v>
      </c>
      <c r="I86" s="229">
        <f>(SUM('1.  LRAMVA Summary'!D$54:D$65)+SUM('1.  LRAMVA Summary'!D$66:D$67)*(MONTH($E86)-1)/12)*$H86</f>
        <v>195.10453925377232</v>
      </c>
      <c r="J86" s="229">
        <f>(SUM('1.  LRAMVA Summary'!E$54:E$65)+SUM('1.  LRAMVA Summary'!E$66:E$67)*(MONTH($E86)-1)/12)*$H86</f>
        <v>164.30901826130454</v>
      </c>
      <c r="K86" s="229">
        <f>(SUM('1.  LRAMVA Summary'!F$54:F$65)+SUM('1.  LRAMVA Summary'!F$66:F$67)*(MONTH($E86)-1)/12)*$H86</f>
        <v>-85.977170355029187</v>
      </c>
      <c r="L86" s="229">
        <f>(SUM('1.  LRAMVA Summary'!G$54:G$65)+SUM('1.  LRAMVA Summary'!G$66:G$67)*(MONTH($E86)-1)/12)*$H86</f>
        <v>-3.1246882076242266</v>
      </c>
      <c r="M86" s="229">
        <f>(SUM('1.  LRAMVA Summary'!H$54:H$65)+SUM('1.  LRAMVA Summary'!H$66:H$67)*(MONTH($E86)-1)/12)*$H86</f>
        <v>-12.630108226388888</v>
      </c>
      <c r="N86" s="229">
        <f>(SUM('1.  LRAMVA Summary'!I$54:I$65)+SUM('1.  LRAMVA Summary'!I$66:I$67)*(MONTH($E86)-1)/12)*$H86</f>
        <v>0</v>
      </c>
      <c r="O86" s="229">
        <f>(SUM('1.  LRAMVA Summary'!J$54:J$65)+SUM('1.  LRAMVA Summary'!J$66:J$67)*(MONTH($E86)-1)/12)*$H86</f>
        <v>0</v>
      </c>
      <c r="P86" s="229">
        <f>(SUM('1.  LRAMVA Summary'!K$54:K$65)+SUM('1.  LRAMVA Summary'!K$66:K$67)*(MONTH($E86)-1)/12)*$H86</f>
        <v>0</v>
      </c>
      <c r="Q86" s="229">
        <f>(SUM('1.  LRAMVA Summary'!L$54:L$65)+SUM('1.  LRAMVA Summary'!L$66:L$67)*(MONTH($E86)-1)/12)*$H86</f>
        <v>0</v>
      </c>
      <c r="R86" s="229">
        <f>(SUM('1.  LRAMVA Summary'!M$54:M$65)+SUM('1.  LRAMVA Summary'!M$66:M$67)*(MONTH($E86)-1)/12)*$H86</f>
        <v>0</v>
      </c>
      <c r="S86" s="229">
        <f>(SUM('1.  LRAMVA Summary'!N$54:N$65)+SUM('1.  LRAMVA Summary'!N$66:N$67)*(MONTH($E86)-1)/12)*$H86</f>
        <v>0</v>
      </c>
      <c r="T86" s="229">
        <f>(SUM('1.  LRAMVA Summary'!O$54:O$65)+SUM('1.  LRAMVA Summary'!O$66:O$67)*(MONTH($E86)-1)/12)*$H86</f>
        <v>0</v>
      </c>
      <c r="U86" s="229">
        <f>(SUM('1.  LRAMVA Summary'!P$54:P$65)+SUM('1.  LRAMVA Summary'!P$66:P$67)*(MONTH($E86)-1)/12)*$H86</f>
        <v>0</v>
      </c>
      <c r="V86" s="229">
        <f>(SUM('1.  LRAMVA Summary'!Q$54:Q$65)+SUM('1.  LRAMVA Summary'!Q$66:Q$67)*(MONTH($E86)-1)/12)*$H86</f>
        <v>0</v>
      </c>
      <c r="W86" s="230">
        <f t="shared" si="21"/>
        <v>257.68159072603453</v>
      </c>
    </row>
    <row r="87" spans="2:23" s="9" customFormat="1" ht="15.75" thickBot="1">
      <c r="B87" s="66"/>
      <c r="E87" s="215" t="s">
        <v>465</v>
      </c>
      <c r="F87" s="215"/>
      <c r="G87" s="216"/>
      <c r="H87" s="217"/>
      <c r="I87" s="218">
        <f>SUM(I74:I86)</f>
        <v>1188.5252552393022</v>
      </c>
      <c r="J87" s="218">
        <f>SUM(J74:J86)</f>
        <v>1000.9270856232032</v>
      </c>
      <c r="K87" s="218">
        <f t="shared" ref="K87:O87" si="25">SUM(K74:K86)</f>
        <v>-523.75018403877698</v>
      </c>
      <c r="L87" s="218">
        <f t="shared" si="25"/>
        <v>-19.034774197023285</v>
      </c>
      <c r="M87" s="218">
        <f t="shared" si="25"/>
        <v>-76.939279121249982</v>
      </c>
      <c r="N87" s="218">
        <f t="shared" si="25"/>
        <v>0</v>
      </c>
      <c r="O87" s="218">
        <f t="shared" si="25"/>
        <v>0</v>
      </c>
      <c r="P87" s="218">
        <f t="shared" ref="P87:V87" si="26">SUM(P74:P86)</f>
        <v>0</v>
      </c>
      <c r="Q87" s="218">
        <f t="shared" si="26"/>
        <v>0</v>
      </c>
      <c r="R87" s="218">
        <f t="shared" si="26"/>
        <v>0</v>
      </c>
      <c r="S87" s="218">
        <f t="shared" si="26"/>
        <v>0</v>
      </c>
      <c r="T87" s="218">
        <f t="shared" si="26"/>
        <v>0</v>
      </c>
      <c r="U87" s="218">
        <f t="shared" si="26"/>
        <v>0</v>
      </c>
      <c r="V87" s="218">
        <f t="shared" si="26"/>
        <v>0</v>
      </c>
      <c r="W87" s="218">
        <f>SUM(W74:W86)</f>
        <v>1569.7281035054552</v>
      </c>
    </row>
    <row r="88" spans="2:23" s="9" customFormat="1" ht="15.75" thickTop="1">
      <c r="B88" s="66"/>
      <c r="E88" s="219" t="s">
        <v>67</v>
      </c>
      <c r="F88" s="219"/>
      <c r="G88" s="220"/>
      <c r="H88" s="221"/>
      <c r="I88" s="222"/>
      <c r="J88" s="222"/>
      <c r="K88" s="222"/>
      <c r="L88" s="222"/>
      <c r="M88" s="222"/>
      <c r="N88" s="222"/>
      <c r="O88" s="222"/>
      <c r="P88" s="222"/>
      <c r="Q88" s="222"/>
      <c r="R88" s="222"/>
      <c r="S88" s="222"/>
      <c r="T88" s="222"/>
      <c r="U88" s="222"/>
      <c r="V88" s="222"/>
      <c r="W88" s="223"/>
    </row>
    <row r="89" spans="2:23" s="9" customFormat="1">
      <c r="B89" s="66"/>
      <c r="E89" s="224" t="s">
        <v>429</v>
      </c>
      <c r="F89" s="224"/>
      <c r="G89" s="225"/>
      <c r="H89" s="226"/>
      <c r="I89" s="227">
        <f>I87+I88</f>
        <v>1188.5252552393022</v>
      </c>
      <c r="J89" s="227">
        <f t="shared" ref="J89" si="27">J87+J88</f>
        <v>1000.9270856232032</v>
      </c>
      <c r="K89" s="227">
        <f t="shared" ref="K89" si="28">K87+K88</f>
        <v>-523.75018403877698</v>
      </c>
      <c r="L89" s="227">
        <f t="shared" ref="L89" si="29">L87+L88</f>
        <v>-19.034774197023285</v>
      </c>
      <c r="M89" s="227">
        <f t="shared" ref="M89" si="30">M87+M88</f>
        <v>-76.939279121249982</v>
      </c>
      <c r="N89" s="227">
        <f t="shared" ref="N89" si="31">N87+N88</f>
        <v>0</v>
      </c>
      <c r="O89" s="227">
        <f t="shared" ref="O89:U89" si="32">O87+O88</f>
        <v>0</v>
      </c>
      <c r="P89" s="227">
        <f t="shared" si="32"/>
        <v>0</v>
      </c>
      <c r="Q89" s="227">
        <f t="shared" si="32"/>
        <v>0</v>
      </c>
      <c r="R89" s="227">
        <f t="shared" si="32"/>
        <v>0</v>
      </c>
      <c r="S89" s="227">
        <f t="shared" si="32"/>
        <v>0</v>
      </c>
      <c r="T89" s="227">
        <f t="shared" si="32"/>
        <v>0</v>
      </c>
      <c r="U89" s="227">
        <f t="shared" si="32"/>
        <v>0</v>
      </c>
      <c r="V89" s="227">
        <f t="shared" ref="V89" si="33">V87+V88</f>
        <v>0</v>
      </c>
      <c r="W89" s="227">
        <f t="shared" ref="W89" si="34">W87+W88</f>
        <v>1569.7281035054552</v>
      </c>
    </row>
    <row r="90" spans="2:23" s="9" customFormat="1">
      <c r="B90" s="66"/>
      <c r="E90" s="213">
        <v>42370</v>
      </c>
      <c r="F90" s="213" t="s">
        <v>183</v>
      </c>
      <c r="G90" s="214" t="s">
        <v>65</v>
      </c>
      <c r="H90" s="228">
        <f>$C$35/12</f>
        <v>9.1666666666666665E-4</v>
      </c>
      <c r="I90" s="229">
        <f>(SUM('1.  LRAMVA Summary'!D$54:D$68)+SUM('1.  LRAMVA Summary'!D$69:D$70)*(MONTH($E90)-1)/12)*$H90</f>
        <v>212.8413155495698</v>
      </c>
      <c r="J90" s="229">
        <f>(SUM('1.  LRAMVA Summary'!E$54:E$68)+SUM('1.  LRAMVA Summary'!E$69:E$70)*(MONTH($E90)-1)/12)*$H90</f>
        <v>179.24620173960497</v>
      </c>
      <c r="K90" s="229">
        <f>(SUM('1.  LRAMVA Summary'!F$54:F$68)+SUM('1.  LRAMVA Summary'!F$69:F$70)*(MONTH($E90)-1)/12)*$H90</f>
        <v>-93.793276750940919</v>
      </c>
      <c r="L90" s="229">
        <f>(SUM('1.  LRAMVA Summary'!G$54:G$68)+SUM('1.  LRAMVA Summary'!G$69:G$70)*(MONTH($E90)-1)/12)*$H90</f>
        <v>-3.4087507719537018</v>
      </c>
      <c r="M90" s="229">
        <f>(SUM('1.  LRAMVA Summary'!H$54:H$68)+SUM('1.  LRAMVA Summary'!H$69:H$70)*(MONTH($E90)-1)/12)*$H90</f>
        <v>-13.778299883333332</v>
      </c>
      <c r="N90" s="229">
        <f>(SUM('1.  LRAMVA Summary'!I$54:I$68)+SUM('1.  LRAMVA Summary'!I$69:I$70)*(MONTH($E90)-1)/12)*$H90</f>
        <v>0</v>
      </c>
      <c r="O90" s="229">
        <f>(SUM('1.  LRAMVA Summary'!J$54:J$68)+SUM('1.  LRAMVA Summary'!J$69:J$70)*(MONTH($E90)-1)/12)*$H90</f>
        <v>0</v>
      </c>
      <c r="P90" s="229">
        <f>(SUM('1.  LRAMVA Summary'!K$54:K$68)+SUM('1.  LRAMVA Summary'!K$69:K$70)*(MONTH($E90)-1)/12)*$H90</f>
        <v>0</v>
      </c>
      <c r="Q90" s="229">
        <f>(SUM('1.  LRAMVA Summary'!L$54:L$68)+SUM('1.  LRAMVA Summary'!L$69:L$70)*(MONTH($E90)-1)/12)*$H90</f>
        <v>0</v>
      </c>
      <c r="R90" s="229">
        <f>(SUM('1.  LRAMVA Summary'!M$54:M$68)+SUM('1.  LRAMVA Summary'!M$69:M$70)*(MONTH($E90)-1)/12)*$H90</f>
        <v>0</v>
      </c>
      <c r="S90" s="229">
        <f>(SUM('1.  LRAMVA Summary'!N$54:N$68)+SUM('1.  LRAMVA Summary'!N$69:N$70)*(MONTH($E90)-1)/12)*$H90</f>
        <v>0</v>
      </c>
      <c r="T90" s="229">
        <f>(SUM('1.  LRAMVA Summary'!O$54:O$68)+SUM('1.  LRAMVA Summary'!O$69:O$70)*(MONTH($E90)-1)/12)*$H90</f>
        <v>0</v>
      </c>
      <c r="U90" s="229">
        <f>(SUM('1.  LRAMVA Summary'!P$54:P$68)+SUM('1.  LRAMVA Summary'!P$69:P$70)*(MONTH($E90)-1)/12)*$H90</f>
        <v>0</v>
      </c>
      <c r="V90" s="229">
        <f>(SUM('1.  LRAMVA Summary'!Q$54:Q$68)+SUM('1.  LRAMVA Summary'!Q$69:Q$70)*(MONTH($E90)-1)/12)*$H90</f>
        <v>0</v>
      </c>
      <c r="W90" s="230">
        <f>SUM(I90:V90)</f>
        <v>281.1071898829469</v>
      </c>
    </row>
    <row r="91" spans="2:23" s="9" customFormat="1">
      <c r="B91" s="66"/>
      <c r="E91" s="213">
        <v>42401</v>
      </c>
      <c r="F91" s="213" t="s">
        <v>183</v>
      </c>
      <c r="G91" s="214" t="s">
        <v>65</v>
      </c>
      <c r="H91" s="228">
        <f t="shared" ref="H91:H92" si="35">$C$35/12</f>
        <v>9.1666666666666665E-4</v>
      </c>
      <c r="I91" s="229">
        <f>(SUM('1.  LRAMVA Summary'!D$54:D$68)+SUM('1.  LRAMVA Summary'!D$69:D$70)*(MONTH($E91)-1)/12)*$H91</f>
        <v>212.8413155495698</v>
      </c>
      <c r="J91" s="229">
        <f>(SUM('1.  LRAMVA Summary'!E$54:E$68)+SUM('1.  LRAMVA Summary'!E$69:E$70)*(MONTH($E91)-1)/12)*$H91</f>
        <v>179.24620173960497</v>
      </c>
      <c r="K91" s="229">
        <f>(SUM('1.  LRAMVA Summary'!F$54:F$68)+SUM('1.  LRAMVA Summary'!F$69:F$70)*(MONTH($E91)-1)/12)*$H91</f>
        <v>-93.793276750940919</v>
      </c>
      <c r="L91" s="229">
        <f>(SUM('1.  LRAMVA Summary'!G$54:G$68)+SUM('1.  LRAMVA Summary'!G$69:G$70)*(MONTH($E91)-1)/12)*$H91</f>
        <v>-3.4087507719537018</v>
      </c>
      <c r="M91" s="229">
        <f>(SUM('1.  LRAMVA Summary'!H$54:H$68)+SUM('1.  LRAMVA Summary'!H$69:H$70)*(MONTH($E91)-1)/12)*$H91</f>
        <v>-13.778299883333332</v>
      </c>
      <c r="N91" s="229">
        <f>(SUM('1.  LRAMVA Summary'!I$54:I$68)+SUM('1.  LRAMVA Summary'!I$69:I$70)*(MONTH($E91)-1)/12)*$H91</f>
        <v>0</v>
      </c>
      <c r="O91" s="229">
        <f>(SUM('1.  LRAMVA Summary'!J$54:J$68)+SUM('1.  LRAMVA Summary'!J$69:J$70)*(MONTH($E91)-1)/12)*$H91</f>
        <v>0</v>
      </c>
      <c r="P91" s="229">
        <f>(SUM('1.  LRAMVA Summary'!K$54:K$68)+SUM('1.  LRAMVA Summary'!K$69:K$70)*(MONTH($E91)-1)/12)*$H91</f>
        <v>0</v>
      </c>
      <c r="Q91" s="229">
        <f>(SUM('1.  LRAMVA Summary'!L$54:L$68)+SUM('1.  LRAMVA Summary'!L$69:L$70)*(MONTH($E91)-1)/12)*$H91</f>
        <v>0</v>
      </c>
      <c r="R91" s="229">
        <f>(SUM('1.  LRAMVA Summary'!M$54:M$68)+SUM('1.  LRAMVA Summary'!M$69:M$70)*(MONTH($E91)-1)/12)*$H91</f>
        <v>0</v>
      </c>
      <c r="S91" s="229">
        <f>(SUM('1.  LRAMVA Summary'!N$54:N$68)+SUM('1.  LRAMVA Summary'!N$69:N$70)*(MONTH($E91)-1)/12)*$H91</f>
        <v>0</v>
      </c>
      <c r="T91" s="229">
        <f>(SUM('1.  LRAMVA Summary'!O$54:O$68)+SUM('1.  LRAMVA Summary'!O$69:O$70)*(MONTH($E91)-1)/12)*$H91</f>
        <v>0</v>
      </c>
      <c r="U91" s="229">
        <f>(SUM('1.  LRAMVA Summary'!P$54:P$68)+SUM('1.  LRAMVA Summary'!P$69:P$70)*(MONTH($E91)-1)/12)*$H91</f>
        <v>0</v>
      </c>
      <c r="V91" s="229">
        <f>(SUM('1.  LRAMVA Summary'!Q$54:Q$68)+SUM('1.  LRAMVA Summary'!Q$69:Q$70)*(MONTH($E91)-1)/12)*$H91</f>
        <v>0</v>
      </c>
      <c r="W91" s="230">
        <f t="shared" ref="W91:W101" si="36">SUM(I91:V91)</f>
        <v>281.1071898829469</v>
      </c>
    </row>
    <row r="92" spans="2:23" s="9" customFormat="1" ht="14.25" customHeight="1">
      <c r="B92" s="66"/>
      <c r="E92" s="213">
        <v>42430</v>
      </c>
      <c r="F92" s="213" t="s">
        <v>183</v>
      </c>
      <c r="G92" s="214" t="s">
        <v>65</v>
      </c>
      <c r="H92" s="228">
        <f t="shared" si="35"/>
        <v>9.1666666666666665E-4</v>
      </c>
      <c r="I92" s="229">
        <f>(SUM('1.  LRAMVA Summary'!D$54:D$68)+SUM('1.  LRAMVA Summary'!D$69:D$70)*(MONTH($E92)-1)/12)*$H92</f>
        <v>212.8413155495698</v>
      </c>
      <c r="J92" s="229">
        <f>(SUM('1.  LRAMVA Summary'!E$54:E$68)+SUM('1.  LRAMVA Summary'!E$69:E$70)*(MONTH($E92)-1)/12)*$H92</f>
        <v>179.24620173960497</v>
      </c>
      <c r="K92" s="229">
        <f>(SUM('1.  LRAMVA Summary'!F$54:F$68)+SUM('1.  LRAMVA Summary'!F$69:F$70)*(MONTH($E92)-1)/12)*$H92</f>
        <v>-93.793276750940919</v>
      </c>
      <c r="L92" s="229">
        <f>(SUM('1.  LRAMVA Summary'!G$54:G$68)+SUM('1.  LRAMVA Summary'!G$69:G$70)*(MONTH($E92)-1)/12)*$H92</f>
        <v>-3.4087507719537018</v>
      </c>
      <c r="M92" s="229">
        <f>(SUM('1.  LRAMVA Summary'!H$54:H$68)+SUM('1.  LRAMVA Summary'!H$69:H$70)*(MONTH($E92)-1)/12)*$H92</f>
        <v>-13.778299883333332</v>
      </c>
      <c r="N92" s="229">
        <f>(SUM('1.  LRAMVA Summary'!I$54:I$68)+SUM('1.  LRAMVA Summary'!I$69:I$70)*(MONTH($E92)-1)/12)*$H92</f>
        <v>0</v>
      </c>
      <c r="O92" s="229">
        <f>(SUM('1.  LRAMVA Summary'!J$54:J$68)+SUM('1.  LRAMVA Summary'!J$69:J$70)*(MONTH($E92)-1)/12)*$H92</f>
        <v>0</v>
      </c>
      <c r="P92" s="229">
        <f>(SUM('1.  LRAMVA Summary'!K$54:K$68)+SUM('1.  LRAMVA Summary'!K$69:K$70)*(MONTH($E92)-1)/12)*$H92</f>
        <v>0</v>
      </c>
      <c r="Q92" s="229">
        <f>(SUM('1.  LRAMVA Summary'!L$54:L$68)+SUM('1.  LRAMVA Summary'!L$69:L$70)*(MONTH($E92)-1)/12)*$H92</f>
        <v>0</v>
      </c>
      <c r="R92" s="229">
        <f>(SUM('1.  LRAMVA Summary'!M$54:M$68)+SUM('1.  LRAMVA Summary'!M$69:M$70)*(MONTH($E92)-1)/12)*$H92</f>
        <v>0</v>
      </c>
      <c r="S92" s="229">
        <f>(SUM('1.  LRAMVA Summary'!N$54:N$68)+SUM('1.  LRAMVA Summary'!N$69:N$70)*(MONTH($E92)-1)/12)*$H92</f>
        <v>0</v>
      </c>
      <c r="T92" s="229">
        <f>(SUM('1.  LRAMVA Summary'!O$54:O$68)+SUM('1.  LRAMVA Summary'!O$69:O$70)*(MONTH($E92)-1)/12)*$H92</f>
        <v>0</v>
      </c>
      <c r="U92" s="229">
        <f>(SUM('1.  LRAMVA Summary'!P$54:P$68)+SUM('1.  LRAMVA Summary'!P$69:P$70)*(MONTH($E92)-1)/12)*$H92</f>
        <v>0</v>
      </c>
      <c r="V92" s="229">
        <f>(SUM('1.  LRAMVA Summary'!Q$54:Q$68)+SUM('1.  LRAMVA Summary'!Q$69:Q$70)*(MONTH($E92)-1)/12)*$H92</f>
        <v>0</v>
      </c>
      <c r="W92" s="230">
        <f t="shared" si="36"/>
        <v>281.1071898829469</v>
      </c>
    </row>
    <row r="93" spans="2:23" s="8" customFormat="1">
      <c r="B93" s="238"/>
      <c r="D93" s="9"/>
      <c r="E93" s="213">
        <v>42461</v>
      </c>
      <c r="F93" s="213" t="s">
        <v>183</v>
      </c>
      <c r="G93" s="214" t="s">
        <v>66</v>
      </c>
      <c r="H93" s="228">
        <f>$C$36/12</f>
        <v>9.1666666666666665E-4</v>
      </c>
      <c r="I93" s="229">
        <f>(SUM('1.  LRAMVA Summary'!D$54:D$68)+SUM('1.  LRAMVA Summary'!D$69:D$70)*(MONTH($E93)-1)/12)*$H93</f>
        <v>212.8413155495698</v>
      </c>
      <c r="J93" s="229">
        <f>(SUM('1.  LRAMVA Summary'!E$54:E$68)+SUM('1.  LRAMVA Summary'!E$69:E$70)*(MONTH($E93)-1)/12)*$H93</f>
        <v>179.24620173960497</v>
      </c>
      <c r="K93" s="229">
        <f>(SUM('1.  LRAMVA Summary'!F$54:F$68)+SUM('1.  LRAMVA Summary'!F$69:F$70)*(MONTH($E93)-1)/12)*$H93</f>
        <v>-93.793276750940919</v>
      </c>
      <c r="L93" s="229">
        <f>(SUM('1.  LRAMVA Summary'!G$54:G$68)+SUM('1.  LRAMVA Summary'!G$69:G$70)*(MONTH($E93)-1)/12)*$H93</f>
        <v>-3.4087507719537018</v>
      </c>
      <c r="M93" s="229">
        <f>(SUM('1.  LRAMVA Summary'!H$54:H$68)+SUM('1.  LRAMVA Summary'!H$69:H$70)*(MONTH($E93)-1)/12)*$H93</f>
        <v>-13.778299883333332</v>
      </c>
      <c r="N93" s="229">
        <f>(SUM('1.  LRAMVA Summary'!I$54:I$68)+SUM('1.  LRAMVA Summary'!I$69:I$70)*(MONTH($E93)-1)/12)*$H93</f>
        <v>0</v>
      </c>
      <c r="O93" s="229">
        <f>(SUM('1.  LRAMVA Summary'!J$54:J$68)+SUM('1.  LRAMVA Summary'!J$69:J$70)*(MONTH($E93)-1)/12)*$H93</f>
        <v>0</v>
      </c>
      <c r="P93" s="229">
        <f>(SUM('1.  LRAMVA Summary'!K$54:K$68)+SUM('1.  LRAMVA Summary'!K$69:K$70)*(MONTH($E93)-1)/12)*$H93</f>
        <v>0</v>
      </c>
      <c r="Q93" s="229">
        <f>(SUM('1.  LRAMVA Summary'!L$54:L$68)+SUM('1.  LRAMVA Summary'!L$69:L$70)*(MONTH($E93)-1)/12)*$H93</f>
        <v>0</v>
      </c>
      <c r="R93" s="229">
        <f>(SUM('1.  LRAMVA Summary'!M$54:M$68)+SUM('1.  LRAMVA Summary'!M$69:M$70)*(MONTH($E93)-1)/12)*$H93</f>
        <v>0</v>
      </c>
      <c r="S93" s="229">
        <f>(SUM('1.  LRAMVA Summary'!N$54:N$68)+SUM('1.  LRAMVA Summary'!N$69:N$70)*(MONTH($E93)-1)/12)*$H93</f>
        <v>0</v>
      </c>
      <c r="T93" s="229">
        <f>(SUM('1.  LRAMVA Summary'!O$54:O$68)+SUM('1.  LRAMVA Summary'!O$69:O$70)*(MONTH($E93)-1)/12)*$H93</f>
        <v>0</v>
      </c>
      <c r="U93" s="229">
        <f>(SUM('1.  LRAMVA Summary'!P$54:P$68)+SUM('1.  LRAMVA Summary'!P$69:P$70)*(MONTH($E93)-1)/12)*$H93</f>
        <v>0</v>
      </c>
      <c r="V93" s="229">
        <f>(SUM('1.  LRAMVA Summary'!Q$54:Q$68)+SUM('1.  LRAMVA Summary'!Q$69:Q$70)*(MONTH($E93)-1)/12)*$H93</f>
        <v>0</v>
      </c>
      <c r="W93" s="230">
        <f t="shared" si="36"/>
        <v>281.1071898829469</v>
      </c>
    </row>
    <row r="94" spans="2:23" s="9" customFormat="1">
      <c r="B94" s="66"/>
      <c r="E94" s="213">
        <v>42491</v>
      </c>
      <c r="F94" s="213" t="s">
        <v>183</v>
      </c>
      <c r="G94" s="214" t="s">
        <v>66</v>
      </c>
      <c r="H94" s="228">
        <f t="shared" ref="H94:H95" si="37">$C$36/12</f>
        <v>9.1666666666666665E-4</v>
      </c>
      <c r="I94" s="229">
        <f>(SUM('1.  LRAMVA Summary'!D$54:D$68)+SUM('1.  LRAMVA Summary'!D$69:D$70)*(MONTH($E94)-1)/12)*$H94</f>
        <v>212.8413155495698</v>
      </c>
      <c r="J94" s="229">
        <f>(SUM('1.  LRAMVA Summary'!E$54:E$68)+SUM('1.  LRAMVA Summary'!E$69:E$70)*(MONTH($E94)-1)/12)*$H94</f>
        <v>179.24620173960497</v>
      </c>
      <c r="K94" s="229">
        <f>(SUM('1.  LRAMVA Summary'!F$54:F$68)+SUM('1.  LRAMVA Summary'!F$69:F$70)*(MONTH($E94)-1)/12)*$H94</f>
        <v>-93.793276750940919</v>
      </c>
      <c r="L94" s="229">
        <f>(SUM('1.  LRAMVA Summary'!G$54:G$68)+SUM('1.  LRAMVA Summary'!G$69:G$70)*(MONTH($E94)-1)/12)*$H94</f>
        <v>-3.4087507719537018</v>
      </c>
      <c r="M94" s="229">
        <f>(SUM('1.  LRAMVA Summary'!H$54:H$68)+SUM('1.  LRAMVA Summary'!H$69:H$70)*(MONTH($E94)-1)/12)*$H94</f>
        <v>-13.778299883333332</v>
      </c>
      <c r="N94" s="229">
        <f>(SUM('1.  LRAMVA Summary'!I$54:I$68)+SUM('1.  LRAMVA Summary'!I$69:I$70)*(MONTH($E94)-1)/12)*$H94</f>
        <v>0</v>
      </c>
      <c r="O94" s="229">
        <f>(SUM('1.  LRAMVA Summary'!J$54:J$68)+SUM('1.  LRAMVA Summary'!J$69:J$70)*(MONTH($E94)-1)/12)*$H94</f>
        <v>0</v>
      </c>
      <c r="P94" s="229">
        <f>(SUM('1.  LRAMVA Summary'!K$54:K$68)+SUM('1.  LRAMVA Summary'!K$69:K$70)*(MONTH($E94)-1)/12)*$H94</f>
        <v>0</v>
      </c>
      <c r="Q94" s="229">
        <f>(SUM('1.  LRAMVA Summary'!L$54:L$68)+SUM('1.  LRAMVA Summary'!L$69:L$70)*(MONTH($E94)-1)/12)*$H94</f>
        <v>0</v>
      </c>
      <c r="R94" s="229">
        <f>(SUM('1.  LRAMVA Summary'!M$54:M$68)+SUM('1.  LRAMVA Summary'!M$69:M$70)*(MONTH($E94)-1)/12)*$H94</f>
        <v>0</v>
      </c>
      <c r="S94" s="229">
        <f>(SUM('1.  LRAMVA Summary'!N$54:N$68)+SUM('1.  LRAMVA Summary'!N$69:N$70)*(MONTH($E94)-1)/12)*$H94</f>
        <v>0</v>
      </c>
      <c r="T94" s="229">
        <f>(SUM('1.  LRAMVA Summary'!O$54:O$68)+SUM('1.  LRAMVA Summary'!O$69:O$70)*(MONTH($E94)-1)/12)*$H94</f>
        <v>0</v>
      </c>
      <c r="U94" s="229">
        <f>(SUM('1.  LRAMVA Summary'!P$54:P$68)+SUM('1.  LRAMVA Summary'!P$69:P$70)*(MONTH($E94)-1)/12)*$H94</f>
        <v>0</v>
      </c>
      <c r="V94" s="229">
        <f>(SUM('1.  LRAMVA Summary'!Q$54:Q$68)+SUM('1.  LRAMVA Summary'!Q$69:Q$70)*(MONTH($E94)-1)/12)*$H94</f>
        <v>0</v>
      </c>
      <c r="W94" s="230">
        <f t="shared" si="36"/>
        <v>281.1071898829469</v>
      </c>
    </row>
    <row r="95" spans="2:23" s="237" customFormat="1">
      <c r="B95" s="236"/>
      <c r="D95" s="9"/>
      <c r="E95" s="213">
        <v>42522</v>
      </c>
      <c r="F95" s="213" t="s">
        <v>183</v>
      </c>
      <c r="G95" s="214" t="s">
        <v>66</v>
      </c>
      <c r="H95" s="228">
        <f t="shared" si="37"/>
        <v>9.1666666666666665E-4</v>
      </c>
      <c r="I95" s="229">
        <f>(SUM('1.  LRAMVA Summary'!D$54:D$68)+SUM('1.  LRAMVA Summary'!D$69:D$70)*(MONTH($E95)-1)/12)*$H95</f>
        <v>212.8413155495698</v>
      </c>
      <c r="J95" s="229">
        <f>(SUM('1.  LRAMVA Summary'!E$54:E$68)+SUM('1.  LRAMVA Summary'!E$69:E$70)*(MONTH($E95)-1)/12)*$H95</f>
        <v>179.24620173960497</v>
      </c>
      <c r="K95" s="229">
        <f>(SUM('1.  LRAMVA Summary'!F$54:F$68)+SUM('1.  LRAMVA Summary'!F$69:F$70)*(MONTH($E95)-1)/12)*$H95</f>
        <v>-93.793276750940919</v>
      </c>
      <c r="L95" s="229">
        <f>(SUM('1.  LRAMVA Summary'!G$54:G$68)+SUM('1.  LRAMVA Summary'!G$69:G$70)*(MONTH($E95)-1)/12)*$H95</f>
        <v>-3.4087507719537018</v>
      </c>
      <c r="M95" s="229">
        <f>(SUM('1.  LRAMVA Summary'!H$54:H$68)+SUM('1.  LRAMVA Summary'!H$69:H$70)*(MONTH($E95)-1)/12)*$H95</f>
        <v>-13.778299883333332</v>
      </c>
      <c r="N95" s="229">
        <f>(SUM('1.  LRAMVA Summary'!I$54:I$68)+SUM('1.  LRAMVA Summary'!I$69:I$70)*(MONTH($E95)-1)/12)*$H95</f>
        <v>0</v>
      </c>
      <c r="O95" s="229">
        <f>(SUM('1.  LRAMVA Summary'!J$54:J$68)+SUM('1.  LRAMVA Summary'!J$69:J$70)*(MONTH($E95)-1)/12)*$H95</f>
        <v>0</v>
      </c>
      <c r="P95" s="229">
        <f>(SUM('1.  LRAMVA Summary'!K$54:K$68)+SUM('1.  LRAMVA Summary'!K$69:K$70)*(MONTH($E95)-1)/12)*$H95</f>
        <v>0</v>
      </c>
      <c r="Q95" s="229">
        <f>(SUM('1.  LRAMVA Summary'!L$54:L$68)+SUM('1.  LRAMVA Summary'!L$69:L$70)*(MONTH($E95)-1)/12)*$H95</f>
        <v>0</v>
      </c>
      <c r="R95" s="229">
        <f>(SUM('1.  LRAMVA Summary'!M$54:M$68)+SUM('1.  LRAMVA Summary'!M$69:M$70)*(MONTH($E95)-1)/12)*$H95</f>
        <v>0</v>
      </c>
      <c r="S95" s="229">
        <f>(SUM('1.  LRAMVA Summary'!N$54:N$68)+SUM('1.  LRAMVA Summary'!N$69:N$70)*(MONTH($E95)-1)/12)*$H95</f>
        <v>0</v>
      </c>
      <c r="T95" s="229">
        <f>(SUM('1.  LRAMVA Summary'!O$54:O$68)+SUM('1.  LRAMVA Summary'!O$69:O$70)*(MONTH($E95)-1)/12)*$H95</f>
        <v>0</v>
      </c>
      <c r="U95" s="229">
        <f>(SUM('1.  LRAMVA Summary'!P$54:P$68)+SUM('1.  LRAMVA Summary'!P$69:P$70)*(MONTH($E95)-1)/12)*$H95</f>
        <v>0</v>
      </c>
      <c r="V95" s="229">
        <f>(SUM('1.  LRAMVA Summary'!Q$54:Q$68)+SUM('1.  LRAMVA Summary'!Q$69:Q$70)*(MONTH($E95)-1)/12)*$H95</f>
        <v>0</v>
      </c>
      <c r="W95" s="230">
        <f t="shared" si="36"/>
        <v>281.1071898829469</v>
      </c>
    </row>
    <row r="96" spans="2:23" s="9" customFormat="1">
      <c r="B96" s="66"/>
      <c r="E96" s="213">
        <v>42552</v>
      </c>
      <c r="F96" s="213" t="s">
        <v>183</v>
      </c>
      <c r="G96" s="214" t="s">
        <v>68</v>
      </c>
      <c r="H96" s="228">
        <f>$C$37/12</f>
        <v>9.1666666666666665E-4</v>
      </c>
      <c r="I96" s="229">
        <f>(SUM('1.  LRAMVA Summary'!D$54:D$68)+SUM('1.  LRAMVA Summary'!D$69:D$70)*(MONTH($E96)-1)/12)*$H96</f>
        <v>212.8413155495698</v>
      </c>
      <c r="J96" s="229">
        <f>(SUM('1.  LRAMVA Summary'!E$54:E$68)+SUM('1.  LRAMVA Summary'!E$69:E$70)*(MONTH($E96)-1)/12)*$H96</f>
        <v>179.24620173960497</v>
      </c>
      <c r="K96" s="229">
        <f>(SUM('1.  LRAMVA Summary'!F$54:F$68)+SUM('1.  LRAMVA Summary'!F$69:F$70)*(MONTH($E96)-1)/12)*$H96</f>
        <v>-93.793276750940919</v>
      </c>
      <c r="L96" s="229">
        <f>(SUM('1.  LRAMVA Summary'!G$54:G$68)+SUM('1.  LRAMVA Summary'!G$69:G$70)*(MONTH($E96)-1)/12)*$H96</f>
        <v>-3.4087507719537018</v>
      </c>
      <c r="M96" s="229">
        <f>(SUM('1.  LRAMVA Summary'!H$54:H$68)+SUM('1.  LRAMVA Summary'!H$69:H$70)*(MONTH($E96)-1)/12)*$H96</f>
        <v>-13.778299883333332</v>
      </c>
      <c r="N96" s="229">
        <f>(SUM('1.  LRAMVA Summary'!I$54:I$68)+SUM('1.  LRAMVA Summary'!I$69:I$70)*(MONTH($E96)-1)/12)*$H96</f>
        <v>0</v>
      </c>
      <c r="O96" s="229">
        <f>(SUM('1.  LRAMVA Summary'!J$54:J$68)+SUM('1.  LRAMVA Summary'!J$69:J$70)*(MONTH($E96)-1)/12)*$H96</f>
        <v>0</v>
      </c>
      <c r="P96" s="229">
        <f>(SUM('1.  LRAMVA Summary'!K$54:K$68)+SUM('1.  LRAMVA Summary'!K$69:K$70)*(MONTH($E96)-1)/12)*$H96</f>
        <v>0</v>
      </c>
      <c r="Q96" s="229">
        <f>(SUM('1.  LRAMVA Summary'!L$54:L$68)+SUM('1.  LRAMVA Summary'!L$69:L$70)*(MONTH($E96)-1)/12)*$H96</f>
        <v>0</v>
      </c>
      <c r="R96" s="229">
        <f>(SUM('1.  LRAMVA Summary'!M$54:M$68)+SUM('1.  LRAMVA Summary'!M$69:M$70)*(MONTH($E96)-1)/12)*$H96</f>
        <v>0</v>
      </c>
      <c r="S96" s="229">
        <f>(SUM('1.  LRAMVA Summary'!N$54:N$68)+SUM('1.  LRAMVA Summary'!N$69:N$70)*(MONTH($E96)-1)/12)*$H96</f>
        <v>0</v>
      </c>
      <c r="T96" s="229">
        <f>(SUM('1.  LRAMVA Summary'!O$54:O$68)+SUM('1.  LRAMVA Summary'!O$69:O$70)*(MONTH($E96)-1)/12)*$H96</f>
        <v>0</v>
      </c>
      <c r="U96" s="229">
        <f>(SUM('1.  LRAMVA Summary'!P$54:P$68)+SUM('1.  LRAMVA Summary'!P$69:P$70)*(MONTH($E96)-1)/12)*$H96</f>
        <v>0</v>
      </c>
      <c r="V96" s="229">
        <f>(SUM('1.  LRAMVA Summary'!Q$54:Q$68)+SUM('1.  LRAMVA Summary'!Q$69:Q$70)*(MONTH($E96)-1)/12)*$H96</f>
        <v>0</v>
      </c>
      <c r="W96" s="230">
        <f t="shared" si="36"/>
        <v>281.1071898829469</v>
      </c>
    </row>
    <row r="97" spans="2:23" s="9" customFormat="1">
      <c r="B97" s="66"/>
      <c r="E97" s="213">
        <v>42583</v>
      </c>
      <c r="F97" s="213" t="s">
        <v>183</v>
      </c>
      <c r="G97" s="214" t="s">
        <v>68</v>
      </c>
      <c r="H97" s="228">
        <f t="shared" ref="H97:H98" si="38">$C$37/12</f>
        <v>9.1666666666666665E-4</v>
      </c>
      <c r="I97" s="229">
        <f>(SUM('1.  LRAMVA Summary'!D$54:D$68)+SUM('1.  LRAMVA Summary'!D$69:D$70)*(MONTH($E97)-1)/12)*$H97</f>
        <v>212.8413155495698</v>
      </c>
      <c r="J97" s="229">
        <f>(SUM('1.  LRAMVA Summary'!E$54:E$68)+SUM('1.  LRAMVA Summary'!E$69:E$70)*(MONTH($E97)-1)/12)*$H97</f>
        <v>179.24620173960497</v>
      </c>
      <c r="K97" s="229">
        <f>(SUM('1.  LRAMVA Summary'!F$54:F$68)+SUM('1.  LRAMVA Summary'!F$69:F$70)*(MONTH($E97)-1)/12)*$H97</f>
        <v>-93.793276750940919</v>
      </c>
      <c r="L97" s="229">
        <f>(SUM('1.  LRAMVA Summary'!G$54:G$68)+SUM('1.  LRAMVA Summary'!G$69:G$70)*(MONTH($E97)-1)/12)*$H97</f>
        <v>-3.4087507719537018</v>
      </c>
      <c r="M97" s="229">
        <f>(SUM('1.  LRAMVA Summary'!H$54:H$68)+SUM('1.  LRAMVA Summary'!H$69:H$70)*(MONTH($E97)-1)/12)*$H97</f>
        <v>-13.778299883333332</v>
      </c>
      <c r="N97" s="229">
        <f>(SUM('1.  LRAMVA Summary'!I$54:I$68)+SUM('1.  LRAMVA Summary'!I$69:I$70)*(MONTH($E97)-1)/12)*$H97</f>
        <v>0</v>
      </c>
      <c r="O97" s="229">
        <f>(SUM('1.  LRAMVA Summary'!J$54:J$68)+SUM('1.  LRAMVA Summary'!J$69:J$70)*(MONTH($E97)-1)/12)*$H97</f>
        <v>0</v>
      </c>
      <c r="P97" s="229">
        <f>(SUM('1.  LRAMVA Summary'!K$54:K$68)+SUM('1.  LRAMVA Summary'!K$69:K$70)*(MONTH($E97)-1)/12)*$H97</f>
        <v>0</v>
      </c>
      <c r="Q97" s="229">
        <f>(SUM('1.  LRAMVA Summary'!L$54:L$68)+SUM('1.  LRAMVA Summary'!L$69:L$70)*(MONTH($E97)-1)/12)*$H97</f>
        <v>0</v>
      </c>
      <c r="R97" s="229">
        <f>(SUM('1.  LRAMVA Summary'!M$54:M$68)+SUM('1.  LRAMVA Summary'!M$69:M$70)*(MONTH($E97)-1)/12)*$H97</f>
        <v>0</v>
      </c>
      <c r="S97" s="229">
        <f>(SUM('1.  LRAMVA Summary'!N$54:N$68)+SUM('1.  LRAMVA Summary'!N$69:N$70)*(MONTH($E97)-1)/12)*$H97</f>
        <v>0</v>
      </c>
      <c r="T97" s="229">
        <f>(SUM('1.  LRAMVA Summary'!O$54:O$68)+SUM('1.  LRAMVA Summary'!O$69:O$70)*(MONTH($E97)-1)/12)*$H97</f>
        <v>0</v>
      </c>
      <c r="U97" s="229">
        <f>(SUM('1.  LRAMVA Summary'!P$54:P$68)+SUM('1.  LRAMVA Summary'!P$69:P$70)*(MONTH($E97)-1)/12)*$H97</f>
        <v>0</v>
      </c>
      <c r="V97" s="229">
        <f>(SUM('1.  LRAMVA Summary'!Q$54:Q$68)+SUM('1.  LRAMVA Summary'!Q$69:Q$70)*(MONTH($E97)-1)/12)*$H97</f>
        <v>0</v>
      </c>
      <c r="W97" s="230">
        <f t="shared" si="36"/>
        <v>281.1071898829469</v>
      </c>
    </row>
    <row r="98" spans="2:23" s="9" customFormat="1">
      <c r="B98" s="66"/>
      <c r="E98" s="213">
        <v>42614</v>
      </c>
      <c r="F98" s="213" t="s">
        <v>183</v>
      </c>
      <c r="G98" s="214" t="s">
        <v>68</v>
      </c>
      <c r="H98" s="228">
        <f t="shared" si="38"/>
        <v>9.1666666666666665E-4</v>
      </c>
      <c r="I98" s="229">
        <f>(SUM('1.  LRAMVA Summary'!D$54:D$68)+SUM('1.  LRAMVA Summary'!D$69:D$70)*(MONTH($E98)-1)/12)*$H98</f>
        <v>212.8413155495698</v>
      </c>
      <c r="J98" s="229">
        <f>(SUM('1.  LRAMVA Summary'!E$54:E$68)+SUM('1.  LRAMVA Summary'!E$69:E$70)*(MONTH($E98)-1)/12)*$H98</f>
        <v>179.24620173960497</v>
      </c>
      <c r="K98" s="229">
        <f>(SUM('1.  LRAMVA Summary'!F$54:F$68)+SUM('1.  LRAMVA Summary'!F$69:F$70)*(MONTH($E98)-1)/12)*$H98</f>
        <v>-93.793276750940919</v>
      </c>
      <c r="L98" s="229">
        <f>(SUM('1.  LRAMVA Summary'!G$54:G$68)+SUM('1.  LRAMVA Summary'!G$69:G$70)*(MONTH($E98)-1)/12)*$H98</f>
        <v>-3.4087507719537018</v>
      </c>
      <c r="M98" s="229">
        <f>(SUM('1.  LRAMVA Summary'!H$54:H$68)+SUM('1.  LRAMVA Summary'!H$69:H$70)*(MONTH($E98)-1)/12)*$H98</f>
        <v>-13.778299883333332</v>
      </c>
      <c r="N98" s="229">
        <f>(SUM('1.  LRAMVA Summary'!I$54:I$68)+SUM('1.  LRAMVA Summary'!I$69:I$70)*(MONTH($E98)-1)/12)*$H98</f>
        <v>0</v>
      </c>
      <c r="O98" s="229">
        <f>(SUM('1.  LRAMVA Summary'!J$54:J$68)+SUM('1.  LRAMVA Summary'!J$69:J$70)*(MONTH($E98)-1)/12)*$H98</f>
        <v>0</v>
      </c>
      <c r="P98" s="229">
        <f>(SUM('1.  LRAMVA Summary'!K$54:K$68)+SUM('1.  LRAMVA Summary'!K$69:K$70)*(MONTH($E98)-1)/12)*$H98</f>
        <v>0</v>
      </c>
      <c r="Q98" s="229">
        <f>(SUM('1.  LRAMVA Summary'!L$54:L$68)+SUM('1.  LRAMVA Summary'!L$69:L$70)*(MONTH($E98)-1)/12)*$H98</f>
        <v>0</v>
      </c>
      <c r="R98" s="229">
        <f>(SUM('1.  LRAMVA Summary'!M$54:M$68)+SUM('1.  LRAMVA Summary'!M$69:M$70)*(MONTH($E98)-1)/12)*$H98</f>
        <v>0</v>
      </c>
      <c r="S98" s="229">
        <f>(SUM('1.  LRAMVA Summary'!N$54:N$68)+SUM('1.  LRAMVA Summary'!N$69:N$70)*(MONTH($E98)-1)/12)*$H98</f>
        <v>0</v>
      </c>
      <c r="T98" s="229">
        <f>(SUM('1.  LRAMVA Summary'!O$54:O$68)+SUM('1.  LRAMVA Summary'!O$69:O$70)*(MONTH($E98)-1)/12)*$H98</f>
        <v>0</v>
      </c>
      <c r="U98" s="229">
        <f>(SUM('1.  LRAMVA Summary'!P$54:P$68)+SUM('1.  LRAMVA Summary'!P$69:P$70)*(MONTH($E98)-1)/12)*$H98</f>
        <v>0</v>
      </c>
      <c r="V98" s="229">
        <f>(SUM('1.  LRAMVA Summary'!Q$54:Q$68)+SUM('1.  LRAMVA Summary'!Q$69:Q$70)*(MONTH($E98)-1)/12)*$H98</f>
        <v>0</v>
      </c>
      <c r="W98" s="230">
        <f t="shared" si="36"/>
        <v>281.1071898829469</v>
      </c>
    </row>
    <row r="99" spans="2:23" s="9" customFormat="1">
      <c r="B99" s="66"/>
      <c r="E99" s="213">
        <v>42644</v>
      </c>
      <c r="F99" s="213" t="s">
        <v>183</v>
      </c>
      <c r="G99" s="214" t="s">
        <v>69</v>
      </c>
      <c r="H99" s="209">
        <f>$C$38/12</f>
        <v>9.1666666666666665E-4</v>
      </c>
      <c r="I99" s="229">
        <f>(SUM('1.  LRAMVA Summary'!D$54:D$68)+SUM('1.  LRAMVA Summary'!D$69:D$70)*(MONTH($E99)-1)/12)*$H99</f>
        <v>212.8413155495698</v>
      </c>
      <c r="J99" s="229">
        <f>(SUM('1.  LRAMVA Summary'!E$54:E$68)+SUM('1.  LRAMVA Summary'!E$69:E$70)*(MONTH($E99)-1)/12)*$H99</f>
        <v>179.24620173960497</v>
      </c>
      <c r="K99" s="229">
        <f>(SUM('1.  LRAMVA Summary'!F$54:F$68)+SUM('1.  LRAMVA Summary'!F$69:F$70)*(MONTH($E99)-1)/12)*$H99</f>
        <v>-93.793276750940919</v>
      </c>
      <c r="L99" s="229">
        <f>(SUM('1.  LRAMVA Summary'!G$54:G$68)+SUM('1.  LRAMVA Summary'!G$69:G$70)*(MONTH($E99)-1)/12)*$H99</f>
        <v>-3.4087507719537018</v>
      </c>
      <c r="M99" s="229">
        <f>(SUM('1.  LRAMVA Summary'!H$54:H$68)+SUM('1.  LRAMVA Summary'!H$69:H$70)*(MONTH($E99)-1)/12)*$H99</f>
        <v>-13.778299883333332</v>
      </c>
      <c r="N99" s="229">
        <f>(SUM('1.  LRAMVA Summary'!I$54:I$68)+SUM('1.  LRAMVA Summary'!I$69:I$70)*(MONTH($E99)-1)/12)*$H99</f>
        <v>0</v>
      </c>
      <c r="O99" s="229">
        <f>(SUM('1.  LRAMVA Summary'!J$54:J$68)+SUM('1.  LRAMVA Summary'!J$69:J$70)*(MONTH($E99)-1)/12)*$H99</f>
        <v>0</v>
      </c>
      <c r="P99" s="229">
        <f>(SUM('1.  LRAMVA Summary'!K$54:K$68)+SUM('1.  LRAMVA Summary'!K$69:K$70)*(MONTH($E99)-1)/12)*$H99</f>
        <v>0</v>
      </c>
      <c r="Q99" s="229">
        <f>(SUM('1.  LRAMVA Summary'!L$54:L$68)+SUM('1.  LRAMVA Summary'!L$69:L$70)*(MONTH($E99)-1)/12)*$H99</f>
        <v>0</v>
      </c>
      <c r="R99" s="229">
        <f>(SUM('1.  LRAMVA Summary'!M$54:M$68)+SUM('1.  LRAMVA Summary'!M$69:M$70)*(MONTH($E99)-1)/12)*$H99</f>
        <v>0</v>
      </c>
      <c r="S99" s="229">
        <f>(SUM('1.  LRAMVA Summary'!N$54:N$68)+SUM('1.  LRAMVA Summary'!N$69:N$70)*(MONTH($E99)-1)/12)*$H99</f>
        <v>0</v>
      </c>
      <c r="T99" s="229">
        <f>(SUM('1.  LRAMVA Summary'!O$54:O$68)+SUM('1.  LRAMVA Summary'!O$69:O$70)*(MONTH($E99)-1)/12)*$H99</f>
        <v>0</v>
      </c>
      <c r="U99" s="229">
        <f>(SUM('1.  LRAMVA Summary'!P$54:P$68)+SUM('1.  LRAMVA Summary'!P$69:P$70)*(MONTH($E99)-1)/12)*$H99</f>
        <v>0</v>
      </c>
      <c r="V99" s="229">
        <f>(SUM('1.  LRAMVA Summary'!Q$54:Q$68)+SUM('1.  LRAMVA Summary'!Q$69:Q$70)*(MONTH($E99)-1)/12)*$H99</f>
        <v>0</v>
      </c>
      <c r="W99" s="230">
        <f t="shared" si="36"/>
        <v>281.1071898829469</v>
      </c>
    </row>
    <row r="100" spans="2:23" s="9" customFormat="1">
      <c r="B100" s="66"/>
      <c r="E100" s="213">
        <v>42675</v>
      </c>
      <c r="F100" s="213" t="s">
        <v>183</v>
      </c>
      <c r="G100" s="214" t="s">
        <v>69</v>
      </c>
      <c r="H100" s="209">
        <f t="shared" ref="H100:H101" si="39">$C$38/12</f>
        <v>9.1666666666666665E-4</v>
      </c>
      <c r="I100" s="229">
        <f>(SUM('1.  LRAMVA Summary'!D$54:D$68)+SUM('1.  LRAMVA Summary'!D$69:D$70)*(MONTH($E100)-1)/12)*$H100</f>
        <v>212.8413155495698</v>
      </c>
      <c r="J100" s="229">
        <f>(SUM('1.  LRAMVA Summary'!E$54:E$68)+SUM('1.  LRAMVA Summary'!E$69:E$70)*(MONTH($E100)-1)/12)*$H100</f>
        <v>179.24620173960497</v>
      </c>
      <c r="K100" s="229">
        <f>(SUM('1.  LRAMVA Summary'!F$54:F$68)+SUM('1.  LRAMVA Summary'!F$69:F$70)*(MONTH($E100)-1)/12)*$H100</f>
        <v>-93.793276750940919</v>
      </c>
      <c r="L100" s="229">
        <f>(SUM('1.  LRAMVA Summary'!G$54:G$68)+SUM('1.  LRAMVA Summary'!G$69:G$70)*(MONTH($E100)-1)/12)*$H100</f>
        <v>-3.4087507719537018</v>
      </c>
      <c r="M100" s="229">
        <f>(SUM('1.  LRAMVA Summary'!H$54:H$68)+SUM('1.  LRAMVA Summary'!H$69:H$70)*(MONTH($E100)-1)/12)*$H100</f>
        <v>-13.778299883333332</v>
      </c>
      <c r="N100" s="229">
        <f>(SUM('1.  LRAMVA Summary'!I$54:I$68)+SUM('1.  LRAMVA Summary'!I$69:I$70)*(MONTH($E100)-1)/12)*$H100</f>
        <v>0</v>
      </c>
      <c r="O100" s="229">
        <f>(SUM('1.  LRAMVA Summary'!J$54:J$68)+SUM('1.  LRAMVA Summary'!J$69:J$70)*(MONTH($E100)-1)/12)*$H100</f>
        <v>0</v>
      </c>
      <c r="P100" s="229">
        <f>(SUM('1.  LRAMVA Summary'!K$54:K$68)+SUM('1.  LRAMVA Summary'!K$69:K$70)*(MONTH($E100)-1)/12)*$H100</f>
        <v>0</v>
      </c>
      <c r="Q100" s="229">
        <f>(SUM('1.  LRAMVA Summary'!L$54:L$68)+SUM('1.  LRAMVA Summary'!L$69:L$70)*(MONTH($E100)-1)/12)*$H100</f>
        <v>0</v>
      </c>
      <c r="R100" s="229">
        <f>(SUM('1.  LRAMVA Summary'!M$54:M$68)+SUM('1.  LRAMVA Summary'!M$69:M$70)*(MONTH($E100)-1)/12)*$H100</f>
        <v>0</v>
      </c>
      <c r="S100" s="229">
        <f>(SUM('1.  LRAMVA Summary'!N$54:N$68)+SUM('1.  LRAMVA Summary'!N$69:N$70)*(MONTH($E100)-1)/12)*$H100</f>
        <v>0</v>
      </c>
      <c r="T100" s="229">
        <f>(SUM('1.  LRAMVA Summary'!O$54:O$68)+SUM('1.  LRAMVA Summary'!O$69:O$70)*(MONTH($E100)-1)/12)*$H100</f>
        <v>0</v>
      </c>
      <c r="U100" s="229">
        <f>(SUM('1.  LRAMVA Summary'!P$54:P$68)+SUM('1.  LRAMVA Summary'!P$69:P$70)*(MONTH($E100)-1)/12)*$H100</f>
        <v>0</v>
      </c>
      <c r="V100" s="229">
        <f>(SUM('1.  LRAMVA Summary'!Q$54:Q$68)+SUM('1.  LRAMVA Summary'!Q$69:Q$70)*(MONTH($E100)-1)/12)*$H100</f>
        <v>0</v>
      </c>
      <c r="W100" s="230">
        <f t="shared" si="36"/>
        <v>281.1071898829469</v>
      </c>
    </row>
    <row r="101" spans="2:23" s="9" customFormat="1">
      <c r="B101" s="66"/>
      <c r="E101" s="213">
        <v>42705</v>
      </c>
      <c r="F101" s="213" t="s">
        <v>183</v>
      </c>
      <c r="G101" s="214" t="s">
        <v>69</v>
      </c>
      <c r="H101" s="209">
        <f t="shared" si="39"/>
        <v>9.1666666666666665E-4</v>
      </c>
      <c r="I101" s="229">
        <f>(SUM('1.  LRAMVA Summary'!D$54:D$68)+SUM('1.  LRAMVA Summary'!D$69:D$70)*(MONTH($E101)-1)/12)*$H101</f>
        <v>212.8413155495698</v>
      </c>
      <c r="J101" s="229">
        <f>(SUM('1.  LRAMVA Summary'!E$54:E$68)+SUM('1.  LRAMVA Summary'!E$69:E$70)*(MONTH($E101)-1)/12)*$H101</f>
        <v>179.24620173960497</v>
      </c>
      <c r="K101" s="229">
        <f>(SUM('1.  LRAMVA Summary'!F$54:F$68)+SUM('1.  LRAMVA Summary'!F$69:F$70)*(MONTH($E101)-1)/12)*$H101</f>
        <v>-93.793276750940919</v>
      </c>
      <c r="L101" s="229">
        <f>(SUM('1.  LRAMVA Summary'!G$54:G$68)+SUM('1.  LRAMVA Summary'!G$69:G$70)*(MONTH($E101)-1)/12)*$H101</f>
        <v>-3.4087507719537018</v>
      </c>
      <c r="M101" s="229">
        <f>(SUM('1.  LRAMVA Summary'!H$54:H$68)+SUM('1.  LRAMVA Summary'!H$69:H$70)*(MONTH($E101)-1)/12)*$H101</f>
        <v>-13.778299883333332</v>
      </c>
      <c r="N101" s="229">
        <f>(SUM('1.  LRAMVA Summary'!I$54:I$68)+SUM('1.  LRAMVA Summary'!I$69:I$70)*(MONTH($E101)-1)/12)*$H101</f>
        <v>0</v>
      </c>
      <c r="O101" s="229">
        <f>(SUM('1.  LRAMVA Summary'!J$54:J$68)+SUM('1.  LRAMVA Summary'!J$69:J$70)*(MONTH($E101)-1)/12)*$H101</f>
        <v>0</v>
      </c>
      <c r="P101" s="229">
        <f>(SUM('1.  LRAMVA Summary'!K$54:K$68)+SUM('1.  LRAMVA Summary'!K$69:K$70)*(MONTH($E101)-1)/12)*$H101</f>
        <v>0</v>
      </c>
      <c r="Q101" s="229">
        <f>(SUM('1.  LRAMVA Summary'!L$54:L$68)+SUM('1.  LRAMVA Summary'!L$69:L$70)*(MONTH($E101)-1)/12)*$H101</f>
        <v>0</v>
      </c>
      <c r="R101" s="229">
        <f>(SUM('1.  LRAMVA Summary'!M$54:M$68)+SUM('1.  LRAMVA Summary'!M$69:M$70)*(MONTH($E101)-1)/12)*$H101</f>
        <v>0</v>
      </c>
      <c r="S101" s="229">
        <f>(SUM('1.  LRAMVA Summary'!N$54:N$68)+SUM('1.  LRAMVA Summary'!N$69:N$70)*(MONTH($E101)-1)/12)*$H101</f>
        <v>0</v>
      </c>
      <c r="T101" s="229">
        <f>(SUM('1.  LRAMVA Summary'!O$54:O$68)+SUM('1.  LRAMVA Summary'!O$69:O$70)*(MONTH($E101)-1)/12)*$H101</f>
        <v>0</v>
      </c>
      <c r="U101" s="229">
        <f>(SUM('1.  LRAMVA Summary'!P$54:P$68)+SUM('1.  LRAMVA Summary'!P$69:P$70)*(MONTH($E101)-1)/12)*$H101</f>
        <v>0</v>
      </c>
      <c r="V101" s="229">
        <f>(SUM('1.  LRAMVA Summary'!Q$54:Q$68)+SUM('1.  LRAMVA Summary'!Q$69:Q$70)*(MONTH($E101)-1)/12)*$H101</f>
        <v>0</v>
      </c>
      <c r="W101" s="230">
        <f t="shared" si="36"/>
        <v>281.1071898829469</v>
      </c>
    </row>
    <row r="102" spans="2:23" s="9" customFormat="1" ht="15.75" thickBot="1">
      <c r="B102" s="66"/>
      <c r="E102" s="215" t="s">
        <v>466</v>
      </c>
      <c r="F102" s="215"/>
      <c r="G102" s="216"/>
      <c r="H102" s="217"/>
      <c r="I102" s="218">
        <f>SUM(I89:I101)</f>
        <v>3742.6210418341416</v>
      </c>
      <c r="J102" s="218">
        <f>SUM(J89:J101)</f>
        <v>3151.8815064984633</v>
      </c>
      <c r="K102" s="218">
        <f t="shared" ref="K102:O102" si="40">SUM(K89:K101)</f>
        <v>-1649.2695050500683</v>
      </c>
      <c r="L102" s="218">
        <f t="shared" si="40"/>
        <v>-59.93978346046768</v>
      </c>
      <c r="M102" s="218">
        <f t="shared" si="40"/>
        <v>-242.27887772124984</v>
      </c>
      <c r="N102" s="218">
        <f t="shared" si="40"/>
        <v>0</v>
      </c>
      <c r="O102" s="218">
        <f t="shared" si="40"/>
        <v>0</v>
      </c>
      <c r="P102" s="218">
        <f t="shared" ref="P102:V102" si="41">SUM(P89:P101)</f>
        <v>0</v>
      </c>
      <c r="Q102" s="218">
        <f t="shared" si="41"/>
        <v>0</v>
      </c>
      <c r="R102" s="218">
        <f t="shared" si="41"/>
        <v>0</v>
      </c>
      <c r="S102" s="218">
        <f t="shared" si="41"/>
        <v>0</v>
      </c>
      <c r="T102" s="218">
        <f t="shared" si="41"/>
        <v>0</v>
      </c>
      <c r="U102" s="218">
        <f t="shared" si="41"/>
        <v>0</v>
      </c>
      <c r="V102" s="218">
        <f t="shared" si="41"/>
        <v>0</v>
      </c>
      <c r="W102" s="218">
        <f>SUM(W89:W101)</f>
        <v>4943.0143821008178</v>
      </c>
    </row>
    <row r="103" spans="2:23" s="9" customFormat="1" ht="15.75" thickTop="1">
      <c r="B103" s="66"/>
      <c r="E103" s="219" t="s">
        <v>67</v>
      </c>
      <c r="F103" s="219"/>
      <c r="G103" s="220"/>
      <c r="H103" s="221"/>
      <c r="I103" s="222"/>
      <c r="J103" s="222"/>
      <c r="K103" s="222"/>
      <c r="L103" s="222"/>
      <c r="M103" s="222"/>
      <c r="N103" s="222"/>
      <c r="O103" s="222"/>
      <c r="P103" s="222"/>
      <c r="Q103" s="222"/>
      <c r="R103" s="222"/>
      <c r="S103" s="222"/>
      <c r="T103" s="222"/>
      <c r="U103" s="222"/>
      <c r="V103" s="222"/>
      <c r="W103" s="223"/>
    </row>
    <row r="104" spans="2:23" s="9" customFormat="1">
      <c r="B104" s="66"/>
      <c r="E104" s="224" t="s">
        <v>430</v>
      </c>
      <c r="F104" s="224"/>
      <c r="G104" s="225"/>
      <c r="H104" s="226"/>
      <c r="I104" s="227">
        <f>I102+I103</f>
        <v>3742.6210418341416</v>
      </c>
      <c r="J104" s="227">
        <f t="shared" ref="J104" si="42">J102+J103</f>
        <v>3151.8815064984633</v>
      </c>
      <c r="K104" s="227">
        <f t="shared" ref="K104" si="43">K102+K103</f>
        <v>-1649.2695050500683</v>
      </c>
      <c r="L104" s="227">
        <f t="shared" ref="L104" si="44">L102+L103</f>
        <v>-59.93978346046768</v>
      </c>
      <c r="M104" s="227">
        <f t="shared" ref="M104" si="45">M102+M103</f>
        <v>-242.27887772124984</v>
      </c>
      <c r="N104" s="227">
        <f t="shared" ref="N104" si="46">N102+N103</f>
        <v>0</v>
      </c>
      <c r="O104" s="227">
        <f t="shared" ref="O104:V104" si="47">O102+O103</f>
        <v>0</v>
      </c>
      <c r="P104" s="227">
        <f t="shared" si="47"/>
        <v>0</v>
      </c>
      <c r="Q104" s="227">
        <f t="shared" si="47"/>
        <v>0</v>
      </c>
      <c r="R104" s="227">
        <f t="shared" si="47"/>
        <v>0</v>
      </c>
      <c r="S104" s="227">
        <f t="shared" si="47"/>
        <v>0</v>
      </c>
      <c r="T104" s="227">
        <f t="shared" si="47"/>
        <v>0</v>
      </c>
      <c r="U104" s="227">
        <f t="shared" si="47"/>
        <v>0</v>
      </c>
      <c r="V104" s="227">
        <f t="shared" si="47"/>
        <v>0</v>
      </c>
      <c r="W104" s="227">
        <f t="shared" ref="W104" si="48">W102+W103</f>
        <v>4943.0143821008178</v>
      </c>
    </row>
    <row r="105" spans="2:23" s="9" customFormat="1">
      <c r="B105" s="66"/>
      <c r="E105" s="213">
        <v>42736</v>
      </c>
      <c r="F105" s="213" t="s">
        <v>184</v>
      </c>
      <c r="G105" s="214" t="s">
        <v>65</v>
      </c>
      <c r="H105" s="239">
        <f>$C$39/12</f>
        <v>9.1666666666666665E-4</v>
      </c>
      <c r="I105" s="229">
        <f>(SUM('1.  LRAMVA Summary'!D$54:D$71)+SUM('1.  LRAMVA Summary'!D$72:D$73)*(MONTH($E105)-1)/12)*$H105</f>
        <v>212.8413155495698</v>
      </c>
      <c r="J105" s="229">
        <f>(SUM('1.  LRAMVA Summary'!E$54:E$71)+SUM('1.  LRAMVA Summary'!E$72:E$73)*(MONTH($E105)-1)/12)*$H105</f>
        <v>179.24620173960497</v>
      </c>
      <c r="K105" s="229">
        <f>(SUM('1.  LRAMVA Summary'!F$54:F$71)+SUM('1.  LRAMVA Summary'!F$72:F$73)*(MONTH($E105)-1)/12)*$H105</f>
        <v>-93.793276750940919</v>
      </c>
      <c r="L105" s="229">
        <f>(SUM('1.  LRAMVA Summary'!G$54:G$71)+SUM('1.  LRAMVA Summary'!G$72:G$73)*(MONTH($E105)-1)/12)*$H105</f>
        <v>-3.4087507719537018</v>
      </c>
      <c r="M105" s="229">
        <f>(SUM('1.  LRAMVA Summary'!H$54:H$71)+SUM('1.  LRAMVA Summary'!H$72:H$73)*(MONTH($E105)-1)/12)*$H105</f>
        <v>-13.778299883333332</v>
      </c>
      <c r="N105" s="229">
        <f>(SUM('1.  LRAMVA Summary'!I$54:I$71)+SUM('1.  LRAMVA Summary'!I$72:I$73)*(MONTH($E105)-1)/12)*$H105</f>
        <v>0</v>
      </c>
      <c r="O105" s="229">
        <f>(SUM('1.  LRAMVA Summary'!J$54:J$71)+SUM('1.  LRAMVA Summary'!J$72:J$73)*(MONTH($E105)-1)/12)*$H105</f>
        <v>0</v>
      </c>
      <c r="P105" s="229">
        <f>(SUM('1.  LRAMVA Summary'!K$54:K$71)+SUM('1.  LRAMVA Summary'!K$72:K$73)*(MONTH($E105)-1)/12)*$H105</f>
        <v>0</v>
      </c>
      <c r="Q105" s="229">
        <f>(SUM('1.  LRAMVA Summary'!L$54:L$71)+SUM('1.  LRAMVA Summary'!L$72:L$73)*(MONTH($E105)-1)/12)*$H105</f>
        <v>0</v>
      </c>
      <c r="R105" s="229">
        <f>(SUM('1.  LRAMVA Summary'!M$54:M$71)+SUM('1.  LRAMVA Summary'!M$72:M$73)*(MONTH($E105)-1)/12)*$H105</f>
        <v>0</v>
      </c>
      <c r="S105" s="229">
        <f>(SUM('1.  LRAMVA Summary'!N$54:N$71)+SUM('1.  LRAMVA Summary'!N$72:N$73)*(MONTH($E105)-1)/12)*$H105</f>
        <v>0</v>
      </c>
      <c r="T105" s="229">
        <f>(SUM('1.  LRAMVA Summary'!O$54:O$71)+SUM('1.  LRAMVA Summary'!O$72:O$73)*(MONTH($E105)-1)/12)*$H105</f>
        <v>0</v>
      </c>
      <c r="U105" s="229">
        <f>(SUM('1.  LRAMVA Summary'!P$54:P$71)+SUM('1.  LRAMVA Summary'!P$72:P$73)*(MONTH($E105)-1)/12)*$H105</f>
        <v>0</v>
      </c>
      <c r="V105" s="229">
        <f>(SUM('1.  LRAMVA Summary'!Q$54:Q$71)+SUM('1.  LRAMVA Summary'!Q$72:Q$73)*(MONTH($E105)-1)/12)*$H105</f>
        <v>0</v>
      </c>
      <c r="W105" s="230">
        <f>SUM(I105:V105)</f>
        <v>281.1071898829469</v>
      </c>
    </row>
    <row r="106" spans="2:23" s="9" customFormat="1">
      <c r="B106" s="66"/>
      <c r="E106" s="213">
        <v>42767</v>
      </c>
      <c r="F106" s="213" t="s">
        <v>184</v>
      </c>
      <c r="G106" s="214" t="s">
        <v>65</v>
      </c>
      <c r="H106" s="239">
        <f t="shared" ref="H106:H107" si="49">$C$39/12</f>
        <v>9.1666666666666665E-4</v>
      </c>
      <c r="I106" s="229">
        <f>(SUM('1.  LRAMVA Summary'!D$54:D$71)+SUM('1.  LRAMVA Summary'!D$72:D$73)*(MONTH($E106)-1)/12)*$H106</f>
        <v>212.8413155495698</v>
      </c>
      <c r="J106" s="229">
        <f>(SUM('1.  LRAMVA Summary'!E$54:E$71)+SUM('1.  LRAMVA Summary'!E$72:E$73)*(MONTH($E106)-1)/12)*$H106</f>
        <v>179.24620173960497</v>
      </c>
      <c r="K106" s="229">
        <f>(SUM('1.  LRAMVA Summary'!F$54:F$71)+SUM('1.  LRAMVA Summary'!F$72:F$73)*(MONTH($E106)-1)/12)*$H106</f>
        <v>-93.793276750940919</v>
      </c>
      <c r="L106" s="229">
        <f>(SUM('1.  LRAMVA Summary'!G$54:G$71)+SUM('1.  LRAMVA Summary'!G$72:G$73)*(MONTH($E106)-1)/12)*$H106</f>
        <v>-3.4087507719537018</v>
      </c>
      <c r="M106" s="229">
        <f>(SUM('1.  LRAMVA Summary'!H$54:H$71)+SUM('1.  LRAMVA Summary'!H$72:H$73)*(MONTH($E106)-1)/12)*$H106</f>
        <v>-13.778299883333332</v>
      </c>
      <c r="N106" s="229">
        <f>(SUM('1.  LRAMVA Summary'!I$54:I$71)+SUM('1.  LRAMVA Summary'!I$72:I$73)*(MONTH($E106)-1)/12)*$H106</f>
        <v>0</v>
      </c>
      <c r="O106" s="229">
        <f>(SUM('1.  LRAMVA Summary'!J$54:J$71)+SUM('1.  LRAMVA Summary'!J$72:J$73)*(MONTH($E106)-1)/12)*$H106</f>
        <v>0</v>
      </c>
      <c r="P106" s="229">
        <f>(SUM('1.  LRAMVA Summary'!K$54:K$71)+SUM('1.  LRAMVA Summary'!K$72:K$73)*(MONTH($E106)-1)/12)*$H106</f>
        <v>0</v>
      </c>
      <c r="Q106" s="229">
        <f>(SUM('1.  LRAMVA Summary'!L$54:L$71)+SUM('1.  LRAMVA Summary'!L$72:L$73)*(MONTH($E106)-1)/12)*$H106</f>
        <v>0</v>
      </c>
      <c r="R106" s="229">
        <f>(SUM('1.  LRAMVA Summary'!M$54:M$71)+SUM('1.  LRAMVA Summary'!M$72:M$73)*(MONTH($E106)-1)/12)*$H106</f>
        <v>0</v>
      </c>
      <c r="S106" s="229">
        <f>(SUM('1.  LRAMVA Summary'!N$54:N$71)+SUM('1.  LRAMVA Summary'!N$72:N$73)*(MONTH($E106)-1)/12)*$H106</f>
        <v>0</v>
      </c>
      <c r="T106" s="229">
        <f>(SUM('1.  LRAMVA Summary'!O$54:O$71)+SUM('1.  LRAMVA Summary'!O$72:O$73)*(MONTH($E106)-1)/12)*$H106</f>
        <v>0</v>
      </c>
      <c r="U106" s="229">
        <f>(SUM('1.  LRAMVA Summary'!P$54:P$71)+SUM('1.  LRAMVA Summary'!P$72:P$73)*(MONTH($E106)-1)/12)*$H106</f>
        <v>0</v>
      </c>
      <c r="V106" s="229">
        <f>(SUM('1.  LRAMVA Summary'!Q$54:Q$71)+SUM('1.  LRAMVA Summary'!Q$72:Q$73)*(MONTH($E106)-1)/12)*$H106</f>
        <v>0</v>
      </c>
      <c r="W106" s="230">
        <f t="shared" ref="W106:W116" si="50">SUM(I106:V106)</f>
        <v>281.1071898829469</v>
      </c>
    </row>
    <row r="107" spans="2:23" s="9" customFormat="1">
      <c r="B107" s="66"/>
      <c r="E107" s="213">
        <v>42795</v>
      </c>
      <c r="F107" s="213" t="s">
        <v>184</v>
      </c>
      <c r="G107" s="214" t="s">
        <v>65</v>
      </c>
      <c r="H107" s="239">
        <f t="shared" si="49"/>
        <v>9.1666666666666665E-4</v>
      </c>
      <c r="I107" s="229">
        <f>(SUM('1.  LRAMVA Summary'!D$54:D$71)+SUM('1.  LRAMVA Summary'!D$72:D$73)*(MONTH($E107)-1)/12)*$H107</f>
        <v>212.8413155495698</v>
      </c>
      <c r="J107" s="229">
        <f>(SUM('1.  LRAMVA Summary'!E$54:E$71)+SUM('1.  LRAMVA Summary'!E$72:E$73)*(MONTH($E107)-1)/12)*$H107</f>
        <v>179.24620173960497</v>
      </c>
      <c r="K107" s="229">
        <f>(SUM('1.  LRAMVA Summary'!F$54:F$71)+SUM('1.  LRAMVA Summary'!F$72:F$73)*(MONTH($E107)-1)/12)*$H107</f>
        <v>-93.793276750940919</v>
      </c>
      <c r="L107" s="229">
        <f>(SUM('1.  LRAMVA Summary'!G$54:G$71)+SUM('1.  LRAMVA Summary'!G$72:G$73)*(MONTH($E107)-1)/12)*$H107</f>
        <v>-3.4087507719537018</v>
      </c>
      <c r="M107" s="229">
        <f>(SUM('1.  LRAMVA Summary'!H$54:H$71)+SUM('1.  LRAMVA Summary'!H$72:H$73)*(MONTH($E107)-1)/12)*$H107</f>
        <v>-13.778299883333332</v>
      </c>
      <c r="N107" s="229">
        <f>(SUM('1.  LRAMVA Summary'!I$54:I$71)+SUM('1.  LRAMVA Summary'!I$72:I$73)*(MONTH($E107)-1)/12)*$H107</f>
        <v>0</v>
      </c>
      <c r="O107" s="229">
        <f>(SUM('1.  LRAMVA Summary'!J$54:J$71)+SUM('1.  LRAMVA Summary'!J$72:J$73)*(MONTH($E107)-1)/12)*$H107</f>
        <v>0</v>
      </c>
      <c r="P107" s="229">
        <f>(SUM('1.  LRAMVA Summary'!K$54:K$71)+SUM('1.  LRAMVA Summary'!K$72:K$73)*(MONTH($E107)-1)/12)*$H107</f>
        <v>0</v>
      </c>
      <c r="Q107" s="229">
        <f>(SUM('1.  LRAMVA Summary'!L$54:L$71)+SUM('1.  LRAMVA Summary'!L$72:L$73)*(MONTH($E107)-1)/12)*$H107</f>
        <v>0</v>
      </c>
      <c r="R107" s="229">
        <f>(SUM('1.  LRAMVA Summary'!M$54:M$71)+SUM('1.  LRAMVA Summary'!M$72:M$73)*(MONTH($E107)-1)/12)*$H107</f>
        <v>0</v>
      </c>
      <c r="S107" s="229">
        <f>(SUM('1.  LRAMVA Summary'!N$54:N$71)+SUM('1.  LRAMVA Summary'!N$72:N$73)*(MONTH($E107)-1)/12)*$H107</f>
        <v>0</v>
      </c>
      <c r="T107" s="229">
        <f>(SUM('1.  LRAMVA Summary'!O$54:O$71)+SUM('1.  LRAMVA Summary'!O$72:O$73)*(MONTH($E107)-1)/12)*$H107</f>
        <v>0</v>
      </c>
      <c r="U107" s="229">
        <f>(SUM('1.  LRAMVA Summary'!P$54:P$71)+SUM('1.  LRAMVA Summary'!P$72:P$73)*(MONTH($E107)-1)/12)*$H107</f>
        <v>0</v>
      </c>
      <c r="V107" s="229">
        <f>(SUM('1.  LRAMVA Summary'!Q$54:Q$71)+SUM('1.  LRAMVA Summary'!Q$72:Q$73)*(MONTH($E107)-1)/12)*$H107</f>
        <v>0</v>
      </c>
      <c r="W107" s="230">
        <f t="shared" si="50"/>
        <v>281.1071898829469</v>
      </c>
    </row>
    <row r="108" spans="2:23" s="8" customFormat="1">
      <c r="B108" s="238"/>
      <c r="E108" s="213">
        <v>42826</v>
      </c>
      <c r="F108" s="213" t="s">
        <v>184</v>
      </c>
      <c r="G108" s="214" t="s">
        <v>66</v>
      </c>
      <c r="H108" s="239">
        <f>$C$40/12</f>
        <v>9.1666666666666665E-4</v>
      </c>
      <c r="I108" s="229">
        <f>(SUM('1.  LRAMVA Summary'!D$54:D$71)+SUM('1.  LRAMVA Summary'!D$72:D$73)*(MONTH($E108)-1)/12)*$H108</f>
        <v>212.8413155495698</v>
      </c>
      <c r="J108" s="229">
        <f>(SUM('1.  LRAMVA Summary'!E$54:E$71)+SUM('1.  LRAMVA Summary'!E$72:E$73)*(MONTH($E108)-1)/12)*$H108</f>
        <v>179.24620173960497</v>
      </c>
      <c r="K108" s="229">
        <f>(SUM('1.  LRAMVA Summary'!F$54:F$71)+SUM('1.  LRAMVA Summary'!F$72:F$73)*(MONTH($E108)-1)/12)*$H108</f>
        <v>-93.793276750940919</v>
      </c>
      <c r="L108" s="229">
        <f>(SUM('1.  LRAMVA Summary'!G$54:G$71)+SUM('1.  LRAMVA Summary'!G$72:G$73)*(MONTH($E108)-1)/12)*$H108</f>
        <v>-3.4087507719537018</v>
      </c>
      <c r="M108" s="229">
        <f>(SUM('1.  LRAMVA Summary'!H$54:H$71)+SUM('1.  LRAMVA Summary'!H$72:H$73)*(MONTH($E108)-1)/12)*$H108</f>
        <v>-13.778299883333332</v>
      </c>
      <c r="N108" s="229">
        <f>(SUM('1.  LRAMVA Summary'!I$54:I$71)+SUM('1.  LRAMVA Summary'!I$72:I$73)*(MONTH($E108)-1)/12)*$H108</f>
        <v>0</v>
      </c>
      <c r="O108" s="229">
        <f>(SUM('1.  LRAMVA Summary'!J$54:J$71)+SUM('1.  LRAMVA Summary'!J$72:J$73)*(MONTH($E108)-1)/12)*$H108</f>
        <v>0</v>
      </c>
      <c r="P108" s="229">
        <f>(SUM('1.  LRAMVA Summary'!K$54:K$71)+SUM('1.  LRAMVA Summary'!K$72:K$73)*(MONTH($E108)-1)/12)*$H108</f>
        <v>0</v>
      </c>
      <c r="Q108" s="229">
        <f>(SUM('1.  LRAMVA Summary'!L$54:L$71)+SUM('1.  LRAMVA Summary'!L$72:L$73)*(MONTH($E108)-1)/12)*$H108</f>
        <v>0</v>
      </c>
      <c r="R108" s="229">
        <f>(SUM('1.  LRAMVA Summary'!M$54:M$71)+SUM('1.  LRAMVA Summary'!M$72:M$73)*(MONTH($E108)-1)/12)*$H108</f>
        <v>0</v>
      </c>
      <c r="S108" s="229">
        <f>(SUM('1.  LRAMVA Summary'!N$54:N$71)+SUM('1.  LRAMVA Summary'!N$72:N$73)*(MONTH($E108)-1)/12)*$H108</f>
        <v>0</v>
      </c>
      <c r="T108" s="229">
        <f>(SUM('1.  LRAMVA Summary'!O$54:O$71)+SUM('1.  LRAMVA Summary'!O$72:O$73)*(MONTH($E108)-1)/12)*$H108</f>
        <v>0</v>
      </c>
      <c r="U108" s="229">
        <f>(SUM('1.  LRAMVA Summary'!P$54:P$71)+SUM('1.  LRAMVA Summary'!P$72:P$73)*(MONTH($E108)-1)/12)*$H108</f>
        <v>0</v>
      </c>
      <c r="V108" s="229">
        <f>(SUM('1.  LRAMVA Summary'!Q$54:Q$71)+SUM('1.  LRAMVA Summary'!Q$72:Q$73)*(MONTH($E108)-1)/12)*$H108</f>
        <v>0</v>
      </c>
      <c r="W108" s="230">
        <f t="shared" si="50"/>
        <v>281.1071898829469</v>
      </c>
    </row>
    <row r="109" spans="2:23" s="9" customFormat="1">
      <c r="B109" s="66"/>
      <c r="E109" s="213">
        <v>42856</v>
      </c>
      <c r="F109" s="213" t="s">
        <v>184</v>
      </c>
      <c r="G109" s="214" t="s">
        <v>66</v>
      </c>
      <c r="H109" s="239">
        <f t="shared" ref="H109:H110" si="51">$C$40/12</f>
        <v>9.1666666666666665E-4</v>
      </c>
      <c r="I109" s="229">
        <f>(SUM('1.  LRAMVA Summary'!D$54:D$71)+SUM('1.  LRAMVA Summary'!D$72:D$73)*(MONTH($E109)-1)/12)*$H109</f>
        <v>212.8413155495698</v>
      </c>
      <c r="J109" s="229">
        <f>(SUM('1.  LRAMVA Summary'!E$54:E$71)+SUM('1.  LRAMVA Summary'!E$72:E$73)*(MONTH($E109)-1)/12)*$H109</f>
        <v>179.24620173960497</v>
      </c>
      <c r="K109" s="229">
        <f>(SUM('1.  LRAMVA Summary'!F$54:F$71)+SUM('1.  LRAMVA Summary'!F$72:F$73)*(MONTH($E109)-1)/12)*$H109</f>
        <v>-93.793276750940919</v>
      </c>
      <c r="L109" s="229">
        <f>(SUM('1.  LRAMVA Summary'!G$54:G$71)+SUM('1.  LRAMVA Summary'!G$72:G$73)*(MONTH($E109)-1)/12)*$H109</f>
        <v>-3.4087507719537018</v>
      </c>
      <c r="M109" s="229">
        <f>(SUM('1.  LRAMVA Summary'!H$54:H$71)+SUM('1.  LRAMVA Summary'!H$72:H$73)*(MONTH($E109)-1)/12)*$H109</f>
        <v>-13.778299883333332</v>
      </c>
      <c r="N109" s="229">
        <f>(SUM('1.  LRAMVA Summary'!I$54:I$71)+SUM('1.  LRAMVA Summary'!I$72:I$73)*(MONTH($E109)-1)/12)*$H109</f>
        <v>0</v>
      </c>
      <c r="O109" s="229">
        <f>(SUM('1.  LRAMVA Summary'!J$54:J$71)+SUM('1.  LRAMVA Summary'!J$72:J$73)*(MONTH($E109)-1)/12)*$H109</f>
        <v>0</v>
      </c>
      <c r="P109" s="229">
        <f>(SUM('1.  LRAMVA Summary'!K$54:K$71)+SUM('1.  LRAMVA Summary'!K$72:K$73)*(MONTH($E109)-1)/12)*$H109</f>
        <v>0</v>
      </c>
      <c r="Q109" s="229">
        <f>(SUM('1.  LRAMVA Summary'!L$54:L$71)+SUM('1.  LRAMVA Summary'!L$72:L$73)*(MONTH($E109)-1)/12)*$H109</f>
        <v>0</v>
      </c>
      <c r="R109" s="229">
        <f>(SUM('1.  LRAMVA Summary'!M$54:M$71)+SUM('1.  LRAMVA Summary'!M$72:M$73)*(MONTH($E109)-1)/12)*$H109</f>
        <v>0</v>
      </c>
      <c r="S109" s="229">
        <f>(SUM('1.  LRAMVA Summary'!N$54:N$71)+SUM('1.  LRAMVA Summary'!N$72:N$73)*(MONTH($E109)-1)/12)*$H109</f>
        <v>0</v>
      </c>
      <c r="T109" s="229">
        <f>(SUM('1.  LRAMVA Summary'!O$54:O$71)+SUM('1.  LRAMVA Summary'!O$72:O$73)*(MONTH($E109)-1)/12)*$H109</f>
        <v>0</v>
      </c>
      <c r="U109" s="229">
        <f>(SUM('1.  LRAMVA Summary'!P$54:P$71)+SUM('1.  LRAMVA Summary'!P$72:P$73)*(MONTH($E109)-1)/12)*$H109</f>
        <v>0</v>
      </c>
      <c r="V109" s="229">
        <f>(SUM('1.  LRAMVA Summary'!Q$54:Q$71)+SUM('1.  LRAMVA Summary'!Q$72:Q$73)*(MONTH($E109)-1)/12)*$H109</f>
        <v>0</v>
      </c>
      <c r="W109" s="230">
        <f t="shared" si="50"/>
        <v>281.1071898829469</v>
      </c>
    </row>
    <row r="110" spans="2:23" s="237" customFormat="1">
      <c r="B110" s="236"/>
      <c r="E110" s="213">
        <v>42887</v>
      </c>
      <c r="F110" s="213" t="s">
        <v>184</v>
      </c>
      <c r="G110" s="214" t="s">
        <v>66</v>
      </c>
      <c r="H110" s="239">
        <f t="shared" si="51"/>
        <v>9.1666666666666665E-4</v>
      </c>
      <c r="I110" s="229">
        <f>(SUM('1.  LRAMVA Summary'!D$54:D$71)+SUM('1.  LRAMVA Summary'!D$72:D$73)*(MONTH($E110)-1)/12)*$H110</f>
        <v>212.8413155495698</v>
      </c>
      <c r="J110" s="229">
        <f>(SUM('1.  LRAMVA Summary'!E$54:E$71)+SUM('1.  LRAMVA Summary'!E$72:E$73)*(MONTH($E110)-1)/12)*$H110</f>
        <v>179.24620173960497</v>
      </c>
      <c r="K110" s="229">
        <f>(SUM('1.  LRAMVA Summary'!F$54:F$71)+SUM('1.  LRAMVA Summary'!F$72:F$73)*(MONTH($E110)-1)/12)*$H110</f>
        <v>-93.793276750940919</v>
      </c>
      <c r="L110" s="229">
        <f>(SUM('1.  LRAMVA Summary'!G$54:G$71)+SUM('1.  LRAMVA Summary'!G$72:G$73)*(MONTH($E110)-1)/12)*$H110</f>
        <v>-3.4087507719537018</v>
      </c>
      <c r="M110" s="229">
        <f>(SUM('1.  LRAMVA Summary'!H$54:H$71)+SUM('1.  LRAMVA Summary'!H$72:H$73)*(MONTH($E110)-1)/12)*$H110</f>
        <v>-13.778299883333332</v>
      </c>
      <c r="N110" s="229">
        <f>(SUM('1.  LRAMVA Summary'!I$54:I$71)+SUM('1.  LRAMVA Summary'!I$72:I$73)*(MONTH($E110)-1)/12)*$H110</f>
        <v>0</v>
      </c>
      <c r="O110" s="229">
        <f>(SUM('1.  LRAMVA Summary'!J$54:J$71)+SUM('1.  LRAMVA Summary'!J$72:J$73)*(MONTH($E110)-1)/12)*$H110</f>
        <v>0</v>
      </c>
      <c r="P110" s="229">
        <f>(SUM('1.  LRAMVA Summary'!K$54:K$71)+SUM('1.  LRAMVA Summary'!K$72:K$73)*(MONTH($E110)-1)/12)*$H110</f>
        <v>0</v>
      </c>
      <c r="Q110" s="229">
        <f>(SUM('1.  LRAMVA Summary'!L$54:L$71)+SUM('1.  LRAMVA Summary'!L$72:L$73)*(MONTH($E110)-1)/12)*$H110</f>
        <v>0</v>
      </c>
      <c r="R110" s="229">
        <f>(SUM('1.  LRAMVA Summary'!M$54:M$71)+SUM('1.  LRAMVA Summary'!M$72:M$73)*(MONTH($E110)-1)/12)*$H110</f>
        <v>0</v>
      </c>
      <c r="S110" s="229">
        <f>(SUM('1.  LRAMVA Summary'!N$54:N$71)+SUM('1.  LRAMVA Summary'!N$72:N$73)*(MONTH($E110)-1)/12)*$H110</f>
        <v>0</v>
      </c>
      <c r="T110" s="229">
        <f>(SUM('1.  LRAMVA Summary'!O$54:O$71)+SUM('1.  LRAMVA Summary'!O$72:O$73)*(MONTH($E110)-1)/12)*$H110</f>
        <v>0</v>
      </c>
      <c r="U110" s="229">
        <f>(SUM('1.  LRAMVA Summary'!P$54:P$71)+SUM('1.  LRAMVA Summary'!P$72:P$73)*(MONTH($E110)-1)/12)*$H110</f>
        <v>0</v>
      </c>
      <c r="V110" s="229">
        <f>(SUM('1.  LRAMVA Summary'!Q$54:Q$71)+SUM('1.  LRAMVA Summary'!Q$72:Q$73)*(MONTH($E110)-1)/12)*$H110</f>
        <v>0</v>
      </c>
      <c r="W110" s="230">
        <f t="shared" si="50"/>
        <v>281.1071898829469</v>
      </c>
    </row>
    <row r="111" spans="2:23" s="9" customFormat="1">
      <c r="B111" s="66"/>
      <c r="E111" s="213">
        <v>42917</v>
      </c>
      <c r="F111" s="213" t="s">
        <v>184</v>
      </c>
      <c r="G111" s="214" t="s">
        <v>68</v>
      </c>
      <c r="H111" s="239">
        <f>$C$41/12</f>
        <v>9.1666666666666665E-4</v>
      </c>
      <c r="I111" s="229">
        <f>(SUM('1.  LRAMVA Summary'!D$54:D$71)+SUM('1.  LRAMVA Summary'!D$72:D$73)*(MONTH($E111)-1)/12)*$H111</f>
        <v>212.8413155495698</v>
      </c>
      <c r="J111" s="229">
        <f>(SUM('1.  LRAMVA Summary'!E$54:E$71)+SUM('1.  LRAMVA Summary'!E$72:E$73)*(MONTH($E111)-1)/12)*$H111</f>
        <v>179.24620173960497</v>
      </c>
      <c r="K111" s="229">
        <f>(SUM('1.  LRAMVA Summary'!F$54:F$71)+SUM('1.  LRAMVA Summary'!F$72:F$73)*(MONTH($E111)-1)/12)*$H111</f>
        <v>-93.793276750940919</v>
      </c>
      <c r="L111" s="229">
        <f>(SUM('1.  LRAMVA Summary'!G$54:G$71)+SUM('1.  LRAMVA Summary'!G$72:G$73)*(MONTH($E111)-1)/12)*$H111</f>
        <v>-3.4087507719537018</v>
      </c>
      <c r="M111" s="229">
        <f>(SUM('1.  LRAMVA Summary'!H$54:H$71)+SUM('1.  LRAMVA Summary'!H$72:H$73)*(MONTH($E111)-1)/12)*$H111</f>
        <v>-13.778299883333332</v>
      </c>
      <c r="N111" s="229">
        <f>(SUM('1.  LRAMVA Summary'!I$54:I$71)+SUM('1.  LRAMVA Summary'!I$72:I$73)*(MONTH($E111)-1)/12)*$H111</f>
        <v>0</v>
      </c>
      <c r="O111" s="229">
        <f>(SUM('1.  LRAMVA Summary'!J$54:J$71)+SUM('1.  LRAMVA Summary'!J$72:J$73)*(MONTH($E111)-1)/12)*$H111</f>
        <v>0</v>
      </c>
      <c r="P111" s="229">
        <f>(SUM('1.  LRAMVA Summary'!K$54:K$71)+SUM('1.  LRAMVA Summary'!K$72:K$73)*(MONTH($E111)-1)/12)*$H111</f>
        <v>0</v>
      </c>
      <c r="Q111" s="229">
        <f>(SUM('1.  LRAMVA Summary'!L$54:L$71)+SUM('1.  LRAMVA Summary'!L$72:L$73)*(MONTH($E111)-1)/12)*$H111</f>
        <v>0</v>
      </c>
      <c r="R111" s="229">
        <f>(SUM('1.  LRAMVA Summary'!M$54:M$71)+SUM('1.  LRAMVA Summary'!M$72:M$73)*(MONTH($E111)-1)/12)*$H111</f>
        <v>0</v>
      </c>
      <c r="S111" s="229">
        <f>(SUM('1.  LRAMVA Summary'!N$54:N$71)+SUM('1.  LRAMVA Summary'!N$72:N$73)*(MONTH($E111)-1)/12)*$H111</f>
        <v>0</v>
      </c>
      <c r="T111" s="229">
        <f>(SUM('1.  LRAMVA Summary'!O$54:O$71)+SUM('1.  LRAMVA Summary'!O$72:O$73)*(MONTH($E111)-1)/12)*$H111</f>
        <v>0</v>
      </c>
      <c r="U111" s="229">
        <f>(SUM('1.  LRAMVA Summary'!P$54:P$71)+SUM('1.  LRAMVA Summary'!P$72:P$73)*(MONTH($E111)-1)/12)*$H111</f>
        <v>0</v>
      </c>
      <c r="V111" s="229">
        <f>(SUM('1.  LRAMVA Summary'!Q$54:Q$71)+SUM('1.  LRAMVA Summary'!Q$72:Q$73)*(MONTH($E111)-1)/12)*$H111</f>
        <v>0</v>
      </c>
      <c r="W111" s="230">
        <f t="shared" si="50"/>
        <v>281.1071898829469</v>
      </c>
    </row>
    <row r="112" spans="2:23" s="9" customFormat="1">
      <c r="B112" s="66"/>
      <c r="E112" s="213">
        <v>42948</v>
      </c>
      <c r="F112" s="213" t="s">
        <v>184</v>
      </c>
      <c r="G112" s="214" t="s">
        <v>68</v>
      </c>
      <c r="H112" s="239">
        <f t="shared" ref="H112:H113" si="52">$C$41/12</f>
        <v>9.1666666666666665E-4</v>
      </c>
      <c r="I112" s="229">
        <f>(SUM('1.  LRAMVA Summary'!D$54:D$71)+SUM('1.  LRAMVA Summary'!D$72:D$73)*(MONTH($E112)-1)/12)*$H112</f>
        <v>212.8413155495698</v>
      </c>
      <c r="J112" s="229">
        <f>(SUM('1.  LRAMVA Summary'!E$54:E$71)+SUM('1.  LRAMVA Summary'!E$72:E$73)*(MONTH($E112)-1)/12)*$H112</f>
        <v>179.24620173960497</v>
      </c>
      <c r="K112" s="229">
        <f>(SUM('1.  LRAMVA Summary'!F$54:F$71)+SUM('1.  LRAMVA Summary'!F$72:F$73)*(MONTH($E112)-1)/12)*$H112</f>
        <v>-93.793276750940919</v>
      </c>
      <c r="L112" s="229">
        <f>(SUM('1.  LRAMVA Summary'!G$54:G$71)+SUM('1.  LRAMVA Summary'!G$72:G$73)*(MONTH($E112)-1)/12)*$H112</f>
        <v>-3.4087507719537018</v>
      </c>
      <c r="M112" s="229">
        <f>(SUM('1.  LRAMVA Summary'!H$54:H$71)+SUM('1.  LRAMVA Summary'!H$72:H$73)*(MONTH($E112)-1)/12)*$H112</f>
        <v>-13.778299883333332</v>
      </c>
      <c r="N112" s="229">
        <f>(SUM('1.  LRAMVA Summary'!I$54:I$71)+SUM('1.  LRAMVA Summary'!I$72:I$73)*(MONTH($E112)-1)/12)*$H112</f>
        <v>0</v>
      </c>
      <c r="O112" s="229">
        <f>(SUM('1.  LRAMVA Summary'!J$54:J$71)+SUM('1.  LRAMVA Summary'!J$72:J$73)*(MONTH($E112)-1)/12)*$H112</f>
        <v>0</v>
      </c>
      <c r="P112" s="229">
        <f>(SUM('1.  LRAMVA Summary'!K$54:K$71)+SUM('1.  LRAMVA Summary'!K$72:K$73)*(MONTH($E112)-1)/12)*$H112</f>
        <v>0</v>
      </c>
      <c r="Q112" s="229">
        <f>(SUM('1.  LRAMVA Summary'!L$54:L$71)+SUM('1.  LRAMVA Summary'!L$72:L$73)*(MONTH($E112)-1)/12)*$H112</f>
        <v>0</v>
      </c>
      <c r="R112" s="229">
        <f>(SUM('1.  LRAMVA Summary'!M$54:M$71)+SUM('1.  LRAMVA Summary'!M$72:M$73)*(MONTH($E112)-1)/12)*$H112</f>
        <v>0</v>
      </c>
      <c r="S112" s="229">
        <f>(SUM('1.  LRAMVA Summary'!N$54:N$71)+SUM('1.  LRAMVA Summary'!N$72:N$73)*(MONTH($E112)-1)/12)*$H112</f>
        <v>0</v>
      </c>
      <c r="T112" s="229">
        <f>(SUM('1.  LRAMVA Summary'!O$54:O$71)+SUM('1.  LRAMVA Summary'!O$72:O$73)*(MONTH($E112)-1)/12)*$H112</f>
        <v>0</v>
      </c>
      <c r="U112" s="229">
        <f>(SUM('1.  LRAMVA Summary'!P$54:P$71)+SUM('1.  LRAMVA Summary'!P$72:P$73)*(MONTH($E112)-1)/12)*$H112</f>
        <v>0</v>
      </c>
      <c r="V112" s="229">
        <f>(SUM('1.  LRAMVA Summary'!Q$54:Q$71)+SUM('1.  LRAMVA Summary'!Q$72:Q$73)*(MONTH($E112)-1)/12)*$H112</f>
        <v>0</v>
      </c>
      <c r="W112" s="230">
        <f t="shared" si="50"/>
        <v>281.1071898829469</v>
      </c>
    </row>
    <row r="113" spans="2:23" s="9" customFormat="1">
      <c r="B113" s="66"/>
      <c r="E113" s="213">
        <v>42979</v>
      </c>
      <c r="F113" s="213" t="s">
        <v>184</v>
      </c>
      <c r="G113" s="214" t="s">
        <v>68</v>
      </c>
      <c r="H113" s="239">
        <f t="shared" si="52"/>
        <v>9.1666666666666665E-4</v>
      </c>
      <c r="I113" s="229">
        <f>(SUM('1.  LRAMVA Summary'!D$54:D$71)+SUM('1.  LRAMVA Summary'!D$72:D$73)*(MONTH($E113)-1)/12)*$H113</f>
        <v>212.8413155495698</v>
      </c>
      <c r="J113" s="229">
        <f>(SUM('1.  LRAMVA Summary'!E$54:E$71)+SUM('1.  LRAMVA Summary'!E$72:E$73)*(MONTH($E113)-1)/12)*$H113</f>
        <v>179.24620173960497</v>
      </c>
      <c r="K113" s="229">
        <f>(SUM('1.  LRAMVA Summary'!F$54:F$71)+SUM('1.  LRAMVA Summary'!F$72:F$73)*(MONTH($E113)-1)/12)*$H113</f>
        <v>-93.793276750940919</v>
      </c>
      <c r="L113" s="229">
        <f>(SUM('1.  LRAMVA Summary'!G$54:G$71)+SUM('1.  LRAMVA Summary'!G$72:G$73)*(MONTH($E113)-1)/12)*$H113</f>
        <v>-3.4087507719537018</v>
      </c>
      <c r="M113" s="229">
        <f>(SUM('1.  LRAMVA Summary'!H$54:H$71)+SUM('1.  LRAMVA Summary'!H$72:H$73)*(MONTH($E113)-1)/12)*$H113</f>
        <v>-13.778299883333332</v>
      </c>
      <c r="N113" s="229">
        <f>(SUM('1.  LRAMVA Summary'!I$54:I$71)+SUM('1.  LRAMVA Summary'!I$72:I$73)*(MONTH($E113)-1)/12)*$H113</f>
        <v>0</v>
      </c>
      <c r="O113" s="229">
        <f>(SUM('1.  LRAMVA Summary'!J$54:J$71)+SUM('1.  LRAMVA Summary'!J$72:J$73)*(MONTH($E113)-1)/12)*$H113</f>
        <v>0</v>
      </c>
      <c r="P113" s="229">
        <f>(SUM('1.  LRAMVA Summary'!K$54:K$71)+SUM('1.  LRAMVA Summary'!K$72:K$73)*(MONTH($E113)-1)/12)*$H113</f>
        <v>0</v>
      </c>
      <c r="Q113" s="229">
        <f>(SUM('1.  LRAMVA Summary'!L$54:L$71)+SUM('1.  LRAMVA Summary'!L$72:L$73)*(MONTH($E113)-1)/12)*$H113</f>
        <v>0</v>
      </c>
      <c r="R113" s="229">
        <f>(SUM('1.  LRAMVA Summary'!M$54:M$71)+SUM('1.  LRAMVA Summary'!M$72:M$73)*(MONTH($E113)-1)/12)*$H113</f>
        <v>0</v>
      </c>
      <c r="S113" s="229">
        <f>(SUM('1.  LRAMVA Summary'!N$54:N$71)+SUM('1.  LRAMVA Summary'!N$72:N$73)*(MONTH($E113)-1)/12)*$H113</f>
        <v>0</v>
      </c>
      <c r="T113" s="229">
        <f>(SUM('1.  LRAMVA Summary'!O$54:O$71)+SUM('1.  LRAMVA Summary'!O$72:O$73)*(MONTH($E113)-1)/12)*$H113</f>
        <v>0</v>
      </c>
      <c r="U113" s="229">
        <f>(SUM('1.  LRAMVA Summary'!P$54:P$71)+SUM('1.  LRAMVA Summary'!P$72:P$73)*(MONTH($E113)-1)/12)*$H113</f>
        <v>0</v>
      </c>
      <c r="V113" s="229">
        <f>(SUM('1.  LRAMVA Summary'!Q$54:Q$71)+SUM('1.  LRAMVA Summary'!Q$72:Q$73)*(MONTH($E113)-1)/12)*$H113</f>
        <v>0</v>
      </c>
      <c r="W113" s="230">
        <f t="shared" si="50"/>
        <v>281.1071898829469</v>
      </c>
    </row>
    <row r="114" spans="2:23" s="9" customFormat="1">
      <c r="B114" s="66"/>
      <c r="E114" s="213">
        <v>43009</v>
      </c>
      <c r="F114" s="213" t="s">
        <v>184</v>
      </c>
      <c r="G114" s="214" t="s">
        <v>69</v>
      </c>
      <c r="H114" s="239">
        <f>$C$42/12</f>
        <v>1.25E-3</v>
      </c>
      <c r="I114" s="229">
        <f>(SUM('1.  LRAMVA Summary'!D$54:D$71)+SUM('1.  LRAMVA Summary'!D$72:D$73)*(MONTH($E114)-1)/12)*$H114</f>
        <v>290.23815756759518</v>
      </c>
      <c r="J114" s="229">
        <f>(SUM('1.  LRAMVA Summary'!E$54:E$71)+SUM('1.  LRAMVA Summary'!E$72:E$73)*(MONTH($E114)-1)/12)*$H114</f>
        <v>244.42663873582498</v>
      </c>
      <c r="K114" s="229">
        <f>(SUM('1.  LRAMVA Summary'!F$54:F$71)+SUM('1.  LRAMVA Summary'!F$72:F$73)*(MONTH($E114)-1)/12)*$H114</f>
        <v>-127.89992284219217</v>
      </c>
      <c r="L114" s="229">
        <f>(SUM('1.  LRAMVA Summary'!G$54:G$71)+SUM('1.  LRAMVA Summary'!G$72:G$73)*(MONTH($E114)-1)/12)*$H114</f>
        <v>-4.6482965072095936</v>
      </c>
      <c r="M114" s="229">
        <f>(SUM('1.  LRAMVA Summary'!H$54:H$71)+SUM('1.  LRAMVA Summary'!H$72:H$73)*(MONTH($E114)-1)/12)*$H114</f>
        <v>-18.788590749999997</v>
      </c>
      <c r="N114" s="229">
        <f>(SUM('1.  LRAMVA Summary'!I$54:I$71)+SUM('1.  LRAMVA Summary'!I$72:I$73)*(MONTH($E114)-1)/12)*$H114</f>
        <v>0</v>
      </c>
      <c r="O114" s="229">
        <f>(SUM('1.  LRAMVA Summary'!J$54:J$71)+SUM('1.  LRAMVA Summary'!J$72:J$73)*(MONTH($E114)-1)/12)*$H114</f>
        <v>0</v>
      </c>
      <c r="P114" s="229">
        <f>(SUM('1.  LRAMVA Summary'!K$54:K$71)+SUM('1.  LRAMVA Summary'!K$72:K$73)*(MONTH($E114)-1)/12)*$H114</f>
        <v>0</v>
      </c>
      <c r="Q114" s="229">
        <f>(SUM('1.  LRAMVA Summary'!L$54:L$71)+SUM('1.  LRAMVA Summary'!L$72:L$73)*(MONTH($E114)-1)/12)*$H114</f>
        <v>0</v>
      </c>
      <c r="R114" s="229">
        <f>(SUM('1.  LRAMVA Summary'!M$54:M$71)+SUM('1.  LRAMVA Summary'!M$72:M$73)*(MONTH($E114)-1)/12)*$H114</f>
        <v>0</v>
      </c>
      <c r="S114" s="229">
        <f>(SUM('1.  LRAMVA Summary'!N$54:N$71)+SUM('1.  LRAMVA Summary'!N$72:N$73)*(MONTH($E114)-1)/12)*$H114</f>
        <v>0</v>
      </c>
      <c r="T114" s="229">
        <f>(SUM('1.  LRAMVA Summary'!O$54:O$71)+SUM('1.  LRAMVA Summary'!O$72:O$73)*(MONTH($E114)-1)/12)*$H114</f>
        <v>0</v>
      </c>
      <c r="U114" s="229">
        <f>(SUM('1.  LRAMVA Summary'!P$54:P$71)+SUM('1.  LRAMVA Summary'!P$72:P$73)*(MONTH($E114)-1)/12)*$H114</f>
        <v>0</v>
      </c>
      <c r="V114" s="229">
        <f>(SUM('1.  LRAMVA Summary'!Q$54:Q$71)+SUM('1.  LRAMVA Summary'!Q$72:Q$73)*(MONTH($E114)-1)/12)*$H114</f>
        <v>0</v>
      </c>
      <c r="W114" s="230">
        <f t="shared" si="50"/>
        <v>383.32798620401843</v>
      </c>
    </row>
    <row r="115" spans="2:23" s="9" customFormat="1">
      <c r="B115" s="66"/>
      <c r="E115" s="213">
        <v>43040</v>
      </c>
      <c r="F115" s="213" t="s">
        <v>184</v>
      </c>
      <c r="G115" s="214" t="s">
        <v>69</v>
      </c>
      <c r="H115" s="239">
        <f t="shared" ref="H115:H116" si="53">$C$42/12</f>
        <v>1.25E-3</v>
      </c>
      <c r="I115" s="229">
        <f>(SUM('1.  LRAMVA Summary'!D$54:D$71)+SUM('1.  LRAMVA Summary'!D$72:D$73)*(MONTH($E115)-1)/12)*$H115</f>
        <v>290.23815756759518</v>
      </c>
      <c r="J115" s="229">
        <f>(SUM('1.  LRAMVA Summary'!E$54:E$71)+SUM('1.  LRAMVA Summary'!E$72:E$73)*(MONTH($E115)-1)/12)*$H115</f>
        <v>244.42663873582498</v>
      </c>
      <c r="K115" s="229">
        <f>(SUM('1.  LRAMVA Summary'!F$54:F$71)+SUM('1.  LRAMVA Summary'!F$72:F$73)*(MONTH($E115)-1)/12)*$H115</f>
        <v>-127.89992284219217</v>
      </c>
      <c r="L115" s="229">
        <f>(SUM('1.  LRAMVA Summary'!G$54:G$71)+SUM('1.  LRAMVA Summary'!G$72:G$73)*(MONTH($E115)-1)/12)*$H115</f>
        <v>-4.6482965072095936</v>
      </c>
      <c r="M115" s="229">
        <f>(SUM('1.  LRAMVA Summary'!H$54:H$71)+SUM('1.  LRAMVA Summary'!H$72:H$73)*(MONTH($E115)-1)/12)*$H115</f>
        <v>-18.788590749999997</v>
      </c>
      <c r="N115" s="229">
        <f>(SUM('1.  LRAMVA Summary'!I$54:I$71)+SUM('1.  LRAMVA Summary'!I$72:I$73)*(MONTH($E115)-1)/12)*$H115</f>
        <v>0</v>
      </c>
      <c r="O115" s="229">
        <f>(SUM('1.  LRAMVA Summary'!J$54:J$71)+SUM('1.  LRAMVA Summary'!J$72:J$73)*(MONTH($E115)-1)/12)*$H115</f>
        <v>0</v>
      </c>
      <c r="P115" s="229">
        <f>(SUM('1.  LRAMVA Summary'!K$54:K$71)+SUM('1.  LRAMVA Summary'!K$72:K$73)*(MONTH($E115)-1)/12)*$H115</f>
        <v>0</v>
      </c>
      <c r="Q115" s="229">
        <f>(SUM('1.  LRAMVA Summary'!L$54:L$71)+SUM('1.  LRAMVA Summary'!L$72:L$73)*(MONTH($E115)-1)/12)*$H115</f>
        <v>0</v>
      </c>
      <c r="R115" s="229">
        <f>(SUM('1.  LRAMVA Summary'!M$54:M$71)+SUM('1.  LRAMVA Summary'!M$72:M$73)*(MONTH($E115)-1)/12)*$H115</f>
        <v>0</v>
      </c>
      <c r="S115" s="229">
        <f>(SUM('1.  LRAMVA Summary'!N$54:N$71)+SUM('1.  LRAMVA Summary'!N$72:N$73)*(MONTH($E115)-1)/12)*$H115</f>
        <v>0</v>
      </c>
      <c r="T115" s="229">
        <f>(SUM('1.  LRAMVA Summary'!O$54:O$71)+SUM('1.  LRAMVA Summary'!O$72:O$73)*(MONTH($E115)-1)/12)*$H115</f>
        <v>0</v>
      </c>
      <c r="U115" s="229">
        <f>(SUM('1.  LRAMVA Summary'!P$54:P$71)+SUM('1.  LRAMVA Summary'!P$72:P$73)*(MONTH($E115)-1)/12)*$H115</f>
        <v>0</v>
      </c>
      <c r="V115" s="229">
        <f>(SUM('1.  LRAMVA Summary'!Q$54:Q$71)+SUM('1.  LRAMVA Summary'!Q$72:Q$73)*(MONTH($E115)-1)/12)*$H115</f>
        <v>0</v>
      </c>
      <c r="W115" s="230">
        <f t="shared" si="50"/>
        <v>383.32798620401843</v>
      </c>
    </row>
    <row r="116" spans="2:23" s="9" customFormat="1">
      <c r="B116" s="66"/>
      <c r="E116" s="213">
        <v>43070</v>
      </c>
      <c r="F116" s="213" t="s">
        <v>184</v>
      </c>
      <c r="G116" s="214" t="s">
        <v>69</v>
      </c>
      <c r="H116" s="239">
        <f t="shared" si="53"/>
        <v>1.25E-3</v>
      </c>
      <c r="I116" s="229">
        <f>(SUM('1.  LRAMVA Summary'!D$54:D$71)+SUM('1.  LRAMVA Summary'!D$72:D$73)*(MONTH($E116)-1)/12)*$H116</f>
        <v>290.23815756759518</v>
      </c>
      <c r="J116" s="229">
        <f>(SUM('1.  LRAMVA Summary'!E$54:E$71)+SUM('1.  LRAMVA Summary'!E$72:E$73)*(MONTH($E116)-1)/12)*$H116</f>
        <v>244.42663873582498</v>
      </c>
      <c r="K116" s="229">
        <f>(SUM('1.  LRAMVA Summary'!F$54:F$71)+SUM('1.  LRAMVA Summary'!F$72:F$73)*(MONTH($E116)-1)/12)*$H116</f>
        <v>-127.89992284219217</v>
      </c>
      <c r="L116" s="229">
        <f>(SUM('1.  LRAMVA Summary'!G$54:G$71)+SUM('1.  LRAMVA Summary'!G$72:G$73)*(MONTH($E116)-1)/12)*$H116</f>
        <v>-4.6482965072095936</v>
      </c>
      <c r="M116" s="229">
        <f>(SUM('1.  LRAMVA Summary'!H$54:H$71)+SUM('1.  LRAMVA Summary'!H$72:H$73)*(MONTH($E116)-1)/12)*$H116</f>
        <v>-18.788590749999997</v>
      </c>
      <c r="N116" s="229">
        <f>(SUM('1.  LRAMVA Summary'!I$54:I$71)+SUM('1.  LRAMVA Summary'!I$72:I$73)*(MONTH($E116)-1)/12)*$H116</f>
        <v>0</v>
      </c>
      <c r="O116" s="229">
        <f>(SUM('1.  LRAMVA Summary'!J$54:J$71)+SUM('1.  LRAMVA Summary'!J$72:J$73)*(MONTH($E116)-1)/12)*$H116</f>
        <v>0</v>
      </c>
      <c r="P116" s="229">
        <f>(SUM('1.  LRAMVA Summary'!K$54:K$71)+SUM('1.  LRAMVA Summary'!K$72:K$73)*(MONTH($E116)-1)/12)*$H116</f>
        <v>0</v>
      </c>
      <c r="Q116" s="229">
        <f>(SUM('1.  LRAMVA Summary'!L$54:L$71)+SUM('1.  LRAMVA Summary'!L$72:L$73)*(MONTH($E116)-1)/12)*$H116</f>
        <v>0</v>
      </c>
      <c r="R116" s="229">
        <f>(SUM('1.  LRAMVA Summary'!M$54:M$71)+SUM('1.  LRAMVA Summary'!M$72:M$73)*(MONTH($E116)-1)/12)*$H116</f>
        <v>0</v>
      </c>
      <c r="S116" s="229">
        <f>(SUM('1.  LRAMVA Summary'!N$54:N$71)+SUM('1.  LRAMVA Summary'!N$72:N$73)*(MONTH($E116)-1)/12)*$H116</f>
        <v>0</v>
      </c>
      <c r="T116" s="229">
        <f>(SUM('1.  LRAMVA Summary'!O$54:O$71)+SUM('1.  LRAMVA Summary'!O$72:O$73)*(MONTH($E116)-1)/12)*$H116</f>
        <v>0</v>
      </c>
      <c r="U116" s="229">
        <f>(SUM('1.  LRAMVA Summary'!P$54:P$71)+SUM('1.  LRAMVA Summary'!P$72:P$73)*(MONTH($E116)-1)/12)*$H116</f>
        <v>0</v>
      </c>
      <c r="V116" s="229">
        <f>(SUM('1.  LRAMVA Summary'!Q$54:Q$71)+SUM('1.  LRAMVA Summary'!Q$72:Q$73)*(MONTH($E116)-1)/12)*$H116</f>
        <v>0</v>
      </c>
      <c r="W116" s="230">
        <f t="shared" si="50"/>
        <v>383.32798620401843</v>
      </c>
    </row>
    <row r="117" spans="2:23" s="9" customFormat="1" ht="15.75" thickBot="1">
      <c r="B117" s="66"/>
      <c r="E117" s="215" t="s">
        <v>467</v>
      </c>
      <c r="F117" s="215"/>
      <c r="G117" s="216"/>
      <c r="H117" s="217"/>
      <c r="I117" s="218">
        <f>SUM(I104:I116)</f>
        <v>6528.907354483058</v>
      </c>
      <c r="J117" s="218">
        <f>SUM(J104:J116)</f>
        <v>5498.3772383623818</v>
      </c>
      <c r="K117" s="218">
        <f t="shared" ref="K117:O117" si="54">SUM(K104:K116)</f>
        <v>-2877.1087643351138</v>
      </c>
      <c r="L117" s="218">
        <f t="shared" si="54"/>
        <v>-104.5634299296798</v>
      </c>
      <c r="M117" s="218">
        <f t="shared" si="54"/>
        <v>-422.64934892124973</v>
      </c>
      <c r="N117" s="218">
        <f t="shared" si="54"/>
        <v>0</v>
      </c>
      <c r="O117" s="218">
        <f t="shared" si="54"/>
        <v>0</v>
      </c>
      <c r="P117" s="218">
        <f t="shared" ref="P117:V117" si="55">SUM(P104:P116)</f>
        <v>0</v>
      </c>
      <c r="Q117" s="218">
        <f t="shared" si="55"/>
        <v>0</v>
      </c>
      <c r="R117" s="218">
        <f t="shared" si="55"/>
        <v>0</v>
      </c>
      <c r="S117" s="218">
        <f t="shared" si="55"/>
        <v>0</v>
      </c>
      <c r="T117" s="218">
        <f t="shared" si="55"/>
        <v>0</v>
      </c>
      <c r="U117" s="218">
        <f t="shared" si="55"/>
        <v>0</v>
      </c>
      <c r="V117" s="218">
        <f t="shared" si="55"/>
        <v>0</v>
      </c>
      <c r="W117" s="218">
        <f>SUM(W104:W116)</f>
        <v>8622.9630496593945</v>
      </c>
    </row>
    <row r="118" spans="2:23" s="9" customFormat="1" ht="15.75" thickTop="1">
      <c r="B118" s="66"/>
      <c r="E118" s="219" t="s">
        <v>67</v>
      </c>
      <c r="F118" s="219"/>
      <c r="G118" s="220"/>
      <c r="H118" s="221"/>
      <c r="I118" s="222"/>
      <c r="J118" s="222"/>
      <c r="K118" s="222"/>
      <c r="L118" s="222"/>
      <c r="M118" s="222"/>
      <c r="N118" s="222"/>
      <c r="O118" s="222"/>
      <c r="P118" s="222"/>
      <c r="Q118" s="222"/>
      <c r="R118" s="222"/>
      <c r="S118" s="222"/>
      <c r="T118" s="222"/>
      <c r="U118" s="222"/>
      <c r="V118" s="222"/>
      <c r="W118" s="223"/>
    </row>
    <row r="119" spans="2:23" s="9" customFormat="1">
      <c r="B119" s="66"/>
      <c r="E119" s="224" t="s">
        <v>431</v>
      </c>
      <c r="F119" s="224"/>
      <c r="G119" s="225"/>
      <c r="H119" s="226"/>
      <c r="I119" s="227">
        <f>I117+I118</f>
        <v>6528.907354483058</v>
      </c>
      <c r="J119" s="227">
        <f t="shared" ref="J119" si="56">J117+J118</f>
        <v>5498.3772383623818</v>
      </c>
      <c r="K119" s="227">
        <f t="shared" ref="K119" si="57">K117+K118</f>
        <v>-2877.1087643351138</v>
      </c>
      <c r="L119" s="227">
        <f t="shared" ref="L119" si="58">L117+L118</f>
        <v>-104.5634299296798</v>
      </c>
      <c r="M119" s="227">
        <f t="shared" ref="M119" si="59">M117+M118</f>
        <v>-422.64934892124973</v>
      </c>
      <c r="N119" s="227">
        <f t="shared" ref="N119" si="60">N117+N118</f>
        <v>0</v>
      </c>
      <c r="O119" s="227">
        <f t="shared" ref="O119:V119" si="61">O117+O118</f>
        <v>0</v>
      </c>
      <c r="P119" s="227">
        <f t="shared" si="61"/>
        <v>0</v>
      </c>
      <c r="Q119" s="227">
        <f t="shared" si="61"/>
        <v>0</v>
      </c>
      <c r="R119" s="227">
        <f t="shared" si="61"/>
        <v>0</v>
      </c>
      <c r="S119" s="227">
        <f t="shared" si="61"/>
        <v>0</v>
      </c>
      <c r="T119" s="227">
        <f t="shared" si="61"/>
        <v>0</v>
      </c>
      <c r="U119" s="227">
        <f t="shared" si="61"/>
        <v>0</v>
      </c>
      <c r="V119" s="227">
        <f t="shared" si="61"/>
        <v>0</v>
      </c>
      <c r="W119" s="227">
        <f t="shared" ref="W119" si="62">W117+W118</f>
        <v>8622.9630496593945</v>
      </c>
    </row>
    <row r="120" spans="2:23" s="9" customFormat="1">
      <c r="B120" s="66"/>
      <c r="E120" s="213">
        <v>43101</v>
      </c>
      <c r="F120" s="213" t="s">
        <v>185</v>
      </c>
      <c r="G120" s="214" t="s">
        <v>65</v>
      </c>
      <c r="H120" s="239">
        <f>$C$43/12</f>
        <v>1.25E-3</v>
      </c>
      <c r="I120" s="229">
        <f>(SUM('1.  LRAMVA Summary'!D$54:D$74)+SUM('1.  LRAMVA Summary'!D$75:D$76)*(MONTH($E120)-1)/12)*$H120</f>
        <v>290.23815756759518</v>
      </c>
      <c r="J120" s="229">
        <f>(SUM('1.  LRAMVA Summary'!E$54:E$74)+SUM('1.  LRAMVA Summary'!E$75:E$76)*(MONTH($E120)-1)/12)*$H120</f>
        <v>244.42663873582498</v>
      </c>
      <c r="K120" s="229">
        <f>(SUM('1.  LRAMVA Summary'!F$54:F$74)+SUM('1.  LRAMVA Summary'!F$75:F$76)*(MONTH($E120)-1)/12)*$H120</f>
        <v>-127.89992284219217</v>
      </c>
      <c r="L120" s="229">
        <f>(SUM('1.  LRAMVA Summary'!G$54:G$74)+SUM('1.  LRAMVA Summary'!G$75:G$76)*(MONTH($E120)-1)/12)*$H120</f>
        <v>-4.6482965072095936</v>
      </c>
      <c r="M120" s="229">
        <f>(SUM('1.  LRAMVA Summary'!H$54:H$74)+SUM('1.  LRAMVA Summary'!H$75:H$76)*(MONTH($E120)-1)/12)*$H120</f>
        <v>-18.788590749999997</v>
      </c>
      <c r="N120" s="229">
        <f>(SUM('1.  LRAMVA Summary'!I$54:I$74)+SUM('1.  LRAMVA Summary'!I$75:I$76)*(MONTH($E120)-1)/12)*$H120</f>
        <v>0</v>
      </c>
      <c r="O120" s="229">
        <f>(SUM('1.  LRAMVA Summary'!J$54:J$74)+SUM('1.  LRAMVA Summary'!J$75:J$76)*(MONTH($E120)-1)/12)*$H120</f>
        <v>0</v>
      </c>
      <c r="P120" s="229">
        <f>(SUM('1.  LRAMVA Summary'!K$54:K$74)+SUM('1.  LRAMVA Summary'!K$75:K$76)*(MONTH($E120)-1)/12)*$H120</f>
        <v>0</v>
      </c>
      <c r="Q120" s="229">
        <f>(SUM('1.  LRAMVA Summary'!L$54:L$74)+SUM('1.  LRAMVA Summary'!L$75:L$76)*(MONTH($E120)-1)/12)*$H120</f>
        <v>0</v>
      </c>
      <c r="R120" s="229">
        <f>(SUM('1.  LRAMVA Summary'!M$54:M$74)+SUM('1.  LRAMVA Summary'!M$75:M$76)*(MONTH($E120)-1)/12)*$H120</f>
        <v>0</v>
      </c>
      <c r="S120" s="229">
        <f>(SUM('1.  LRAMVA Summary'!N$54:N$74)+SUM('1.  LRAMVA Summary'!N$75:N$76)*(MONTH($E120)-1)/12)*$H120</f>
        <v>0</v>
      </c>
      <c r="T120" s="229">
        <f>(SUM('1.  LRAMVA Summary'!O$54:O$74)+SUM('1.  LRAMVA Summary'!O$75:O$76)*(MONTH($E120)-1)/12)*$H120</f>
        <v>0</v>
      </c>
      <c r="U120" s="229">
        <f>(SUM('1.  LRAMVA Summary'!P$54:P$74)+SUM('1.  LRAMVA Summary'!P$75:P$76)*(MONTH($E120)-1)/12)*$H120</f>
        <v>0</v>
      </c>
      <c r="V120" s="229">
        <f>(SUM('1.  LRAMVA Summary'!Q$54:Q$74)+SUM('1.  LRAMVA Summary'!Q$75:Q$76)*(MONTH($E120)-1)/12)*$H120</f>
        <v>0</v>
      </c>
      <c r="W120" s="230">
        <f>SUM(I120:V120)</f>
        <v>383.32798620401843</v>
      </c>
    </row>
    <row r="121" spans="2:23" s="9" customFormat="1">
      <c r="B121" s="66"/>
      <c r="E121" s="213">
        <v>43132</v>
      </c>
      <c r="F121" s="213" t="s">
        <v>185</v>
      </c>
      <c r="G121" s="214" t="s">
        <v>65</v>
      </c>
      <c r="H121" s="239">
        <f t="shared" ref="H121:H122" si="63">$C$43/12</f>
        <v>1.25E-3</v>
      </c>
      <c r="I121" s="229">
        <f>(SUM('1.  LRAMVA Summary'!D$54:D$74)+SUM('1.  LRAMVA Summary'!D$75:D$76)*(MONTH($E121)-1)/12)*$H121</f>
        <v>290.23815756759518</v>
      </c>
      <c r="J121" s="229">
        <f>(SUM('1.  LRAMVA Summary'!E$54:E$74)+SUM('1.  LRAMVA Summary'!E$75:E$76)*(MONTH($E121)-1)/12)*$H121</f>
        <v>244.42663873582498</v>
      </c>
      <c r="K121" s="229">
        <f>(SUM('1.  LRAMVA Summary'!F$54:F$74)+SUM('1.  LRAMVA Summary'!F$75:F$76)*(MONTH($E121)-1)/12)*$H121</f>
        <v>-127.89992284219217</v>
      </c>
      <c r="L121" s="229">
        <f>(SUM('1.  LRAMVA Summary'!G$54:G$74)+SUM('1.  LRAMVA Summary'!G$75:G$76)*(MONTH($E121)-1)/12)*$H121</f>
        <v>-4.6482965072095936</v>
      </c>
      <c r="M121" s="229">
        <f>(SUM('1.  LRAMVA Summary'!H$54:H$74)+SUM('1.  LRAMVA Summary'!H$75:H$76)*(MONTH($E121)-1)/12)*$H121</f>
        <v>-18.788590749999997</v>
      </c>
      <c r="N121" s="229">
        <f>(SUM('1.  LRAMVA Summary'!I$54:I$74)+SUM('1.  LRAMVA Summary'!I$75:I$76)*(MONTH($E121)-1)/12)*$H121</f>
        <v>0</v>
      </c>
      <c r="O121" s="229">
        <f>(SUM('1.  LRAMVA Summary'!J$54:J$74)+SUM('1.  LRAMVA Summary'!J$75:J$76)*(MONTH($E121)-1)/12)*$H121</f>
        <v>0</v>
      </c>
      <c r="P121" s="229">
        <f>(SUM('1.  LRAMVA Summary'!K$54:K$74)+SUM('1.  LRAMVA Summary'!K$75:K$76)*(MONTH($E121)-1)/12)*$H121</f>
        <v>0</v>
      </c>
      <c r="Q121" s="229">
        <f>(SUM('1.  LRAMVA Summary'!L$54:L$74)+SUM('1.  LRAMVA Summary'!L$75:L$76)*(MONTH($E121)-1)/12)*$H121</f>
        <v>0</v>
      </c>
      <c r="R121" s="229">
        <f>(SUM('1.  LRAMVA Summary'!M$54:M$74)+SUM('1.  LRAMVA Summary'!M$75:M$76)*(MONTH($E121)-1)/12)*$H121</f>
        <v>0</v>
      </c>
      <c r="S121" s="229">
        <f>(SUM('1.  LRAMVA Summary'!N$54:N$74)+SUM('1.  LRAMVA Summary'!N$75:N$76)*(MONTH($E121)-1)/12)*$H121</f>
        <v>0</v>
      </c>
      <c r="T121" s="229">
        <f>(SUM('1.  LRAMVA Summary'!O$54:O$74)+SUM('1.  LRAMVA Summary'!O$75:O$76)*(MONTH($E121)-1)/12)*$H121</f>
        <v>0</v>
      </c>
      <c r="U121" s="229">
        <f>(SUM('1.  LRAMVA Summary'!P$54:P$74)+SUM('1.  LRAMVA Summary'!P$75:P$76)*(MONTH($E121)-1)/12)*$H121</f>
        <v>0</v>
      </c>
      <c r="V121" s="229">
        <f>(SUM('1.  LRAMVA Summary'!Q$54:Q$74)+SUM('1.  LRAMVA Summary'!Q$75:Q$76)*(MONTH($E121)-1)/12)*$H121</f>
        <v>0</v>
      </c>
      <c r="W121" s="230">
        <f t="shared" ref="W121:W131" si="64">SUM(I121:V121)</f>
        <v>383.32798620401843</v>
      </c>
    </row>
    <row r="122" spans="2:23" s="9" customFormat="1">
      <c r="B122" s="66"/>
      <c r="E122" s="213">
        <v>43160</v>
      </c>
      <c r="F122" s="213" t="s">
        <v>185</v>
      </c>
      <c r="G122" s="214" t="s">
        <v>65</v>
      </c>
      <c r="H122" s="239">
        <f t="shared" si="63"/>
        <v>1.25E-3</v>
      </c>
      <c r="I122" s="229">
        <f>(SUM('1.  LRAMVA Summary'!D$54:D$74)+SUM('1.  LRAMVA Summary'!D$75:D$76)*(MONTH($E122)-1)/12)*$H122</f>
        <v>290.23815756759518</v>
      </c>
      <c r="J122" s="229">
        <f>(SUM('1.  LRAMVA Summary'!E$54:E$74)+SUM('1.  LRAMVA Summary'!E$75:E$76)*(MONTH($E122)-1)/12)*$H122</f>
        <v>244.42663873582498</v>
      </c>
      <c r="K122" s="229">
        <f>(SUM('1.  LRAMVA Summary'!F$54:F$74)+SUM('1.  LRAMVA Summary'!F$75:F$76)*(MONTH($E122)-1)/12)*$H122</f>
        <v>-127.89992284219217</v>
      </c>
      <c r="L122" s="229">
        <f>(SUM('1.  LRAMVA Summary'!G$54:G$74)+SUM('1.  LRAMVA Summary'!G$75:G$76)*(MONTH($E122)-1)/12)*$H122</f>
        <v>-4.6482965072095936</v>
      </c>
      <c r="M122" s="229">
        <f>(SUM('1.  LRAMVA Summary'!H$54:H$74)+SUM('1.  LRAMVA Summary'!H$75:H$76)*(MONTH($E122)-1)/12)*$H122</f>
        <v>-18.788590749999997</v>
      </c>
      <c r="N122" s="229">
        <f>(SUM('1.  LRAMVA Summary'!I$54:I$74)+SUM('1.  LRAMVA Summary'!I$75:I$76)*(MONTH($E122)-1)/12)*$H122</f>
        <v>0</v>
      </c>
      <c r="O122" s="229">
        <f>(SUM('1.  LRAMVA Summary'!J$54:J$74)+SUM('1.  LRAMVA Summary'!J$75:J$76)*(MONTH($E122)-1)/12)*$H122</f>
        <v>0</v>
      </c>
      <c r="P122" s="229">
        <f>(SUM('1.  LRAMVA Summary'!K$54:K$74)+SUM('1.  LRAMVA Summary'!K$75:K$76)*(MONTH($E122)-1)/12)*$H122</f>
        <v>0</v>
      </c>
      <c r="Q122" s="229">
        <f>(SUM('1.  LRAMVA Summary'!L$54:L$74)+SUM('1.  LRAMVA Summary'!L$75:L$76)*(MONTH($E122)-1)/12)*$H122</f>
        <v>0</v>
      </c>
      <c r="R122" s="229">
        <f>(SUM('1.  LRAMVA Summary'!M$54:M$74)+SUM('1.  LRAMVA Summary'!M$75:M$76)*(MONTH($E122)-1)/12)*$H122</f>
        <v>0</v>
      </c>
      <c r="S122" s="229">
        <f>(SUM('1.  LRAMVA Summary'!N$54:N$74)+SUM('1.  LRAMVA Summary'!N$75:N$76)*(MONTH($E122)-1)/12)*$H122</f>
        <v>0</v>
      </c>
      <c r="T122" s="229">
        <f>(SUM('1.  LRAMVA Summary'!O$54:O$74)+SUM('1.  LRAMVA Summary'!O$75:O$76)*(MONTH($E122)-1)/12)*$H122</f>
        <v>0</v>
      </c>
      <c r="U122" s="229">
        <f>(SUM('1.  LRAMVA Summary'!P$54:P$74)+SUM('1.  LRAMVA Summary'!P$75:P$76)*(MONTH($E122)-1)/12)*$H122</f>
        <v>0</v>
      </c>
      <c r="V122" s="229">
        <f>(SUM('1.  LRAMVA Summary'!Q$54:Q$74)+SUM('1.  LRAMVA Summary'!Q$75:Q$76)*(MONTH($E122)-1)/12)*$H122</f>
        <v>0</v>
      </c>
      <c r="W122" s="230">
        <f t="shared" si="64"/>
        <v>383.32798620401843</v>
      </c>
    </row>
    <row r="123" spans="2:23" s="8" customFormat="1">
      <c r="B123" s="238"/>
      <c r="E123" s="213">
        <v>43191</v>
      </c>
      <c r="F123" s="213" t="s">
        <v>185</v>
      </c>
      <c r="G123" s="214" t="s">
        <v>66</v>
      </c>
      <c r="H123" s="239">
        <f>$C$44/12</f>
        <v>1.575E-3</v>
      </c>
      <c r="I123" s="229">
        <f>(SUM('1.  LRAMVA Summary'!D$54:D$74)+SUM('1.  LRAMVA Summary'!D$75:D$76)*(MONTH($E123)-1)/12)*$H123</f>
        <v>365.70007853516995</v>
      </c>
      <c r="J123" s="229">
        <f>(SUM('1.  LRAMVA Summary'!E$54:E$74)+SUM('1.  LRAMVA Summary'!E$75:E$76)*(MONTH($E123)-1)/12)*$H123</f>
        <v>307.97756480713946</v>
      </c>
      <c r="K123" s="229">
        <f>(SUM('1.  LRAMVA Summary'!F$54:F$74)+SUM('1.  LRAMVA Summary'!F$75:F$76)*(MONTH($E123)-1)/12)*$H123</f>
        <v>-161.15390278116215</v>
      </c>
      <c r="L123" s="229">
        <f>(SUM('1.  LRAMVA Summary'!G$54:G$74)+SUM('1.  LRAMVA Summary'!G$75:G$76)*(MONTH($E123)-1)/12)*$H123</f>
        <v>-5.8568535990840882</v>
      </c>
      <c r="M123" s="229">
        <f>(SUM('1.  LRAMVA Summary'!H$54:H$74)+SUM('1.  LRAMVA Summary'!H$75:H$76)*(MONTH($E123)-1)/12)*$H123</f>
        <v>-23.673624344999997</v>
      </c>
      <c r="N123" s="229">
        <f>(SUM('1.  LRAMVA Summary'!I$54:I$74)+SUM('1.  LRAMVA Summary'!I$75:I$76)*(MONTH($E123)-1)/12)*$H123</f>
        <v>0</v>
      </c>
      <c r="O123" s="229">
        <f>(SUM('1.  LRAMVA Summary'!J$54:J$74)+SUM('1.  LRAMVA Summary'!J$75:J$76)*(MONTH($E123)-1)/12)*$H123</f>
        <v>0</v>
      </c>
      <c r="P123" s="229">
        <f>(SUM('1.  LRAMVA Summary'!K$54:K$74)+SUM('1.  LRAMVA Summary'!K$75:K$76)*(MONTH($E123)-1)/12)*$H123</f>
        <v>0</v>
      </c>
      <c r="Q123" s="229">
        <f>(SUM('1.  LRAMVA Summary'!L$54:L$74)+SUM('1.  LRAMVA Summary'!L$75:L$76)*(MONTH($E123)-1)/12)*$H123</f>
        <v>0</v>
      </c>
      <c r="R123" s="229">
        <f>(SUM('1.  LRAMVA Summary'!M$54:M$74)+SUM('1.  LRAMVA Summary'!M$75:M$76)*(MONTH($E123)-1)/12)*$H123</f>
        <v>0</v>
      </c>
      <c r="S123" s="229">
        <f>(SUM('1.  LRAMVA Summary'!N$54:N$74)+SUM('1.  LRAMVA Summary'!N$75:N$76)*(MONTH($E123)-1)/12)*$H123</f>
        <v>0</v>
      </c>
      <c r="T123" s="229">
        <f>(SUM('1.  LRAMVA Summary'!O$54:O$74)+SUM('1.  LRAMVA Summary'!O$75:O$76)*(MONTH($E123)-1)/12)*$H123</f>
        <v>0</v>
      </c>
      <c r="U123" s="229">
        <f>(SUM('1.  LRAMVA Summary'!P$54:P$74)+SUM('1.  LRAMVA Summary'!P$75:P$76)*(MONTH($E123)-1)/12)*$H123</f>
        <v>0</v>
      </c>
      <c r="V123" s="229">
        <f>(SUM('1.  LRAMVA Summary'!Q$54:Q$74)+SUM('1.  LRAMVA Summary'!Q$75:Q$76)*(MONTH($E123)-1)/12)*$H123</f>
        <v>0</v>
      </c>
      <c r="W123" s="230">
        <f t="shared" si="64"/>
        <v>482.99326261706318</v>
      </c>
    </row>
    <row r="124" spans="2:23" s="9" customFormat="1">
      <c r="B124" s="66"/>
      <c r="E124" s="213">
        <v>43221</v>
      </c>
      <c r="F124" s="213" t="s">
        <v>185</v>
      </c>
      <c r="G124" s="214" t="s">
        <v>66</v>
      </c>
      <c r="H124" s="239">
        <f t="shared" ref="H124:H125" si="65">$C$44/12</f>
        <v>1.575E-3</v>
      </c>
      <c r="I124" s="229">
        <f>(SUM('1.  LRAMVA Summary'!D$54:D$74)+SUM('1.  LRAMVA Summary'!D$75:D$76)*(MONTH($E124)-1)/12)*$H124</f>
        <v>365.70007853516995</v>
      </c>
      <c r="J124" s="229">
        <f>(SUM('1.  LRAMVA Summary'!E$54:E$74)+SUM('1.  LRAMVA Summary'!E$75:E$76)*(MONTH($E124)-1)/12)*$H124</f>
        <v>307.97756480713946</v>
      </c>
      <c r="K124" s="229">
        <f>(SUM('1.  LRAMVA Summary'!F$54:F$74)+SUM('1.  LRAMVA Summary'!F$75:F$76)*(MONTH($E124)-1)/12)*$H124</f>
        <v>-161.15390278116215</v>
      </c>
      <c r="L124" s="229">
        <f>(SUM('1.  LRAMVA Summary'!G$54:G$74)+SUM('1.  LRAMVA Summary'!G$75:G$76)*(MONTH($E124)-1)/12)*$H124</f>
        <v>-5.8568535990840882</v>
      </c>
      <c r="M124" s="229">
        <f>(SUM('1.  LRAMVA Summary'!H$54:H$74)+SUM('1.  LRAMVA Summary'!H$75:H$76)*(MONTH($E124)-1)/12)*$H124</f>
        <v>-23.673624344999997</v>
      </c>
      <c r="N124" s="229">
        <f>(SUM('1.  LRAMVA Summary'!I$54:I$74)+SUM('1.  LRAMVA Summary'!I$75:I$76)*(MONTH($E124)-1)/12)*$H124</f>
        <v>0</v>
      </c>
      <c r="O124" s="229">
        <f>(SUM('1.  LRAMVA Summary'!J$54:J$74)+SUM('1.  LRAMVA Summary'!J$75:J$76)*(MONTH($E124)-1)/12)*$H124</f>
        <v>0</v>
      </c>
      <c r="P124" s="229">
        <f>(SUM('1.  LRAMVA Summary'!K$54:K$74)+SUM('1.  LRAMVA Summary'!K$75:K$76)*(MONTH($E124)-1)/12)*$H124</f>
        <v>0</v>
      </c>
      <c r="Q124" s="229">
        <f>(SUM('1.  LRAMVA Summary'!L$54:L$74)+SUM('1.  LRAMVA Summary'!L$75:L$76)*(MONTH($E124)-1)/12)*$H124</f>
        <v>0</v>
      </c>
      <c r="R124" s="229">
        <f>(SUM('1.  LRAMVA Summary'!M$54:M$74)+SUM('1.  LRAMVA Summary'!M$75:M$76)*(MONTH($E124)-1)/12)*$H124</f>
        <v>0</v>
      </c>
      <c r="S124" s="229">
        <f>(SUM('1.  LRAMVA Summary'!N$54:N$74)+SUM('1.  LRAMVA Summary'!N$75:N$76)*(MONTH($E124)-1)/12)*$H124</f>
        <v>0</v>
      </c>
      <c r="T124" s="229">
        <f>(SUM('1.  LRAMVA Summary'!O$54:O$74)+SUM('1.  LRAMVA Summary'!O$75:O$76)*(MONTH($E124)-1)/12)*$H124</f>
        <v>0</v>
      </c>
      <c r="U124" s="229">
        <f>(SUM('1.  LRAMVA Summary'!P$54:P$74)+SUM('1.  LRAMVA Summary'!P$75:P$76)*(MONTH($E124)-1)/12)*$H124</f>
        <v>0</v>
      </c>
      <c r="V124" s="229">
        <f>(SUM('1.  LRAMVA Summary'!Q$54:Q$74)+SUM('1.  LRAMVA Summary'!Q$75:Q$76)*(MONTH($E124)-1)/12)*$H124</f>
        <v>0</v>
      </c>
      <c r="W124" s="230">
        <f t="shared" si="64"/>
        <v>482.99326261706318</v>
      </c>
    </row>
    <row r="125" spans="2:23" s="237" customFormat="1">
      <c r="B125" s="236"/>
      <c r="E125" s="213">
        <v>43252</v>
      </c>
      <c r="F125" s="213" t="s">
        <v>185</v>
      </c>
      <c r="G125" s="214" t="s">
        <v>66</v>
      </c>
      <c r="H125" s="239">
        <f t="shared" si="65"/>
        <v>1.575E-3</v>
      </c>
      <c r="I125" s="229">
        <f>(SUM('1.  LRAMVA Summary'!D$54:D$74)+SUM('1.  LRAMVA Summary'!D$75:D$76)*(MONTH($E125)-1)/12)*$H125</f>
        <v>365.70007853516995</v>
      </c>
      <c r="J125" s="229">
        <f>(SUM('1.  LRAMVA Summary'!E$54:E$74)+SUM('1.  LRAMVA Summary'!E$75:E$76)*(MONTH($E125)-1)/12)*$H125</f>
        <v>307.97756480713946</v>
      </c>
      <c r="K125" s="229">
        <f>(SUM('1.  LRAMVA Summary'!F$54:F$74)+SUM('1.  LRAMVA Summary'!F$75:F$76)*(MONTH($E125)-1)/12)*$H125</f>
        <v>-161.15390278116215</v>
      </c>
      <c r="L125" s="229">
        <f>(SUM('1.  LRAMVA Summary'!G$54:G$74)+SUM('1.  LRAMVA Summary'!G$75:G$76)*(MONTH($E125)-1)/12)*$H125</f>
        <v>-5.8568535990840882</v>
      </c>
      <c r="M125" s="229">
        <f>(SUM('1.  LRAMVA Summary'!H$54:H$74)+SUM('1.  LRAMVA Summary'!H$75:H$76)*(MONTH($E125)-1)/12)*$H125</f>
        <v>-23.673624344999997</v>
      </c>
      <c r="N125" s="229">
        <f>(SUM('1.  LRAMVA Summary'!I$54:I$74)+SUM('1.  LRAMVA Summary'!I$75:I$76)*(MONTH($E125)-1)/12)*$H125</f>
        <v>0</v>
      </c>
      <c r="O125" s="229">
        <f>(SUM('1.  LRAMVA Summary'!J$54:J$74)+SUM('1.  LRAMVA Summary'!J$75:J$76)*(MONTH($E125)-1)/12)*$H125</f>
        <v>0</v>
      </c>
      <c r="P125" s="229">
        <f>(SUM('1.  LRAMVA Summary'!K$54:K$74)+SUM('1.  LRAMVA Summary'!K$75:K$76)*(MONTH($E125)-1)/12)*$H125</f>
        <v>0</v>
      </c>
      <c r="Q125" s="229">
        <f>(SUM('1.  LRAMVA Summary'!L$54:L$74)+SUM('1.  LRAMVA Summary'!L$75:L$76)*(MONTH($E125)-1)/12)*$H125</f>
        <v>0</v>
      </c>
      <c r="R125" s="229">
        <f>(SUM('1.  LRAMVA Summary'!M$54:M$74)+SUM('1.  LRAMVA Summary'!M$75:M$76)*(MONTH($E125)-1)/12)*$H125</f>
        <v>0</v>
      </c>
      <c r="S125" s="229">
        <f>(SUM('1.  LRAMVA Summary'!N$54:N$74)+SUM('1.  LRAMVA Summary'!N$75:N$76)*(MONTH($E125)-1)/12)*$H125</f>
        <v>0</v>
      </c>
      <c r="T125" s="229">
        <f>(SUM('1.  LRAMVA Summary'!O$54:O$74)+SUM('1.  LRAMVA Summary'!O$75:O$76)*(MONTH($E125)-1)/12)*$H125</f>
        <v>0</v>
      </c>
      <c r="U125" s="229">
        <f>(SUM('1.  LRAMVA Summary'!P$54:P$74)+SUM('1.  LRAMVA Summary'!P$75:P$76)*(MONTH($E125)-1)/12)*$H125</f>
        <v>0</v>
      </c>
      <c r="V125" s="229">
        <f>(SUM('1.  LRAMVA Summary'!Q$54:Q$74)+SUM('1.  LRAMVA Summary'!Q$75:Q$76)*(MONTH($E125)-1)/12)*$H125</f>
        <v>0</v>
      </c>
      <c r="W125" s="230">
        <f t="shared" si="64"/>
        <v>482.99326261706318</v>
      </c>
    </row>
    <row r="126" spans="2:23" s="9" customFormat="1">
      <c r="B126" s="66"/>
      <c r="E126" s="213">
        <v>43282</v>
      </c>
      <c r="F126" s="213" t="s">
        <v>185</v>
      </c>
      <c r="G126" s="214" t="s">
        <v>68</v>
      </c>
      <c r="H126" s="239">
        <f>$C$45/12</f>
        <v>1.575E-3</v>
      </c>
      <c r="I126" s="229">
        <f>(SUM('1.  LRAMVA Summary'!D$54:D$74)+SUM('1.  LRAMVA Summary'!D$75:D$76)*(MONTH($E126)-1)/12)*$H126</f>
        <v>365.70007853516995</v>
      </c>
      <c r="J126" s="229">
        <f>(SUM('1.  LRAMVA Summary'!E$54:E$74)+SUM('1.  LRAMVA Summary'!E$75:E$76)*(MONTH($E126)-1)/12)*$H126</f>
        <v>307.97756480713946</v>
      </c>
      <c r="K126" s="229">
        <f>(SUM('1.  LRAMVA Summary'!F$54:F$74)+SUM('1.  LRAMVA Summary'!F$75:F$76)*(MONTH($E126)-1)/12)*$H126</f>
        <v>-161.15390278116215</v>
      </c>
      <c r="L126" s="229">
        <f>(SUM('1.  LRAMVA Summary'!G$54:G$74)+SUM('1.  LRAMVA Summary'!G$75:G$76)*(MONTH($E126)-1)/12)*$H126</f>
        <v>-5.8568535990840882</v>
      </c>
      <c r="M126" s="229">
        <f>(SUM('1.  LRAMVA Summary'!H$54:H$74)+SUM('1.  LRAMVA Summary'!H$75:H$76)*(MONTH($E126)-1)/12)*$H126</f>
        <v>-23.673624344999997</v>
      </c>
      <c r="N126" s="229">
        <f>(SUM('1.  LRAMVA Summary'!I$54:I$74)+SUM('1.  LRAMVA Summary'!I$75:I$76)*(MONTH($E126)-1)/12)*$H126</f>
        <v>0</v>
      </c>
      <c r="O126" s="229">
        <f>(SUM('1.  LRAMVA Summary'!J$54:J$74)+SUM('1.  LRAMVA Summary'!J$75:J$76)*(MONTH($E126)-1)/12)*$H126</f>
        <v>0</v>
      </c>
      <c r="P126" s="229">
        <f>(SUM('1.  LRAMVA Summary'!K$54:K$74)+SUM('1.  LRAMVA Summary'!K$75:K$76)*(MONTH($E126)-1)/12)*$H126</f>
        <v>0</v>
      </c>
      <c r="Q126" s="229">
        <f>(SUM('1.  LRAMVA Summary'!L$54:L$74)+SUM('1.  LRAMVA Summary'!L$75:L$76)*(MONTH($E126)-1)/12)*$H126</f>
        <v>0</v>
      </c>
      <c r="R126" s="229">
        <f>(SUM('1.  LRAMVA Summary'!M$54:M$74)+SUM('1.  LRAMVA Summary'!M$75:M$76)*(MONTH($E126)-1)/12)*$H126</f>
        <v>0</v>
      </c>
      <c r="S126" s="229">
        <f>(SUM('1.  LRAMVA Summary'!N$54:N$74)+SUM('1.  LRAMVA Summary'!N$75:N$76)*(MONTH($E126)-1)/12)*$H126</f>
        <v>0</v>
      </c>
      <c r="T126" s="229">
        <f>(SUM('1.  LRAMVA Summary'!O$54:O$74)+SUM('1.  LRAMVA Summary'!O$75:O$76)*(MONTH($E126)-1)/12)*$H126</f>
        <v>0</v>
      </c>
      <c r="U126" s="229">
        <f>(SUM('1.  LRAMVA Summary'!P$54:P$74)+SUM('1.  LRAMVA Summary'!P$75:P$76)*(MONTH($E126)-1)/12)*$H126</f>
        <v>0</v>
      </c>
      <c r="V126" s="229">
        <f>(SUM('1.  LRAMVA Summary'!Q$54:Q$74)+SUM('1.  LRAMVA Summary'!Q$75:Q$76)*(MONTH($E126)-1)/12)*$H126</f>
        <v>0</v>
      </c>
      <c r="W126" s="230">
        <f t="shared" si="64"/>
        <v>482.99326261706318</v>
      </c>
    </row>
    <row r="127" spans="2:23" s="9" customFormat="1">
      <c r="B127" s="66"/>
      <c r="E127" s="213">
        <v>43313</v>
      </c>
      <c r="F127" s="213" t="s">
        <v>185</v>
      </c>
      <c r="G127" s="214" t="s">
        <v>68</v>
      </c>
      <c r="H127" s="239">
        <f t="shared" ref="H127:H128" si="66">$C$45/12</f>
        <v>1.575E-3</v>
      </c>
      <c r="I127" s="229">
        <f>(SUM('1.  LRAMVA Summary'!D$54:D$74)+SUM('1.  LRAMVA Summary'!D$75:D$76)*(MONTH($E127)-1)/12)*$H127</f>
        <v>365.70007853516995</v>
      </c>
      <c r="J127" s="229">
        <f>(SUM('1.  LRAMVA Summary'!E$54:E$74)+SUM('1.  LRAMVA Summary'!E$75:E$76)*(MONTH($E127)-1)/12)*$H127</f>
        <v>307.97756480713946</v>
      </c>
      <c r="K127" s="229">
        <f>(SUM('1.  LRAMVA Summary'!F$54:F$74)+SUM('1.  LRAMVA Summary'!F$75:F$76)*(MONTH($E127)-1)/12)*$H127</f>
        <v>-161.15390278116215</v>
      </c>
      <c r="L127" s="229">
        <f>(SUM('1.  LRAMVA Summary'!G$54:G$74)+SUM('1.  LRAMVA Summary'!G$75:G$76)*(MONTH($E127)-1)/12)*$H127</f>
        <v>-5.8568535990840882</v>
      </c>
      <c r="M127" s="229">
        <f>(SUM('1.  LRAMVA Summary'!H$54:H$74)+SUM('1.  LRAMVA Summary'!H$75:H$76)*(MONTH($E127)-1)/12)*$H127</f>
        <v>-23.673624344999997</v>
      </c>
      <c r="N127" s="229">
        <f>(SUM('1.  LRAMVA Summary'!I$54:I$74)+SUM('1.  LRAMVA Summary'!I$75:I$76)*(MONTH($E127)-1)/12)*$H127</f>
        <v>0</v>
      </c>
      <c r="O127" s="229">
        <f>(SUM('1.  LRAMVA Summary'!J$54:J$74)+SUM('1.  LRAMVA Summary'!J$75:J$76)*(MONTH($E127)-1)/12)*$H127</f>
        <v>0</v>
      </c>
      <c r="P127" s="229">
        <f>(SUM('1.  LRAMVA Summary'!K$54:K$74)+SUM('1.  LRAMVA Summary'!K$75:K$76)*(MONTH($E127)-1)/12)*$H127</f>
        <v>0</v>
      </c>
      <c r="Q127" s="229">
        <f>(SUM('1.  LRAMVA Summary'!L$54:L$74)+SUM('1.  LRAMVA Summary'!L$75:L$76)*(MONTH($E127)-1)/12)*$H127</f>
        <v>0</v>
      </c>
      <c r="R127" s="229">
        <f>(SUM('1.  LRAMVA Summary'!M$54:M$74)+SUM('1.  LRAMVA Summary'!M$75:M$76)*(MONTH($E127)-1)/12)*$H127</f>
        <v>0</v>
      </c>
      <c r="S127" s="229">
        <f>(SUM('1.  LRAMVA Summary'!N$54:N$74)+SUM('1.  LRAMVA Summary'!N$75:N$76)*(MONTH($E127)-1)/12)*$H127</f>
        <v>0</v>
      </c>
      <c r="T127" s="229">
        <f>(SUM('1.  LRAMVA Summary'!O$54:O$74)+SUM('1.  LRAMVA Summary'!O$75:O$76)*(MONTH($E127)-1)/12)*$H127</f>
        <v>0</v>
      </c>
      <c r="U127" s="229">
        <f>(SUM('1.  LRAMVA Summary'!P$54:P$74)+SUM('1.  LRAMVA Summary'!P$75:P$76)*(MONTH($E127)-1)/12)*$H127</f>
        <v>0</v>
      </c>
      <c r="V127" s="229">
        <f>(SUM('1.  LRAMVA Summary'!Q$54:Q$74)+SUM('1.  LRAMVA Summary'!Q$75:Q$76)*(MONTH($E127)-1)/12)*$H127</f>
        <v>0</v>
      </c>
      <c r="W127" s="230">
        <f t="shared" si="64"/>
        <v>482.99326261706318</v>
      </c>
    </row>
    <row r="128" spans="2:23" s="9" customFormat="1">
      <c r="B128" s="66"/>
      <c r="E128" s="213">
        <v>43344</v>
      </c>
      <c r="F128" s="213" t="s">
        <v>185</v>
      </c>
      <c r="G128" s="214" t="s">
        <v>68</v>
      </c>
      <c r="H128" s="239">
        <f t="shared" si="66"/>
        <v>1.575E-3</v>
      </c>
      <c r="I128" s="229">
        <f>(SUM('1.  LRAMVA Summary'!D$54:D$74)+SUM('1.  LRAMVA Summary'!D$75:D$76)*(MONTH($E128)-1)/12)*$H128</f>
        <v>365.70007853516995</v>
      </c>
      <c r="J128" s="229">
        <f>(SUM('1.  LRAMVA Summary'!E$54:E$74)+SUM('1.  LRAMVA Summary'!E$75:E$76)*(MONTH($E128)-1)/12)*$H128</f>
        <v>307.97756480713946</v>
      </c>
      <c r="K128" s="229">
        <f>(SUM('1.  LRAMVA Summary'!F$54:F$74)+SUM('1.  LRAMVA Summary'!F$75:F$76)*(MONTH($E128)-1)/12)*$H128</f>
        <v>-161.15390278116215</v>
      </c>
      <c r="L128" s="229">
        <f>(SUM('1.  LRAMVA Summary'!G$54:G$74)+SUM('1.  LRAMVA Summary'!G$75:G$76)*(MONTH($E128)-1)/12)*$H128</f>
        <v>-5.8568535990840882</v>
      </c>
      <c r="M128" s="229">
        <f>(SUM('1.  LRAMVA Summary'!H$54:H$74)+SUM('1.  LRAMVA Summary'!H$75:H$76)*(MONTH($E128)-1)/12)*$H128</f>
        <v>-23.673624344999997</v>
      </c>
      <c r="N128" s="229">
        <f>(SUM('1.  LRAMVA Summary'!I$54:I$74)+SUM('1.  LRAMVA Summary'!I$75:I$76)*(MONTH($E128)-1)/12)*$H128</f>
        <v>0</v>
      </c>
      <c r="O128" s="229">
        <f>(SUM('1.  LRAMVA Summary'!J$54:J$74)+SUM('1.  LRAMVA Summary'!J$75:J$76)*(MONTH($E128)-1)/12)*$H128</f>
        <v>0</v>
      </c>
      <c r="P128" s="229">
        <f>(SUM('1.  LRAMVA Summary'!K$54:K$74)+SUM('1.  LRAMVA Summary'!K$75:K$76)*(MONTH($E128)-1)/12)*$H128</f>
        <v>0</v>
      </c>
      <c r="Q128" s="229">
        <f>(SUM('1.  LRAMVA Summary'!L$54:L$74)+SUM('1.  LRAMVA Summary'!L$75:L$76)*(MONTH($E128)-1)/12)*$H128</f>
        <v>0</v>
      </c>
      <c r="R128" s="229">
        <f>(SUM('1.  LRAMVA Summary'!M$54:M$74)+SUM('1.  LRAMVA Summary'!M$75:M$76)*(MONTH($E128)-1)/12)*$H128</f>
        <v>0</v>
      </c>
      <c r="S128" s="229">
        <f>(SUM('1.  LRAMVA Summary'!N$54:N$74)+SUM('1.  LRAMVA Summary'!N$75:N$76)*(MONTH($E128)-1)/12)*$H128</f>
        <v>0</v>
      </c>
      <c r="T128" s="229">
        <f>(SUM('1.  LRAMVA Summary'!O$54:O$74)+SUM('1.  LRAMVA Summary'!O$75:O$76)*(MONTH($E128)-1)/12)*$H128</f>
        <v>0</v>
      </c>
      <c r="U128" s="229">
        <f>(SUM('1.  LRAMVA Summary'!P$54:P$74)+SUM('1.  LRAMVA Summary'!P$75:P$76)*(MONTH($E128)-1)/12)*$H128</f>
        <v>0</v>
      </c>
      <c r="V128" s="229">
        <f>(SUM('1.  LRAMVA Summary'!Q$54:Q$74)+SUM('1.  LRAMVA Summary'!Q$75:Q$76)*(MONTH($E128)-1)/12)*$H128</f>
        <v>0</v>
      </c>
      <c r="W128" s="230">
        <f t="shared" si="64"/>
        <v>482.99326261706318</v>
      </c>
    </row>
    <row r="129" spans="2:23" s="9" customFormat="1">
      <c r="B129" s="66"/>
      <c r="E129" s="213">
        <v>43374</v>
      </c>
      <c r="F129" s="213" t="s">
        <v>185</v>
      </c>
      <c r="G129" s="214" t="s">
        <v>69</v>
      </c>
      <c r="H129" s="239">
        <f>$C$46/12</f>
        <v>1.8083333333333335E-3</v>
      </c>
      <c r="I129" s="229">
        <f>(SUM('1.  LRAMVA Summary'!D$54:D$74)+SUM('1.  LRAMVA Summary'!D$75:D$76)*(MONTH($E129)-1)/12)*$H129</f>
        <v>419.87786794778776</v>
      </c>
      <c r="J129" s="229">
        <f>(SUM('1.  LRAMVA Summary'!E$54:E$74)+SUM('1.  LRAMVA Summary'!E$75:E$76)*(MONTH($E129)-1)/12)*$H129</f>
        <v>353.60387070449349</v>
      </c>
      <c r="K129" s="229">
        <f>(SUM('1.  LRAMVA Summary'!F$54:F$74)+SUM('1.  LRAMVA Summary'!F$75:F$76)*(MONTH($E129)-1)/12)*$H129</f>
        <v>-185.02855504503802</v>
      </c>
      <c r="L129" s="229">
        <f>(SUM('1.  LRAMVA Summary'!G$54:G$74)+SUM('1.  LRAMVA Summary'!G$75:G$76)*(MONTH($E129)-1)/12)*$H129</f>
        <v>-6.7245356137632122</v>
      </c>
      <c r="M129" s="229">
        <f>(SUM('1.  LRAMVA Summary'!H$54:H$74)+SUM('1.  LRAMVA Summary'!H$75:H$76)*(MONTH($E129)-1)/12)*$H129</f>
        <v>-27.180827951666668</v>
      </c>
      <c r="N129" s="229">
        <f>(SUM('1.  LRAMVA Summary'!I$54:I$74)+SUM('1.  LRAMVA Summary'!I$75:I$76)*(MONTH($E129)-1)/12)*$H129</f>
        <v>0</v>
      </c>
      <c r="O129" s="229">
        <f>(SUM('1.  LRAMVA Summary'!J$54:J$74)+SUM('1.  LRAMVA Summary'!J$75:J$76)*(MONTH($E129)-1)/12)*$H129</f>
        <v>0</v>
      </c>
      <c r="P129" s="229">
        <f>(SUM('1.  LRAMVA Summary'!K$54:K$74)+SUM('1.  LRAMVA Summary'!K$75:K$76)*(MONTH($E129)-1)/12)*$H129</f>
        <v>0</v>
      </c>
      <c r="Q129" s="229">
        <f>(SUM('1.  LRAMVA Summary'!L$54:L$74)+SUM('1.  LRAMVA Summary'!L$75:L$76)*(MONTH($E129)-1)/12)*$H129</f>
        <v>0</v>
      </c>
      <c r="R129" s="229">
        <f>(SUM('1.  LRAMVA Summary'!M$54:M$74)+SUM('1.  LRAMVA Summary'!M$75:M$76)*(MONTH($E129)-1)/12)*$H129</f>
        <v>0</v>
      </c>
      <c r="S129" s="229">
        <f>(SUM('1.  LRAMVA Summary'!N$54:N$74)+SUM('1.  LRAMVA Summary'!N$75:N$76)*(MONTH($E129)-1)/12)*$H129</f>
        <v>0</v>
      </c>
      <c r="T129" s="229">
        <f>(SUM('1.  LRAMVA Summary'!O$54:O$74)+SUM('1.  LRAMVA Summary'!O$75:O$76)*(MONTH($E129)-1)/12)*$H129</f>
        <v>0</v>
      </c>
      <c r="U129" s="229">
        <f>(SUM('1.  LRAMVA Summary'!P$54:P$74)+SUM('1.  LRAMVA Summary'!P$75:P$76)*(MONTH($E129)-1)/12)*$H129</f>
        <v>0</v>
      </c>
      <c r="V129" s="229">
        <f>(SUM('1.  LRAMVA Summary'!Q$54:Q$74)+SUM('1.  LRAMVA Summary'!Q$75:Q$76)*(MONTH($E129)-1)/12)*$H129</f>
        <v>0</v>
      </c>
      <c r="W129" s="230">
        <f t="shared" si="64"/>
        <v>554.54782004181334</v>
      </c>
    </row>
    <row r="130" spans="2:23" s="9" customFormat="1">
      <c r="B130" s="66"/>
      <c r="E130" s="213">
        <v>43405</v>
      </c>
      <c r="F130" s="213" t="s">
        <v>185</v>
      </c>
      <c r="G130" s="214" t="s">
        <v>69</v>
      </c>
      <c r="H130" s="239">
        <f t="shared" ref="H130:H131" si="67">$C$46/12</f>
        <v>1.8083333333333335E-3</v>
      </c>
      <c r="I130" s="229">
        <f>(SUM('1.  LRAMVA Summary'!D$54:D$74)+SUM('1.  LRAMVA Summary'!D$75:D$76)*(MONTH($E130)-1)/12)*$H130</f>
        <v>419.87786794778776</v>
      </c>
      <c r="J130" s="229">
        <f>(SUM('1.  LRAMVA Summary'!E$54:E$74)+SUM('1.  LRAMVA Summary'!E$75:E$76)*(MONTH($E130)-1)/12)*$H130</f>
        <v>353.60387070449349</v>
      </c>
      <c r="K130" s="229">
        <f>(SUM('1.  LRAMVA Summary'!F$54:F$74)+SUM('1.  LRAMVA Summary'!F$75:F$76)*(MONTH($E130)-1)/12)*$H130</f>
        <v>-185.02855504503802</v>
      </c>
      <c r="L130" s="229">
        <f>(SUM('1.  LRAMVA Summary'!G$54:G$74)+SUM('1.  LRAMVA Summary'!G$75:G$76)*(MONTH($E130)-1)/12)*$H130</f>
        <v>-6.7245356137632122</v>
      </c>
      <c r="M130" s="229">
        <f>(SUM('1.  LRAMVA Summary'!H$54:H$74)+SUM('1.  LRAMVA Summary'!H$75:H$76)*(MONTH($E130)-1)/12)*$H130</f>
        <v>-27.180827951666668</v>
      </c>
      <c r="N130" s="229">
        <f>(SUM('1.  LRAMVA Summary'!I$54:I$74)+SUM('1.  LRAMVA Summary'!I$75:I$76)*(MONTH($E130)-1)/12)*$H130</f>
        <v>0</v>
      </c>
      <c r="O130" s="229">
        <f>(SUM('1.  LRAMVA Summary'!J$54:J$74)+SUM('1.  LRAMVA Summary'!J$75:J$76)*(MONTH($E130)-1)/12)*$H130</f>
        <v>0</v>
      </c>
      <c r="P130" s="229">
        <f>(SUM('1.  LRAMVA Summary'!K$54:K$74)+SUM('1.  LRAMVA Summary'!K$75:K$76)*(MONTH($E130)-1)/12)*$H130</f>
        <v>0</v>
      </c>
      <c r="Q130" s="229">
        <f>(SUM('1.  LRAMVA Summary'!L$54:L$74)+SUM('1.  LRAMVA Summary'!L$75:L$76)*(MONTH($E130)-1)/12)*$H130</f>
        <v>0</v>
      </c>
      <c r="R130" s="229">
        <f>(SUM('1.  LRAMVA Summary'!M$54:M$74)+SUM('1.  LRAMVA Summary'!M$75:M$76)*(MONTH($E130)-1)/12)*$H130</f>
        <v>0</v>
      </c>
      <c r="S130" s="229">
        <f>(SUM('1.  LRAMVA Summary'!N$54:N$74)+SUM('1.  LRAMVA Summary'!N$75:N$76)*(MONTH($E130)-1)/12)*$H130</f>
        <v>0</v>
      </c>
      <c r="T130" s="229">
        <f>(SUM('1.  LRAMVA Summary'!O$54:O$74)+SUM('1.  LRAMVA Summary'!O$75:O$76)*(MONTH($E130)-1)/12)*$H130</f>
        <v>0</v>
      </c>
      <c r="U130" s="229">
        <f>(SUM('1.  LRAMVA Summary'!P$54:P$74)+SUM('1.  LRAMVA Summary'!P$75:P$76)*(MONTH($E130)-1)/12)*$H130</f>
        <v>0</v>
      </c>
      <c r="V130" s="229">
        <f>(SUM('1.  LRAMVA Summary'!Q$54:Q$74)+SUM('1.  LRAMVA Summary'!Q$75:Q$76)*(MONTH($E130)-1)/12)*$H130</f>
        <v>0</v>
      </c>
      <c r="W130" s="230">
        <f t="shared" si="64"/>
        <v>554.54782004181334</v>
      </c>
    </row>
    <row r="131" spans="2:23" s="9" customFormat="1">
      <c r="B131" s="66"/>
      <c r="E131" s="213">
        <v>43435</v>
      </c>
      <c r="F131" s="213" t="s">
        <v>185</v>
      </c>
      <c r="G131" s="214" t="s">
        <v>69</v>
      </c>
      <c r="H131" s="239">
        <f t="shared" si="67"/>
        <v>1.8083333333333335E-3</v>
      </c>
      <c r="I131" s="229">
        <f>(SUM('1.  LRAMVA Summary'!D$54:D$74)+SUM('1.  LRAMVA Summary'!D$75:D$76)*(MONTH($E131)-1)/12)*$H131</f>
        <v>419.87786794778776</v>
      </c>
      <c r="J131" s="229">
        <f>(SUM('1.  LRAMVA Summary'!E$54:E$74)+SUM('1.  LRAMVA Summary'!E$75:E$76)*(MONTH($E131)-1)/12)*$H131</f>
        <v>353.60387070449349</v>
      </c>
      <c r="K131" s="229">
        <f>(SUM('1.  LRAMVA Summary'!F$54:F$74)+SUM('1.  LRAMVA Summary'!F$75:F$76)*(MONTH($E131)-1)/12)*$H131</f>
        <v>-185.02855504503802</v>
      </c>
      <c r="L131" s="229">
        <f>(SUM('1.  LRAMVA Summary'!G$54:G$74)+SUM('1.  LRAMVA Summary'!G$75:G$76)*(MONTH($E131)-1)/12)*$H131</f>
        <v>-6.7245356137632122</v>
      </c>
      <c r="M131" s="229">
        <f>(SUM('1.  LRAMVA Summary'!H$54:H$74)+SUM('1.  LRAMVA Summary'!H$75:H$76)*(MONTH($E131)-1)/12)*$H131</f>
        <v>-27.180827951666668</v>
      </c>
      <c r="N131" s="229">
        <f>(SUM('1.  LRAMVA Summary'!I$54:I$74)+SUM('1.  LRAMVA Summary'!I$75:I$76)*(MONTH($E131)-1)/12)*$H131</f>
        <v>0</v>
      </c>
      <c r="O131" s="229">
        <f>(SUM('1.  LRAMVA Summary'!J$54:J$74)+SUM('1.  LRAMVA Summary'!J$75:J$76)*(MONTH($E131)-1)/12)*$H131</f>
        <v>0</v>
      </c>
      <c r="P131" s="229">
        <f>(SUM('1.  LRAMVA Summary'!K$54:K$74)+SUM('1.  LRAMVA Summary'!K$75:K$76)*(MONTH($E131)-1)/12)*$H131</f>
        <v>0</v>
      </c>
      <c r="Q131" s="229">
        <f>(SUM('1.  LRAMVA Summary'!L$54:L$74)+SUM('1.  LRAMVA Summary'!L$75:L$76)*(MONTH($E131)-1)/12)*$H131</f>
        <v>0</v>
      </c>
      <c r="R131" s="229">
        <f>(SUM('1.  LRAMVA Summary'!M$54:M$74)+SUM('1.  LRAMVA Summary'!M$75:M$76)*(MONTH($E131)-1)/12)*$H131</f>
        <v>0</v>
      </c>
      <c r="S131" s="229">
        <f>(SUM('1.  LRAMVA Summary'!N$54:N$74)+SUM('1.  LRAMVA Summary'!N$75:N$76)*(MONTH($E131)-1)/12)*$H131</f>
        <v>0</v>
      </c>
      <c r="T131" s="229">
        <f>(SUM('1.  LRAMVA Summary'!O$54:O$74)+SUM('1.  LRAMVA Summary'!O$75:O$76)*(MONTH($E131)-1)/12)*$H131</f>
        <v>0</v>
      </c>
      <c r="U131" s="229">
        <f>(SUM('1.  LRAMVA Summary'!P$54:P$74)+SUM('1.  LRAMVA Summary'!P$75:P$76)*(MONTH($E131)-1)/12)*$H131</f>
        <v>0</v>
      </c>
      <c r="V131" s="229">
        <f>(SUM('1.  LRAMVA Summary'!Q$54:Q$74)+SUM('1.  LRAMVA Summary'!Q$75:Q$76)*(MONTH($E131)-1)/12)*$H131</f>
        <v>0</v>
      </c>
      <c r="W131" s="230">
        <f t="shared" si="64"/>
        <v>554.54782004181334</v>
      </c>
    </row>
    <row r="132" spans="2:23" s="9" customFormat="1" ht="15.75" thickBot="1">
      <c r="B132" s="66"/>
      <c r="E132" s="215" t="s">
        <v>468</v>
      </c>
      <c r="F132" s="215"/>
      <c r="G132" s="216"/>
      <c r="H132" s="217"/>
      <c r="I132" s="218">
        <f>SUM(I119:I131)</f>
        <v>10853.455902240226</v>
      </c>
      <c r="J132" s="218">
        <f>SUM(J119:J131)</f>
        <v>9140.3341555261704</v>
      </c>
      <c r="K132" s="218">
        <f t="shared" ref="K132:O132" si="68">SUM(K119:K131)</f>
        <v>-4782.8176146837777</v>
      </c>
      <c r="L132" s="218">
        <f t="shared" si="68"/>
        <v>-173.82304788710269</v>
      </c>
      <c r="M132" s="218">
        <f t="shared" si="68"/>
        <v>-702.59935109624973</v>
      </c>
      <c r="N132" s="218">
        <f t="shared" si="68"/>
        <v>0</v>
      </c>
      <c r="O132" s="218">
        <f t="shared" si="68"/>
        <v>0</v>
      </c>
      <c r="P132" s="218">
        <f t="shared" ref="P132:V132" si="69">SUM(P119:P131)</f>
        <v>0</v>
      </c>
      <c r="Q132" s="218">
        <f t="shared" si="69"/>
        <v>0</v>
      </c>
      <c r="R132" s="218">
        <f t="shared" si="69"/>
        <v>0</v>
      </c>
      <c r="S132" s="218">
        <f t="shared" si="69"/>
        <v>0</v>
      </c>
      <c r="T132" s="218">
        <f t="shared" si="69"/>
        <v>0</v>
      </c>
      <c r="U132" s="218">
        <f t="shared" si="69"/>
        <v>0</v>
      </c>
      <c r="V132" s="218">
        <f t="shared" si="69"/>
        <v>0</v>
      </c>
      <c r="W132" s="218">
        <f>SUM(W119:W131)</f>
        <v>14334.550044099266</v>
      </c>
    </row>
    <row r="133" spans="2:23" s="9" customFormat="1" ht="15.75" thickTop="1">
      <c r="B133" s="66"/>
      <c r="E133" s="219" t="s">
        <v>67</v>
      </c>
      <c r="F133" s="219"/>
      <c r="G133" s="220"/>
      <c r="H133" s="221"/>
      <c r="I133" s="222"/>
      <c r="J133" s="222"/>
      <c r="K133" s="222"/>
      <c r="L133" s="222"/>
      <c r="M133" s="222"/>
      <c r="N133" s="222"/>
      <c r="O133" s="222"/>
      <c r="P133" s="222"/>
      <c r="Q133" s="222"/>
      <c r="R133" s="222"/>
      <c r="S133" s="222"/>
      <c r="T133" s="222"/>
      <c r="U133" s="222"/>
      <c r="V133" s="222"/>
      <c r="W133" s="223"/>
    </row>
    <row r="134" spans="2:23" s="9" customFormat="1">
      <c r="B134" s="66"/>
      <c r="E134" s="224" t="s">
        <v>432</v>
      </c>
      <c r="F134" s="224"/>
      <c r="G134" s="225"/>
      <c r="H134" s="226"/>
      <c r="I134" s="227">
        <f>I132+I133</f>
        <v>10853.455902240226</v>
      </c>
      <c r="J134" s="227">
        <f t="shared" ref="J134" si="70">J132+J133</f>
        <v>9140.3341555261704</v>
      </c>
      <c r="K134" s="227">
        <f t="shared" ref="K134" si="71">K132+K133</f>
        <v>-4782.8176146837777</v>
      </c>
      <c r="L134" s="227">
        <f t="shared" ref="L134" si="72">L132+L133</f>
        <v>-173.82304788710269</v>
      </c>
      <c r="M134" s="227">
        <f t="shared" ref="M134" si="73">M132+M133</f>
        <v>-702.59935109624973</v>
      </c>
      <c r="N134" s="227">
        <f t="shared" ref="N134" si="74">N132+N133</f>
        <v>0</v>
      </c>
      <c r="O134" s="227">
        <f t="shared" ref="O134:V134" si="75">O132+O133</f>
        <v>0</v>
      </c>
      <c r="P134" s="227">
        <f t="shared" si="75"/>
        <v>0</v>
      </c>
      <c r="Q134" s="227">
        <f t="shared" si="75"/>
        <v>0</v>
      </c>
      <c r="R134" s="227">
        <f t="shared" si="75"/>
        <v>0</v>
      </c>
      <c r="S134" s="227">
        <f t="shared" si="75"/>
        <v>0</v>
      </c>
      <c r="T134" s="227">
        <f t="shared" si="75"/>
        <v>0</v>
      </c>
      <c r="U134" s="227">
        <f t="shared" si="75"/>
        <v>0</v>
      </c>
      <c r="V134" s="227">
        <f t="shared" si="75"/>
        <v>0</v>
      </c>
      <c r="W134" s="227">
        <f>W132+W133</f>
        <v>14334.550044099266</v>
      </c>
    </row>
    <row r="135" spans="2:23" s="9" customFormat="1">
      <c r="B135" s="66"/>
      <c r="E135" s="213">
        <v>43466</v>
      </c>
      <c r="F135" s="213" t="s">
        <v>186</v>
      </c>
      <c r="G135" s="214" t="s">
        <v>65</v>
      </c>
      <c r="H135" s="239">
        <f>$C$47/12</f>
        <v>2.0416666666666669E-3</v>
      </c>
      <c r="I135" s="229">
        <f>(SUM('1.  LRAMVA Summary'!D$54:D$77)+SUM('1.  LRAMVA Summary'!D$78:D$79)*(MONTH($E135)-1)/12)*$H135</f>
        <v>474.05565736040552</v>
      </c>
      <c r="J135" s="229">
        <f>(SUM('1.  LRAMVA Summary'!E$54:E$77)+SUM('1.  LRAMVA Summary'!E$78:E$79)*(MONTH($E135)-1)/12)*$H135</f>
        <v>399.23017660184746</v>
      </c>
      <c r="K135" s="229">
        <f>(SUM('1.  LRAMVA Summary'!F$54:F$77)+SUM('1.  LRAMVA Summary'!F$78:F$79)*(MONTH($E135)-1)/12)*$H135</f>
        <v>-208.90320730891389</v>
      </c>
      <c r="L135" s="229">
        <f>(SUM('1.  LRAMVA Summary'!G$54:G$77)+SUM('1.  LRAMVA Summary'!G$78:G$79)*(MONTH($E135)-1)/12)*$H135</f>
        <v>-7.5922176284423371</v>
      </c>
      <c r="M135" s="229">
        <f>(SUM('1.  LRAMVA Summary'!H$54:H$77)+SUM('1.  LRAMVA Summary'!H$78:H$79)*(MONTH($E135)-1)/12)*$H135</f>
        <v>-30.688031558333336</v>
      </c>
      <c r="N135" s="229">
        <f>(SUM('1.  LRAMVA Summary'!I$54:I$77)+SUM('1.  LRAMVA Summary'!I$78:I$79)*(MONTH($E135)-1)/12)*$H135</f>
        <v>0</v>
      </c>
      <c r="O135" s="229">
        <f>(SUM('1.  LRAMVA Summary'!J$54:J$77)+SUM('1.  LRAMVA Summary'!J$78:J$79)*(MONTH($E135)-1)/12)*$H135</f>
        <v>0</v>
      </c>
      <c r="P135" s="229">
        <f>(SUM('1.  LRAMVA Summary'!K$54:K$77)+SUM('1.  LRAMVA Summary'!K$78:K$79)*(MONTH($E135)-1)/12)*$H135</f>
        <v>0</v>
      </c>
      <c r="Q135" s="229">
        <f>(SUM('1.  LRAMVA Summary'!L$54:L$77)+SUM('1.  LRAMVA Summary'!L$78:L$79)*(MONTH($E135)-1)/12)*$H135</f>
        <v>0</v>
      </c>
      <c r="R135" s="229">
        <f>(SUM('1.  LRAMVA Summary'!M$54:M$77)+SUM('1.  LRAMVA Summary'!M$78:M$79)*(MONTH($E135)-1)/12)*$H135</f>
        <v>0</v>
      </c>
      <c r="S135" s="229">
        <f>(SUM('1.  LRAMVA Summary'!N$54:N$77)+SUM('1.  LRAMVA Summary'!N$78:N$79)*(MONTH($E135)-1)/12)*$H135</f>
        <v>0</v>
      </c>
      <c r="T135" s="229">
        <f>(SUM('1.  LRAMVA Summary'!O$54:O$77)+SUM('1.  LRAMVA Summary'!O$78:O$79)*(MONTH($E135)-1)/12)*$H135</f>
        <v>0</v>
      </c>
      <c r="U135" s="229">
        <f>(SUM('1.  LRAMVA Summary'!P$54:P$77)+SUM('1.  LRAMVA Summary'!P$78:P$79)*(MONTH($E135)-1)/12)*$H135</f>
        <v>0</v>
      </c>
      <c r="V135" s="229">
        <f>(SUM('1.  LRAMVA Summary'!Q$54:Q$77)+SUM('1.  LRAMVA Summary'!Q$78:Q$79)*(MONTH($E135)-1)/12)*$H135</f>
        <v>0</v>
      </c>
      <c r="W135" s="230">
        <f>SUM(I135:V135)</f>
        <v>626.10237746656344</v>
      </c>
    </row>
    <row r="136" spans="2:23" s="9" customFormat="1">
      <c r="B136" s="66"/>
      <c r="E136" s="213">
        <v>43497</v>
      </c>
      <c r="F136" s="213" t="s">
        <v>186</v>
      </c>
      <c r="G136" s="214" t="s">
        <v>65</v>
      </c>
      <c r="H136" s="239">
        <f t="shared" ref="H136:H137" si="76">$C$47/12</f>
        <v>2.0416666666666669E-3</v>
      </c>
      <c r="I136" s="229">
        <f>(SUM('1.  LRAMVA Summary'!D$54:D$77)+SUM('1.  LRAMVA Summary'!D$78:D$79)*(MONTH($E136)-1)/12)*$H136</f>
        <v>474.05565736040552</v>
      </c>
      <c r="J136" s="229">
        <f>(SUM('1.  LRAMVA Summary'!E$54:E$77)+SUM('1.  LRAMVA Summary'!E$78:E$79)*(MONTH($E136)-1)/12)*$H136</f>
        <v>399.23017660184746</v>
      </c>
      <c r="K136" s="229">
        <f>(SUM('1.  LRAMVA Summary'!F$54:F$77)+SUM('1.  LRAMVA Summary'!F$78:F$79)*(MONTH($E136)-1)/12)*$H136</f>
        <v>-208.90320730891389</v>
      </c>
      <c r="L136" s="229">
        <f>(SUM('1.  LRAMVA Summary'!G$54:G$77)+SUM('1.  LRAMVA Summary'!G$78:G$79)*(MONTH($E136)-1)/12)*$H136</f>
        <v>-7.5922176284423371</v>
      </c>
      <c r="M136" s="229">
        <f>(SUM('1.  LRAMVA Summary'!H$54:H$77)+SUM('1.  LRAMVA Summary'!H$78:H$79)*(MONTH($E136)-1)/12)*$H136</f>
        <v>-30.688031558333336</v>
      </c>
      <c r="N136" s="229">
        <f>(SUM('1.  LRAMVA Summary'!I$54:I$77)+SUM('1.  LRAMVA Summary'!I$78:I$79)*(MONTH($E136)-1)/12)*$H136</f>
        <v>0</v>
      </c>
      <c r="O136" s="229">
        <f>(SUM('1.  LRAMVA Summary'!J$54:J$77)+SUM('1.  LRAMVA Summary'!J$78:J$79)*(MONTH($E136)-1)/12)*$H136</f>
        <v>0</v>
      </c>
      <c r="P136" s="229">
        <f>(SUM('1.  LRAMVA Summary'!K$54:K$77)+SUM('1.  LRAMVA Summary'!K$78:K$79)*(MONTH($E136)-1)/12)*$H136</f>
        <v>0</v>
      </c>
      <c r="Q136" s="229">
        <f>(SUM('1.  LRAMVA Summary'!L$54:L$77)+SUM('1.  LRAMVA Summary'!L$78:L$79)*(MONTH($E136)-1)/12)*$H136</f>
        <v>0</v>
      </c>
      <c r="R136" s="229">
        <f>(SUM('1.  LRAMVA Summary'!M$54:M$77)+SUM('1.  LRAMVA Summary'!M$78:M$79)*(MONTH($E136)-1)/12)*$H136</f>
        <v>0</v>
      </c>
      <c r="S136" s="229">
        <f>(SUM('1.  LRAMVA Summary'!N$54:N$77)+SUM('1.  LRAMVA Summary'!N$78:N$79)*(MONTH($E136)-1)/12)*$H136</f>
        <v>0</v>
      </c>
      <c r="T136" s="229">
        <f>(SUM('1.  LRAMVA Summary'!O$54:O$77)+SUM('1.  LRAMVA Summary'!O$78:O$79)*(MONTH($E136)-1)/12)*$H136</f>
        <v>0</v>
      </c>
      <c r="U136" s="229">
        <f>(SUM('1.  LRAMVA Summary'!P$54:P$77)+SUM('1.  LRAMVA Summary'!P$78:P$79)*(MONTH($E136)-1)/12)*$H136</f>
        <v>0</v>
      </c>
      <c r="V136" s="229">
        <f>(SUM('1.  LRAMVA Summary'!Q$54:Q$77)+SUM('1.  LRAMVA Summary'!Q$78:Q$79)*(MONTH($E136)-1)/12)*$H136</f>
        <v>0</v>
      </c>
      <c r="W136" s="230">
        <f t="shared" ref="W136:W146" si="77">SUM(I136:V136)</f>
        <v>626.10237746656344</v>
      </c>
    </row>
    <row r="137" spans="2:23" s="9" customFormat="1">
      <c r="B137" s="66"/>
      <c r="E137" s="213">
        <v>43525</v>
      </c>
      <c r="F137" s="213" t="s">
        <v>186</v>
      </c>
      <c r="G137" s="214" t="s">
        <v>65</v>
      </c>
      <c r="H137" s="239">
        <f t="shared" si="76"/>
        <v>2.0416666666666669E-3</v>
      </c>
      <c r="I137" s="229">
        <f>(SUM('1.  LRAMVA Summary'!D$54:D$77)+SUM('1.  LRAMVA Summary'!D$78:D$79)*(MONTH($E137)-1)/12)*$H137</f>
        <v>474.05565736040552</v>
      </c>
      <c r="J137" s="229">
        <f>(SUM('1.  LRAMVA Summary'!E$54:E$77)+SUM('1.  LRAMVA Summary'!E$78:E$79)*(MONTH($E137)-1)/12)*$H137</f>
        <v>399.23017660184746</v>
      </c>
      <c r="K137" s="229">
        <f>(SUM('1.  LRAMVA Summary'!F$54:F$77)+SUM('1.  LRAMVA Summary'!F$78:F$79)*(MONTH($E137)-1)/12)*$H137</f>
        <v>-208.90320730891389</v>
      </c>
      <c r="L137" s="229">
        <f>(SUM('1.  LRAMVA Summary'!G$54:G$77)+SUM('1.  LRAMVA Summary'!G$78:G$79)*(MONTH($E137)-1)/12)*$H137</f>
        <v>-7.5922176284423371</v>
      </c>
      <c r="M137" s="229">
        <f>(SUM('1.  LRAMVA Summary'!H$54:H$77)+SUM('1.  LRAMVA Summary'!H$78:H$79)*(MONTH($E137)-1)/12)*$H137</f>
        <v>-30.688031558333336</v>
      </c>
      <c r="N137" s="229">
        <f>(SUM('1.  LRAMVA Summary'!I$54:I$77)+SUM('1.  LRAMVA Summary'!I$78:I$79)*(MONTH($E137)-1)/12)*$H137</f>
        <v>0</v>
      </c>
      <c r="O137" s="229">
        <f>(SUM('1.  LRAMVA Summary'!J$54:J$77)+SUM('1.  LRAMVA Summary'!J$78:J$79)*(MONTH($E137)-1)/12)*$H137</f>
        <v>0</v>
      </c>
      <c r="P137" s="229">
        <f>(SUM('1.  LRAMVA Summary'!K$54:K$77)+SUM('1.  LRAMVA Summary'!K$78:K$79)*(MONTH($E137)-1)/12)*$H137</f>
        <v>0</v>
      </c>
      <c r="Q137" s="229">
        <f>(SUM('1.  LRAMVA Summary'!L$54:L$77)+SUM('1.  LRAMVA Summary'!L$78:L$79)*(MONTH($E137)-1)/12)*$H137</f>
        <v>0</v>
      </c>
      <c r="R137" s="229">
        <f>(SUM('1.  LRAMVA Summary'!M$54:M$77)+SUM('1.  LRAMVA Summary'!M$78:M$79)*(MONTH($E137)-1)/12)*$H137</f>
        <v>0</v>
      </c>
      <c r="S137" s="229">
        <f>(SUM('1.  LRAMVA Summary'!N$54:N$77)+SUM('1.  LRAMVA Summary'!N$78:N$79)*(MONTH($E137)-1)/12)*$H137</f>
        <v>0</v>
      </c>
      <c r="T137" s="229">
        <f>(SUM('1.  LRAMVA Summary'!O$54:O$77)+SUM('1.  LRAMVA Summary'!O$78:O$79)*(MONTH($E137)-1)/12)*$H137</f>
        <v>0</v>
      </c>
      <c r="U137" s="229">
        <f>(SUM('1.  LRAMVA Summary'!P$54:P$77)+SUM('1.  LRAMVA Summary'!P$78:P$79)*(MONTH($E137)-1)/12)*$H137</f>
        <v>0</v>
      </c>
      <c r="V137" s="229">
        <f>(SUM('1.  LRAMVA Summary'!Q$54:Q$77)+SUM('1.  LRAMVA Summary'!Q$78:Q$79)*(MONTH($E137)-1)/12)*$H137</f>
        <v>0</v>
      </c>
      <c r="W137" s="230">
        <f t="shared" si="77"/>
        <v>626.10237746656344</v>
      </c>
    </row>
    <row r="138" spans="2:23" s="8" customFormat="1">
      <c r="B138" s="238"/>
      <c r="E138" s="213">
        <v>43556</v>
      </c>
      <c r="F138" s="213" t="s">
        <v>186</v>
      </c>
      <c r="G138" s="214" t="s">
        <v>66</v>
      </c>
      <c r="H138" s="239">
        <f>$C$48/12</f>
        <v>1.8166666666666667E-3</v>
      </c>
      <c r="I138" s="229">
        <f>(SUM('1.  LRAMVA Summary'!D$54:D$77)+SUM('1.  LRAMVA Summary'!D$78:D$79)*(MONTH($E138)-1)/12)*$H138</f>
        <v>421.81278899823837</v>
      </c>
      <c r="J138" s="229">
        <f>(SUM('1.  LRAMVA Summary'!E$54:E$77)+SUM('1.  LRAMVA Summary'!E$78:E$79)*(MONTH($E138)-1)/12)*$H138</f>
        <v>355.23338162939893</v>
      </c>
      <c r="K138" s="229">
        <f>(SUM('1.  LRAMVA Summary'!F$54:F$77)+SUM('1.  LRAMVA Summary'!F$78:F$79)*(MONTH($E138)-1)/12)*$H138</f>
        <v>-185.88122119731929</v>
      </c>
      <c r="L138" s="229">
        <f>(SUM('1.  LRAMVA Summary'!G$54:G$77)+SUM('1.  LRAMVA Summary'!G$78:G$79)*(MONTH($E138)-1)/12)*$H138</f>
        <v>-6.7555242571446099</v>
      </c>
      <c r="M138" s="229">
        <f>(SUM('1.  LRAMVA Summary'!H$54:H$77)+SUM('1.  LRAMVA Summary'!H$78:H$79)*(MONTH($E138)-1)/12)*$H138</f>
        <v>-27.306085223333334</v>
      </c>
      <c r="N138" s="229">
        <f>(SUM('1.  LRAMVA Summary'!I$54:I$77)+SUM('1.  LRAMVA Summary'!I$78:I$79)*(MONTH($E138)-1)/12)*$H138</f>
        <v>0</v>
      </c>
      <c r="O138" s="229">
        <f>(SUM('1.  LRAMVA Summary'!J$54:J$77)+SUM('1.  LRAMVA Summary'!J$78:J$79)*(MONTH($E138)-1)/12)*$H138</f>
        <v>0</v>
      </c>
      <c r="P138" s="229">
        <f>(SUM('1.  LRAMVA Summary'!K$54:K$77)+SUM('1.  LRAMVA Summary'!K$78:K$79)*(MONTH($E138)-1)/12)*$H138</f>
        <v>0</v>
      </c>
      <c r="Q138" s="229">
        <f>(SUM('1.  LRAMVA Summary'!L$54:L$77)+SUM('1.  LRAMVA Summary'!L$78:L$79)*(MONTH($E138)-1)/12)*$H138</f>
        <v>0</v>
      </c>
      <c r="R138" s="229">
        <f>(SUM('1.  LRAMVA Summary'!M$54:M$77)+SUM('1.  LRAMVA Summary'!M$78:M$79)*(MONTH($E138)-1)/12)*$H138</f>
        <v>0</v>
      </c>
      <c r="S138" s="229">
        <f>(SUM('1.  LRAMVA Summary'!N$54:N$77)+SUM('1.  LRAMVA Summary'!N$78:N$79)*(MONTH($E138)-1)/12)*$H138</f>
        <v>0</v>
      </c>
      <c r="T138" s="229">
        <f>(SUM('1.  LRAMVA Summary'!O$54:O$77)+SUM('1.  LRAMVA Summary'!O$78:O$79)*(MONTH($E138)-1)/12)*$H138</f>
        <v>0</v>
      </c>
      <c r="U138" s="229">
        <f>(SUM('1.  LRAMVA Summary'!P$54:P$77)+SUM('1.  LRAMVA Summary'!P$78:P$79)*(MONTH($E138)-1)/12)*$H138</f>
        <v>0</v>
      </c>
      <c r="V138" s="229">
        <f>(SUM('1.  LRAMVA Summary'!Q$54:Q$77)+SUM('1.  LRAMVA Summary'!Q$78:Q$79)*(MONTH($E138)-1)/12)*$H138</f>
        <v>0</v>
      </c>
      <c r="W138" s="230">
        <f t="shared" si="77"/>
        <v>557.10333994984012</v>
      </c>
    </row>
    <row r="139" spans="2:23" s="9" customFormat="1">
      <c r="B139" s="66"/>
      <c r="E139" s="213">
        <v>43586</v>
      </c>
      <c r="F139" s="213" t="s">
        <v>186</v>
      </c>
      <c r="G139" s="214" t="s">
        <v>66</v>
      </c>
      <c r="H139" s="239">
        <f>$C$48/12</f>
        <v>1.8166666666666667E-3</v>
      </c>
      <c r="I139" s="229">
        <f>(SUM('1.  LRAMVA Summary'!D$54:D$77)+SUM('1.  LRAMVA Summary'!D$78:D$79)*(MONTH($E139)-1)/12)*$H139</f>
        <v>421.81278899823837</v>
      </c>
      <c r="J139" s="229">
        <f>(SUM('1.  LRAMVA Summary'!E$54:E$77)+SUM('1.  LRAMVA Summary'!E$78:E$79)*(MONTH($E139)-1)/12)*$H139</f>
        <v>355.23338162939893</v>
      </c>
      <c r="K139" s="229">
        <f>(SUM('1.  LRAMVA Summary'!F$54:F$77)+SUM('1.  LRAMVA Summary'!F$78:F$79)*(MONTH($E139)-1)/12)*$H139</f>
        <v>-185.88122119731929</v>
      </c>
      <c r="L139" s="229">
        <f>(SUM('1.  LRAMVA Summary'!G$54:G$77)+SUM('1.  LRAMVA Summary'!G$78:G$79)*(MONTH($E139)-1)/12)*$H139</f>
        <v>-6.7555242571446099</v>
      </c>
      <c r="M139" s="229">
        <f>(SUM('1.  LRAMVA Summary'!H$54:H$77)+SUM('1.  LRAMVA Summary'!H$78:H$79)*(MONTH($E139)-1)/12)*$H139</f>
        <v>-27.306085223333334</v>
      </c>
      <c r="N139" s="229">
        <f>(SUM('1.  LRAMVA Summary'!I$54:I$77)+SUM('1.  LRAMVA Summary'!I$78:I$79)*(MONTH($E139)-1)/12)*$H139</f>
        <v>0</v>
      </c>
      <c r="O139" s="229">
        <f>(SUM('1.  LRAMVA Summary'!J$54:J$77)+SUM('1.  LRAMVA Summary'!J$78:J$79)*(MONTH($E139)-1)/12)*$H139</f>
        <v>0</v>
      </c>
      <c r="P139" s="229">
        <f>(SUM('1.  LRAMVA Summary'!K$54:K$77)+SUM('1.  LRAMVA Summary'!K$78:K$79)*(MONTH($E139)-1)/12)*$H139</f>
        <v>0</v>
      </c>
      <c r="Q139" s="229">
        <f>(SUM('1.  LRAMVA Summary'!L$54:L$77)+SUM('1.  LRAMVA Summary'!L$78:L$79)*(MONTH($E139)-1)/12)*$H139</f>
        <v>0</v>
      </c>
      <c r="R139" s="229">
        <f>(SUM('1.  LRAMVA Summary'!M$54:M$77)+SUM('1.  LRAMVA Summary'!M$78:M$79)*(MONTH($E139)-1)/12)*$H139</f>
        <v>0</v>
      </c>
      <c r="S139" s="229">
        <f>(SUM('1.  LRAMVA Summary'!N$54:N$77)+SUM('1.  LRAMVA Summary'!N$78:N$79)*(MONTH($E139)-1)/12)*$H139</f>
        <v>0</v>
      </c>
      <c r="T139" s="229">
        <f>(SUM('1.  LRAMVA Summary'!O$54:O$77)+SUM('1.  LRAMVA Summary'!O$78:O$79)*(MONTH($E139)-1)/12)*$H139</f>
        <v>0</v>
      </c>
      <c r="U139" s="229">
        <f>(SUM('1.  LRAMVA Summary'!P$54:P$77)+SUM('1.  LRAMVA Summary'!P$78:P$79)*(MONTH($E139)-1)/12)*$H139</f>
        <v>0</v>
      </c>
      <c r="V139" s="229">
        <f>(SUM('1.  LRAMVA Summary'!Q$54:Q$77)+SUM('1.  LRAMVA Summary'!Q$78:Q$79)*(MONTH($E139)-1)/12)*$H139</f>
        <v>0</v>
      </c>
      <c r="W139" s="230">
        <f t="shared" si="77"/>
        <v>557.10333994984012</v>
      </c>
    </row>
    <row r="140" spans="2:23" s="9" customFormat="1">
      <c r="B140" s="66"/>
      <c r="E140" s="213">
        <v>43617</v>
      </c>
      <c r="F140" s="213" t="s">
        <v>186</v>
      </c>
      <c r="G140" s="214" t="s">
        <v>66</v>
      </c>
      <c r="H140" s="239">
        <f t="shared" ref="H140" si="78">$C$48/12</f>
        <v>1.8166666666666667E-3</v>
      </c>
      <c r="I140" s="229">
        <f>(SUM('1.  LRAMVA Summary'!D$54:D$77)+SUM('1.  LRAMVA Summary'!D$78:D$79)*(MONTH($E140)-1)/12)*$H140</f>
        <v>421.81278899823837</v>
      </c>
      <c r="J140" s="229">
        <f>(SUM('1.  LRAMVA Summary'!E$54:E$77)+SUM('1.  LRAMVA Summary'!E$78:E$79)*(MONTH($E140)-1)/12)*$H140</f>
        <v>355.23338162939893</v>
      </c>
      <c r="K140" s="229">
        <f>(SUM('1.  LRAMVA Summary'!F$54:F$77)+SUM('1.  LRAMVA Summary'!F$78:F$79)*(MONTH($E140)-1)/12)*$H140</f>
        <v>-185.88122119731929</v>
      </c>
      <c r="L140" s="229">
        <f>(SUM('1.  LRAMVA Summary'!G$54:G$77)+SUM('1.  LRAMVA Summary'!G$78:G$79)*(MONTH($E140)-1)/12)*$H140</f>
        <v>-6.7555242571446099</v>
      </c>
      <c r="M140" s="229">
        <f>(SUM('1.  LRAMVA Summary'!H$54:H$77)+SUM('1.  LRAMVA Summary'!H$78:H$79)*(MONTH($E140)-1)/12)*$H140</f>
        <v>-27.306085223333334</v>
      </c>
      <c r="N140" s="229">
        <f>(SUM('1.  LRAMVA Summary'!I$54:I$77)+SUM('1.  LRAMVA Summary'!I$78:I$79)*(MONTH($E140)-1)/12)*$H140</f>
        <v>0</v>
      </c>
      <c r="O140" s="229">
        <f>(SUM('1.  LRAMVA Summary'!J$54:J$77)+SUM('1.  LRAMVA Summary'!J$78:J$79)*(MONTH($E140)-1)/12)*$H140</f>
        <v>0</v>
      </c>
      <c r="P140" s="229">
        <f>(SUM('1.  LRAMVA Summary'!K$54:K$77)+SUM('1.  LRAMVA Summary'!K$78:K$79)*(MONTH($E140)-1)/12)*$H140</f>
        <v>0</v>
      </c>
      <c r="Q140" s="229">
        <f>(SUM('1.  LRAMVA Summary'!L$54:L$77)+SUM('1.  LRAMVA Summary'!L$78:L$79)*(MONTH($E140)-1)/12)*$H140</f>
        <v>0</v>
      </c>
      <c r="R140" s="229">
        <f>(SUM('1.  LRAMVA Summary'!M$54:M$77)+SUM('1.  LRAMVA Summary'!M$78:M$79)*(MONTH($E140)-1)/12)*$H140</f>
        <v>0</v>
      </c>
      <c r="S140" s="229">
        <f>(SUM('1.  LRAMVA Summary'!N$54:N$77)+SUM('1.  LRAMVA Summary'!N$78:N$79)*(MONTH($E140)-1)/12)*$H140</f>
        <v>0</v>
      </c>
      <c r="T140" s="229">
        <f>(SUM('1.  LRAMVA Summary'!O$54:O$77)+SUM('1.  LRAMVA Summary'!O$78:O$79)*(MONTH($E140)-1)/12)*$H140</f>
        <v>0</v>
      </c>
      <c r="U140" s="229">
        <f>(SUM('1.  LRAMVA Summary'!P$54:P$77)+SUM('1.  LRAMVA Summary'!P$78:P$79)*(MONTH($E140)-1)/12)*$H140</f>
        <v>0</v>
      </c>
      <c r="V140" s="229">
        <f>(SUM('1.  LRAMVA Summary'!Q$54:Q$77)+SUM('1.  LRAMVA Summary'!Q$78:Q$79)*(MONTH($E140)-1)/12)*$H140</f>
        <v>0</v>
      </c>
      <c r="W140" s="230">
        <f t="shared" si="77"/>
        <v>557.10333994984012</v>
      </c>
    </row>
    <row r="141" spans="2:23" s="9" customFormat="1">
      <c r="B141" s="66"/>
      <c r="E141" s="213">
        <v>43647</v>
      </c>
      <c r="F141" s="213" t="s">
        <v>186</v>
      </c>
      <c r="G141" s="214" t="s">
        <v>68</v>
      </c>
      <c r="H141" s="239">
        <f>$C$49/12</f>
        <v>1.8166666666666667E-3</v>
      </c>
      <c r="I141" s="229">
        <f>(SUM('1.  LRAMVA Summary'!D$54:D$77)+SUM('1.  LRAMVA Summary'!D$78:D$79)*(MONTH($E141)-1)/12)*$H141</f>
        <v>421.81278899823837</v>
      </c>
      <c r="J141" s="229">
        <f>(SUM('1.  LRAMVA Summary'!E$54:E$77)+SUM('1.  LRAMVA Summary'!E$78:E$79)*(MONTH($E141)-1)/12)*$H141</f>
        <v>355.23338162939893</v>
      </c>
      <c r="K141" s="229">
        <f>(SUM('1.  LRAMVA Summary'!F$54:F$77)+SUM('1.  LRAMVA Summary'!F$78:F$79)*(MONTH($E141)-1)/12)*$H141</f>
        <v>-185.88122119731929</v>
      </c>
      <c r="L141" s="229">
        <f>(SUM('1.  LRAMVA Summary'!G$54:G$77)+SUM('1.  LRAMVA Summary'!G$78:G$79)*(MONTH($E141)-1)/12)*$H141</f>
        <v>-6.7555242571446099</v>
      </c>
      <c r="M141" s="229">
        <f>(SUM('1.  LRAMVA Summary'!H$54:H$77)+SUM('1.  LRAMVA Summary'!H$78:H$79)*(MONTH($E141)-1)/12)*$H141</f>
        <v>-27.306085223333334</v>
      </c>
      <c r="N141" s="229">
        <f>(SUM('1.  LRAMVA Summary'!I$54:I$77)+SUM('1.  LRAMVA Summary'!I$78:I$79)*(MONTH($E141)-1)/12)*$H141</f>
        <v>0</v>
      </c>
      <c r="O141" s="229">
        <f>(SUM('1.  LRAMVA Summary'!J$54:J$77)+SUM('1.  LRAMVA Summary'!J$78:J$79)*(MONTH($E141)-1)/12)*$H141</f>
        <v>0</v>
      </c>
      <c r="P141" s="229">
        <f>(SUM('1.  LRAMVA Summary'!K$54:K$77)+SUM('1.  LRAMVA Summary'!K$78:K$79)*(MONTH($E141)-1)/12)*$H141</f>
        <v>0</v>
      </c>
      <c r="Q141" s="229">
        <f>(SUM('1.  LRAMVA Summary'!L$54:L$77)+SUM('1.  LRAMVA Summary'!L$78:L$79)*(MONTH($E141)-1)/12)*$H141</f>
        <v>0</v>
      </c>
      <c r="R141" s="229">
        <f>(SUM('1.  LRAMVA Summary'!M$54:M$77)+SUM('1.  LRAMVA Summary'!M$78:M$79)*(MONTH($E141)-1)/12)*$H141</f>
        <v>0</v>
      </c>
      <c r="S141" s="229">
        <f>(SUM('1.  LRAMVA Summary'!N$54:N$77)+SUM('1.  LRAMVA Summary'!N$78:N$79)*(MONTH($E141)-1)/12)*$H141</f>
        <v>0</v>
      </c>
      <c r="T141" s="229">
        <f>(SUM('1.  LRAMVA Summary'!O$54:O$77)+SUM('1.  LRAMVA Summary'!O$78:O$79)*(MONTH($E141)-1)/12)*$H141</f>
        <v>0</v>
      </c>
      <c r="U141" s="229">
        <f>(SUM('1.  LRAMVA Summary'!P$54:P$77)+SUM('1.  LRAMVA Summary'!P$78:P$79)*(MONTH($E141)-1)/12)*$H141</f>
        <v>0</v>
      </c>
      <c r="V141" s="229">
        <f>(SUM('1.  LRAMVA Summary'!Q$54:Q$77)+SUM('1.  LRAMVA Summary'!Q$78:Q$79)*(MONTH($E141)-1)/12)*$H141</f>
        <v>0</v>
      </c>
      <c r="W141" s="230">
        <f t="shared" si="77"/>
        <v>557.10333994984012</v>
      </c>
    </row>
    <row r="142" spans="2:23" s="9" customFormat="1">
      <c r="B142" s="66"/>
      <c r="E142" s="213">
        <v>43678</v>
      </c>
      <c r="F142" s="213" t="s">
        <v>186</v>
      </c>
      <c r="G142" s="214" t="s">
        <v>68</v>
      </c>
      <c r="H142" s="239">
        <f t="shared" ref="H142" si="79">$C$49/12</f>
        <v>1.8166666666666667E-3</v>
      </c>
      <c r="I142" s="229">
        <f>(SUM('1.  LRAMVA Summary'!D$54:D$77)+SUM('1.  LRAMVA Summary'!D$78:D$79)*(MONTH($E142)-1)/12)*$H142</f>
        <v>421.81278899823837</v>
      </c>
      <c r="J142" s="229">
        <f>(SUM('1.  LRAMVA Summary'!E$54:E$77)+SUM('1.  LRAMVA Summary'!E$78:E$79)*(MONTH($E142)-1)/12)*$H142</f>
        <v>355.23338162939893</v>
      </c>
      <c r="K142" s="229">
        <f>(SUM('1.  LRAMVA Summary'!F$54:F$77)+SUM('1.  LRAMVA Summary'!F$78:F$79)*(MONTH($E142)-1)/12)*$H142</f>
        <v>-185.88122119731929</v>
      </c>
      <c r="L142" s="229">
        <f>(SUM('1.  LRAMVA Summary'!G$54:G$77)+SUM('1.  LRAMVA Summary'!G$78:G$79)*(MONTH($E142)-1)/12)*$H142</f>
        <v>-6.7555242571446099</v>
      </c>
      <c r="M142" s="229">
        <f>(SUM('1.  LRAMVA Summary'!H$54:H$77)+SUM('1.  LRAMVA Summary'!H$78:H$79)*(MONTH($E142)-1)/12)*$H142</f>
        <v>-27.306085223333334</v>
      </c>
      <c r="N142" s="229">
        <f>(SUM('1.  LRAMVA Summary'!I$54:I$77)+SUM('1.  LRAMVA Summary'!I$78:I$79)*(MONTH($E142)-1)/12)*$H142</f>
        <v>0</v>
      </c>
      <c r="O142" s="229">
        <f>(SUM('1.  LRAMVA Summary'!J$54:J$77)+SUM('1.  LRAMVA Summary'!J$78:J$79)*(MONTH($E142)-1)/12)*$H142</f>
        <v>0</v>
      </c>
      <c r="P142" s="229">
        <f>(SUM('1.  LRAMVA Summary'!K$54:K$77)+SUM('1.  LRAMVA Summary'!K$78:K$79)*(MONTH($E142)-1)/12)*$H142</f>
        <v>0</v>
      </c>
      <c r="Q142" s="229">
        <f>(SUM('1.  LRAMVA Summary'!L$54:L$77)+SUM('1.  LRAMVA Summary'!L$78:L$79)*(MONTH($E142)-1)/12)*$H142</f>
        <v>0</v>
      </c>
      <c r="R142" s="229">
        <f>(SUM('1.  LRAMVA Summary'!M$54:M$77)+SUM('1.  LRAMVA Summary'!M$78:M$79)*(MONTH($E142)-1)/12)*$H142</f>
        <v>0</v>
      </c>
      <c r="S142" s="229">
        <f>(SUM('1.  LRAMVA Summary'!N$54:N$77)+SUM('1.  LRAMVA Summary'!N$78:N$79)*(MONTH($E142)-1)/12)*$H142</f>
        <v>0</v>
      </c>
      <c r="T142" s="229">
        <f>(SUM('1.  LRAMVA Summary'!O$54:O$77)+SUM('1.  LRAMVA Summary'!O$78:O$79)*(MONTH($E142)-1)/12)*$H142</f>
        <v>0</v>
      </c>
      <c r="U142" s="229">
        <f>(SUM('1.  LRAMVA Summary'!P$54:P$77)+SUM('1.  LRAMVA Summary'!P$78:P$79)*(MONTH($E142)-1)/12)*$H142</f>
        <v>0</v>
      </c>
      <c r="V142" s="229">
        <f>(SUM('1.  LRAMVA Summary'!Q$54:Q$77)+SUM('1.  LRAMVA Summary'!Q$78:Q$79)*(MONTH($E142)-1)/12)*$H142</f>
        <v>0</v>
      </c>
      <c r="W142" s="230">
        <f t="shared" si="77"/>
        <v>557.10333994984012</v>
      </c>
    </row>
    <row r="143" spans="2:23" s="9" customFormat="1">
      <c r="B143" s="66"/>
      <c r="E143" s="213">
        <v>43709</v>
      </c>
      <c r="F143" s="213" t="s">
        <v>186</v>
      </c>
      <c r="G143" s="214" t="s">
        <v>68</v>
      </c>
      <c r="H143" s="239">
        <f>$C$49/12</f>
        <v>1.8166666666666667E-3</v>
      </c>
      <c r="I143" s="229">
        <f>(SUM('1.  LRAMVA Summary'!D$54:D$77)+SUM('1.  LRAMVA Summary'!D$78:D$79)*(MONTH($E143)-1)/12)*$H143</f>
        <v>421.81278899823837</v>
      </c>
      <c r="J143" s="229">
        <f>(SUM('1.  LRAMVA Summary'!E$54:E$77)+SUM('1.  LRAMVA Summary'!E$78:E$79)*(MONTH($E143)-1)/12)*$H143</f>
        <v>355.23338162939893</v>
      </c>
      <c r="K143" s="229">
        <f>(SUM('1.  LRAMVA Summary'!F$54:F$77)+SUM('1.  LRAMVA Summary'!F$78:F$79)*(MONTH($E143)-1)/12)*$H143</f>
        <v>-185.88122119731929</v>
      </c>
      <c r="L143" s="229">
        <f>(SUM('1.  LRAMVA Summary'!G$54:G$77)+SUM('1.  LRAMVA Summary'!G$78:G$79)*(MONTH($E143)-1)/12)*$H143</f>
        <v>-6.7555242571446099</v>
      </c>
      <c r="M143" s="229">
        <f>(SUM('1.  LRAMVA Summary'!H$54:H$77)+SUM('1.  LRAMVA Summary'!H$78:H$79)*(MONTH($E143)-1)/12)*$H143</f>
        <v>-27.306085223333334</v>
      </c>
      <c r="N143" s="229">
        <f>(SUM('1.  LRAMVA Summary'!I$54:I$77)+SUM('1.  LRAMVA Summary'!I$78:I$79)*(MONTH($E143)-1)/12)*$H143</f>
        <v>0</v>
      </c>
      <c r="O143" s="229">
        <f>(SUM('1.  LRAMVA Summary'!J$54:J$77)+SUM('1.  LRAMVA Summary'!J$78:J$79)*(MONTH($E143)-1)/12)*$H143</f>
        <v>0</v>
      </c>
      <c r="P143" s="229">
        <f>(SUM('1.  LRAMVA Summary'!K$54:K$77)+SUM('1.  LRAMVA Summary'!K$78:K$79)*(MONTH($E143)-1)/12)*$H143</f>
        <v>0</v>
      </c>
      <c r="Q143" s="229">
        <f>(SUM('1.  LRAMVA Summary'!L$54:L$77)+SUM('1.  LRAMVA Summary'!L$78:L$79)*(MONTH($E143)-1)/12)*$H143</f>
        <v>0</v>
      </c>
      <c r="R143" s="229">
        <f>(SUM('1.  LRAMVA Summary'!M$54:M$77)+SUM('1.  LRAMVA Summary'!M$78:M$79)*(MONTH($E143)-1)/12)*$H143</f>
        <v>0</v>
      </c>
      <c r="S143" s="229">
        <f>(SUM('1.  LRAMVA Summary'!N$54:N$77)+SUM('1.  LRAMVA Summary'!N$78:N$79)*(MONTH($E143)-1)/12)*$H143</f>
        <v>0</v>
      </c>
      <c r="T143" s="229">
        <f>(SUM('1.  LRAMVA Summary'!O$54:O$77)+SUM('1.  LRAMVA Summary'!O$78:O$79)*(MONTH($E143)-1)/12)*$H143</f>
        <v>0</v>
      </c>
      <c r="U143" s="229">
        <f>(SUM('1.  LRAMVA Summary'!P$54:P$77)+SUM('1.  LRAMVA Summary'!P$78:P$79)*(MONTH($E143)-1)/12)*$H143</f>
        <v>0</v>
      </c>
      <c r="V143" s="229">
        <f>(SUM('1.  LRAMVA Summary'!Q$54:Q$77)+SUM('1.  LRAMVA Summary'!Q$78:Q$79)*(MONTH($E143)-1)/12)*$H143</f>
        <v>0</v>
      </c>
      <c r="W143" s="230">
        <f t="shared" si="77"/>
        <v>557.10333994984012</v>
      </c>
    </row>
    <row r="144" spans="2:23" s="9" customFormat="1">
      <c r="B144" s="66"/>
      <c r="E144" s="213">
        <v>43739</v>
      </c>
      <c r="F144" s="213" t="s">
        <v>186</v>
      </c>
      <c r="G144" s="214" t="s">
        <v>69</v>
      </c>
      <c r="H144" s="239">
        <f>$C$50/12</f>
        <v>1.8166666666666667E-3</v>
      </c>
      <c r="I144" s="229">
        <f>(SUM('1.  LRAMVA Summary'!D$54:D$77)+SUM('1.  LRAMVA Summary'!D$78:D$79)*(MONTH($E144)-1)/12)*$H144</f>
        <v>421.81278899823837</v>
      </c>
      <c r="J144" s="229">
        <f>(SUM('1.  LRAMVA Summary'!E$54:E$77)+SUM('1.  LRAMVA Summary'!E$78:E$79)*(MONTH($E144)-1)/12)*$H144</f>
        <v>355.23338162939893</v>
      </c>
      <c r="K144" s="229">
        <f>(SUM('1.  LRAMVA Summary'!F$54:F$77)+SUM('1.  LRAMVA Summary'!F$78:F$79)*(MONTH($E144)-1)/12)*$H144</f>
        <v>-185.88122119731929</v>
      </c>
      <c r="L144" s="229">
        <f>(SUM('1.  LRAMVA Summary'!G$54:G$77)+SUM('1.  LRAMVA Summary'!G$78:G$79)*(MONTH($E144)-1)/12)*$H144</f>
        <v>-6.7555242571446099</v>
      </c>
      <c r="M144" s="229">
        <f>(SUM('1.  LRAMVA Summary'!H$54:H$77)+SUM('1.  LRAMVA Summary'!H$78:H$79)*(MONTH($E144)-1)/12)*$H144</f>
        <v>-27.306085223333334</v>
      </c>
      <c r="N144" s="229">
        <f>(SUM('1.  LRAMVA Summary'!I$54:I$77)+SUM('1.  LRAMVA Summary'!I$78:I$79)*(MONTH($E144)-1)/12)*$H144</f>
        <v>0</v>
      </c>
      <c r="O144" s="229">
        <f>(SUM('1.  LRAMVA Summary'!J$54:J$77)+SUM('1.  LRAMVA Summary'!J$78:J$79)*(MONTH($E144)-1)/12)*$H144</f>
        <v>0</v>
      </c>
      <c r="P144" s="229">
        <f>(SUM('1.  LRAMVA Summary'!K$54:K$77)+SUM('1.  LRAMVA Summary'!K$78:K$79)*(MONTH($E144)-1)/12)*$H144</f>
        <v>0</v>
      </c>
      <c r="Q144" s="229">
        <f>(SUM('1.  LRAMVA Summary'!L$54:L$77)+SUM('1.  LRAMVA Summary'!L$78:L$79)*(MONTH($E144)-1)/12)*$H144</f>
        <v>0</v>
      </c>
      <c r="R144" s="229">
        <f>(SUM('1.  LRAMVA Summary'!M$54:M$77)+SUM('1.  LRAMVA Summary'!M$78:M$79)*(MONTH($E144)-1)/12)*$H144</f>
        <v>0</v>
      </c>
      <c r="S144" s="229">
        <f>(SUM('1.  LRAMVA Summary'!N$54:N$77)+SUM('1.  LRAMVA Summary'!N$78:N$79)*(MONTH($E144)-1)/12)*$H144</f>
        <v>0</v>
      </c>
      <c r="T144" s="229">
        <f>(SUM('1.  LRAMVA Summary'!O$54:O$77)+SUM('1.  LRAMVA Summary'!O$78:O$79)*(MONTH($E144)-1)/12)*$H144</f>
        <v>0</v>
      </c>
      <c r="U144" s="229">
        <f>(SUM('1.  LRAMVA Summary'!P$54:P$77)+SUM('1.  LRAMVA Summary'!P$78:P$79)*(MONTH($E144)-1)/12)*$H144</f>
        <v>0</v>
      </c>
      <c r="V144" s="229">
        <f>(SUM('1.  LRAMVA Summary'!Q$54:Q$77)+SUM('1.  LRAMVA Summary'!Q$78:Q$79)*(MONTH($E144)-1)/12)*$H144</f>
        <v>0</v>
      </c>
      <c r="W144" s="230">
        <f t="shared" si="77"/>
        <v>557.10333994984012</v>
      </c>
    </row>
    <row r="145" spans="2:23" s="9" customFormat="1">
      <c r="B145" s="66"/>
      <c r="E145" s="213">
        <v>43770</v>
      </c>
      <c r="F145" s="213" t="s">
        <v>186</v>
      </c>
      <c r="G145" s="214" t="s">
        <v>69</v>
      </c>
      <c r="H145" s="239">
        <f t="shared" ref="H145:H146" si="80">$C$50/12</f>
        <v>1.8166666666666667E-3</v>
      </c>
      <c r="I145" s="229">
        <f>(SUM('1.  LRAMVA Summary'!D$54:D$77)+SUM('1.  LRAMVA Summary'!D$78:D$79)*(MONTH($E145)-1)/12)*$H145</f>
        <v>421.81278899823837</v>
      </c>
      <c r="J145" s="229">
        <f>(SUM('1.  LRAMVA Summary'!E$54:E$77)+SUM('1.  LRAMVA Summary'!E$78:E$79)*(MONTH($E145)-1)/12)*$H145</f>
        <v>355.23338162939893</v>
      </c>
      <c r="K145" s="229">
        <f>(SUM('1.  LRAMVA Summary'!F$54:F$77)+SUM('1.  LRAMVA Summary'!F$78:F$79)*(MONTH($E145)-1)/12)*$H145</f>
        <v>-185.88122119731929</v>
      </c>
      <c r="L145" s="229">
        <f>(SUM('1.  LRAMVA Summary'!G$54:G$77)+SUM('1.  LRAMVA Summary'!G$78:G$79)*(MONTH($E145)-1)/12)*$H145</f>
        <v>-6.7555242571446099</v>
      </c>
      <c r="M145" s="229">
        <f>(SUM('1.  LRAMVA Summary'!H$54:H$77)+SUM('1.  LRAMVA Summary'!H$78:H$79)*(MONTH($E145)-1)/12)*$H145</f>
        <v>-27.306085223333334</v>
      </c>
      <c r="N145" s="229">
        <f>(SUM('1.  LRAMVA Summary'!I$54:I$77)+SUM('1.  LRAMVA Summary'!I$78:I$79)*(MONTH($E145)-1)/12)*$H145</f>
        <v>0</v>
      </c>
      <c r="O145" s="229">
        <f>(SUM('1.  LRAMVA Summary'!J$54:J$77)+SUM('1.  LRAMVA Summary'!J$78:J$79)*(MONTH($E145)-1)/12)*$H145</f>
        <v>0</v>
      </c>
      <c r="P145" s="229">
        <f>(SUM('1.  LRAMVA Summary'!K$54:K$77)+SUM('1.  LRAMVA Summary'!K$78:K$79)*(MONTH($E145)-1)/12)*$H145</f>
        <v>0</v>
      </c>
      <c r="Q145" s="229">
        <f>(SUM('1.  LRAMVA Summary'!L$54:L$77)+SUM('1.  LRAMVA Summary'!L$78:L$79)*(MONTH($E145)-1)/12)*$H145</f>
        <v>0</v>
      </c>
      <c r="R145" s="229">
        <f>(SUM('1.  LRAMVA Summary'!M$54:M$77)+SUM('1.  LRAMVA Summary'!M$78:M$79)*(MONTH($E145)-1)/12)*$H145</f>
        <v>0</v>
      </c>
      <c r="S145" s="229">
        <f>(SUM('1.  LRAMVA Summary'!N$54:N$77)+SUM('1.  LRAMVA Summary'!N$78:N$79)*(MONTH($E145)-1)/12)*$H145</f>
        <v>0</v>
      </c>
      <c r="T145" s="229">
        <f>(SUM('1.  LRAMVA Summary'!O$54:O$77)+SUM('1.  LRAMVA Summary'!O$78:O$79)*(MONTH($E145)-1)/12)*$H145</f>
        <v>0</v>
      </c>
      <c r="U145" s="229">
        <f>(SUM('1.  LRAMVA Summary'!P$54:P$77)+SUM('1.  LRAMVA Summary'!P$78:P$79)*(MONTH($E145)-1)/12)*$H145</f>
        <v>0</v>
      </c>
      <c r="V145" s="229">
        <f>(SUM('1.  LRAMVA Summary'!Q$54:Q$77)+SUM('1.  LRAMVA Summary'!Q$78:Q$79)*(MONTH($E145)-1)/12)*$H145</f>
        <v>0</v>
      </c>
      <c r="W145" s="230">
        <f t="shared" si="77"/>
        <v>557.10333994984012</v>
      </c>
    </row>
    <row r="146" spans="2:23" s="9" customFormat="1">
      <c r="B146" s="66"/>
      <c r="E146" s="213">
        <v>43800</v>
      </c>
      <c r="F146" s="213" t="s">
        <v>186</v>
      </c>
      <c r="G146" s="214" t="s">
        <v>69</v>
      </c>
      <c r="H146" s="239">
        <f t="shared" si="80"/>
        <v>1.8166666666666667E-3</v>
      </c>
      <c r="I146" s="229">
        <f>(SUM('1.  LRAMVA Summary'!D$54:D$77)+SUM('1.  LRAMVA Summary'!D$78:D$79)*(MONTH($E146)-1)/12)*$H146</f>
        <v>421.81278899823837</v>
      </c>
      <c r="J146" s="229">
        <f>(SUM('1.  LRAMVA Summary'!E$54:E$77)+SUM('1.  LRAMVA Summary'!E$78:E$79)*(MONTH($E146)-1)/12)*$H146</f>
        <v>355.23338162939893</v>
      </c>
      <c r="K146" s="229">
        <f>(SUM('1.  LRAMVA Summary'!F$54:F$77)+SUM('1.  LRAMVA Summary'!F$78:F$79)*(MONTH($E146)-1)/12)*$H146</f>
        <v>-185.88122119731929</v>
      </c>
      <c r="L146" s="229">
        <f>(SUM('1.  LRAMVA Summary'!G$54:G$77)+SUM('1.  LRAMVA Summary'!G$78:G$79)*(MONTH($E146)-1)/12)*$H146</f>
        <v>-6.7555242571446099</v>
      </c>
      <c r="M146" s="229">
        <f>(SUM('1.  LRAMVA Summary'!H$54:H$77)+SUM('1.  LRAMVA Summary'!H$78:H$79)*(MONTH($E146)-1)/12)*$H146</f>
        <v>-27.306085223333334</v>
      </c>
      <c r="N146" s="229">
        <f>(SUM('1.  LRAMVA Summary'!I$54:I$77)+SUM('1.  LRAMVA Summary'!I$78:I$79)*(MONTH($E146)-1)/12)*$H146</f>
        <v>0</v>
      </c>
      <c r="O146" s="229">
        <f>(SUM('1.  LRAMVA Summary'!J$54:J$77)+SUM('1.  LRAMVA Summary'!J$78:J$79)*(MONTH($E146)-1)/12)*$H146</f>
        <v>0</v>
      </c>
      <c r="P146" s="229">
        <f>(SUM('1.  LRAMVA Summary'!K$54:K$77)+SUM('1.  LRAMVA Summary'!K$78:K$79)*(MONTH($E146)-1)/12)*$H146</f>
        <v>0</v>
      </c>
      <c r="Q146" s="229">
        <f>(SUM('1.  LRAMVA Summary'!L$54:L$77)+SUM('1.  LRAMVA Summary'!L$78:L$79)*(MONTH($E146)-1)/12)*$H146</f>
        <v>0</v>
      </c>
      <c r="R146" s="229">
        <f>(SUM('1.  LRAMVA Summary'!M$54:M$77)+SUM('1.  LRAMVA Summary'!M$78:M$79)*(MONTH($E146)-1)/12)*$H146</f>
        <v>0</v>
      </c>
      <c r="S146" s="229">
        <f>(SUM('1.  LRAMVA Summary'!N$54:N$77)+SUM('1.  LRAMVA Summary'!N$78:N$79)*(MONTH($E146)-1)/12)*$H146</f>
        <v>0</v>
      </c>
      <c r="T146" s="229">
        <f>(SUM('1.  LRAMVA Summary'!O$54:O$77)+SUM('1.  LRAMVA Summary'!O$78:O$79)*(MONTH($E146)-1)/12)*$H146</f>
        <v>0</v>
      </c>
      <c r="U146" s="229">
        <f>(SUM('1.  LRAMVA Summary'!P$54:P$77)+SUM('1.  LRAMVA Summary'!P$78:P$79)*(MONTH($E146)-1)/12)*$H146</f>
        <v>0</v>
      </c>
      <c r="V146" s="229">
        <f>(SUM('1.  LRAMVA Summary'!Q$54:Q$77)+SUM('1.  LRAMVA Summary'!Q$78:Q$79)*(MONTH($E146)-1)/12)*$H146</f>
        <v>0</v>
      </c>
      <c r="W146" s="230">
        <f t="shared" si="77"/>
        <v>557.10333994984012</v>
      </c>
    </row>
    <row r="147" spans="2:23" s="9" customFormat="1" ht="15.75" thickBot="1">
      <c r="B147" s="66"/>
      <c r="E147" s="215" t="s">
        <v>469</v>
      </c>
      <c r="F147" s="215"/>
      <c r="G147" s="216"/>
      <c r="H147" s="217"/>
      <c r="I147" s="218">
        <f>SUM(I134:I146)</f>
        <v>16071.937975305595</v>
      </c>
      <c r="J147" s="218">
        <f>SUM(J134:J146)</f>
        <v>13535.12511999631</v>
      </c>
      <c r="K147" s="218">
        <f t="shared" ref="K147:O147" si="81">SUM(K134:K146)</f>
        <v>-7082.4582273863907</v>
      </c>
      <c r="L147" s="218">
        <f t="shared" si="81"/>
        <v>-257.39941908673114</v>
      </c>
      <c r="M147" s="218">
        <f t="shared" si="81"/>
        <v>-1040.4182127812496</v>
      </c>
      <c r="N147" s="218">
        <f t="shared" si="81"/>
        <v>0</v>
      </c>
      <c r="O147" s="218">
        <f t="shared" si="81"/>
        <v>0</v>
      </c>
      <c r="P147" s="218">
        <f t="shared" ref="P147:V147" si="82">SUM(P134:P146)</f>
        <v>0</v>
      </c>
      <c r="Q147" s="218">
        <f t="shared" si="82"/>
        <v>0</v>
      </c>
      <c r="R147" s="218">
        <f t="shared" si="82"/>
        <v>0</v>
      </c>
      <c r="S147" s="218">
        <f t="shared" si="82"/>
        <v>0</v>
      </c>
      <c r="T147" s="218">
        <f t="shared" si="82"/>
        <v>0</v>
      </c>
      <c r="U147" s="218">
        <f t="shared" si="82"/>
        <v>0</v>
      </c>
      <c r="V147" s="218">
        <f t="shared" si="82"/>
        <v>0</v>
      </c>
      <c r="W147" s="218">
        <f>SUM(W134:W146)</f>
        <v>21226.787236047523</v>
      </c>
    </row>
    <row r="148" spans="2:23" s="9" customFormat="1" ht="15.75" thickTop="1">
      <c r="B148" s="66"/>
      <c r="E148" s="219" t="s">
        <v>67</v>
      </c>
      <c r="F148" s="219"/>
      <c r="G148" s="220"/>
      <c r="H148" s="221"/>
      <c r="I148" s="222"/>
      <c r="J148" s="222"/>
      <c r="K148" s="222"/>
      <c r="L148" s="222"/>
      <c r="M148" s="222"/>
      <c r="N148" s="222"/>
      <c r="O148" s="222"/>
      <c r="P148" s="222"/>
      <c r="Q148" s="222"/>
      <c r="R148" s="222"/>
      <c r="S148" s="222"/>
      <c r="T148" s="222"/>
      <c r="U148" s="222"/>
      <c r="V148" s="222"/>
      <c r="W148" s="223"/>
    </row>
    <row r="149" spans="2:23" s="9" customFormat="1">
      <c r="B149" s="66"/>
      <c r="E149" s="224" t="s">
        <v>433</v>
      </c>
      <c r="F149" s="224"/>
      <c r="G149" s="225"/>
      <c r="H149" s="226"/>
      <c r="I149" s="227">
        <f>I147+I148</f>
        <v>16071.937975305595</v>
      </c>
      <c r="J149" s="227">
        <f t="shared" ref="J149" si="83">J147+J148</f>
        <v>13535.12511999631</v>
      </c>
      <c r="K149" s="227">
        <f t="shared" ref="K149" si="84">K147+K148</f>
        <v>-7082.4582273863907</v>
      </c>
      <c r="L149" s="227">
        <f t="shared" ref="L149" si="85">L147+L148</f>
        <v>-257.39941908673114</v>
      </c>
      <c r="M149" s="227">
        <f t="shared" ref="M149" si="86">M147+M148</f>
        <v>-1040.4182127812496</v>
      </c>
      <c r="N149" s="227">
        <f t="shared" ref="N149" si="87">N147+N148</f>
        <v>0</v>
      </c>
      <c r="O149" s="227">
        <f t="shared" ref="O149:V149" si="88">O147+O148</f>
        <v>0</v>
      </c>
      <c r="P149" s="227">
        <f t="shared" si="88"/>
        <v>0</v>
      </c>
      <c r="Q149" s="227">
        <f t="shared" si="88"/>
        <v>0</v>
      </c>
      <c r="R149" s="227">
        <f t="shared" si="88"/>
        <v>0</v>
      </c>
      <c r="S149" s="227">
        <f t="shared" si="88"/>
        <v>0</v>
      </c>
      <c r="T149" s="227">
        <f t="shared" si="88"/>
        <v>0</v>
      </c>
      <c r="U149" s="227">
        <f t="shared" si="88"/>
        <v>0</v>
      </c>
      <c r="V149" s="227">
        <f t="shared" si="88"/>
        <v>0</v>
      </c>
      <c r="W149" s="227">
        <f>W147+W148</f>
        <v>21226.787236047523</v>
      </c>
    </row>
    <row r="150" spans="2:23" s="9" customFormat="1">
      <c r="B150" s="66"/>
      <c r="E150" s="213">
        <v>43831</v>
      </c>
      <c r="F150" s="213" t="s">
        <v>187</v>
      </c>
      <c r="G150" s="214" t="s">
        <v>65</v>
      </c>
      <c r="H150" s="239">
        <f>$C$51/12</f>
        <v>1.8166666666666667E-3</v>
      </c>
      <c r="I150" s="229">
        <f>(SUM('1.  LRAMVA Summary'!D$54:D$80)+SUM('1.  LRAMVA Summary'!D$81:D$82)*(MONTH($E150)-1)/12)*$H150</f>
        <v>421.81278899823837</v>
      </c>
      <c r="J150" s="229">
        <f>(SUM('1.  LRAMVA Summary'!E$54:E$80)+SUM('1.  LRAMVA Summary'!E$81:E$82)*(MONTH($E150)-1)/12)*$H150</f>
        <v>355.23338162939893</v>
      </c>
      <c r="K150" s="229">
        <f>(SUM('1.  LRAMVA Summary'!F$54:F$80)+SUM('1.  LRAMVA Summary'!F$81:F$82)*(MONTH($E150)-1)/12)*$H150</f>
        <v>-185.88122119731929</v>
      </c>
      <c r="L150" s="229">
        <f>(SUM('1.  LRAMVA Summary'!G$54:G$80)+SUM('1.  LRAMVA Summary'!G$81:G$82)*(MONTH($E150)-1)/12)*$H150</f>
        <v>-6.7555242571446099</v>
      </c>
      <c r="M150" s="229">
        <f>(SUM('1.  LRAMVA Summary'!H$54:H$80)+SUM('1.  LRAMVA Summary'!H$81:H$82)*(MONTH($E150)-1)/12)*$H150</f>
        <v>-27.306085223333334</v>
      </c>
      <c r="N150" s="229">
        <f>(SUM('1.  LRAMVA Summary'!I$54:I$80)+SUM('1.  LRAMVA Summary'!I$81:I$82)*(MONTH($E150)-1)/12)*$H150</f>
        <v>0</v>
      </c>
      <c r="O150" s="229">
        <f>(SUM('1.  LRAMVA Summary'!J$54:J$80)+SUM('1.  LRAMVA Summary'!J$81:J$82)*(MONTH($E150)-1)/12)*$H150</f>
        <v>0</v>
      </c>
      <c r="P150" s="229">
        <f>(SUM('1.  LRAMVA Summary'!K$54:K$80)+SUM('1.  LRAMVA Summary'!K$81:K$82)*(MONTH($E150)-1)/12)*$H150</f>
        <v>0</v>
      </c>
      <c r="Q150" s="229">
        <f>(SUM('1.  LRAMVA Summary'!L$54:L$80)+SUM('1.  LRAMVA Summary'!L$81:L$82)*(MONTH($E150)-1)/12)*$H150</f>
        <v>0</v>
      </c>
      <c r="R150" s="229">
        <f>(SUM('1.  LRAMVA Summary'!M$54:M$80)+SUM('1.  LRAMVA Summary'!M$81:M$82)*(MONTH($E150)-1)/12)*$H150</f>
        <v>0</v>
      </c>
      <c r="S150" s="229">
        <f>(SUM('1.  LRAMVA Summary'!N$54:N$80)+SUM('1.  LRAMVA Summary'!N$81:N$82)*(MONTH($E150)-1)/12)*$H150</f>
        <v>0</v>
      </c>
      <c r="T150" s="229">
        <f>(SUM('1.  LRAMVA Summary'!O$54:O$80)+SUM('1.  LRAMVA Summary'!O$81:O$82)*(MONTH($E150)-1)/12)*$H150</f>
        <v>0</v>
      </c>
      <c r="U150" s="229">
        <f>(SUM('1.  LRAMVA Summary'!P$54:P$80)+SUM('1.  LRAMVA Summary'!P$81:P$82)*(MONTH($E150)-1)/12)*$H150</f>
        <v>0</v>
      </c>
      <c r="V150" s="229">
        <f>(SUM('1.  LRAMVA Summary'!Q$54:Q$80)+SUM('1.  LRAMVA Summary'!Q$81:Q$82)*(MONTH($E150)-1)/12)*$H150</f>
        <v>0</v>
      </c>
      <c r="W150" s="230">
        <f>SUM(I150:V150)</f>
        <v>557.10333994984012</v>
      </c>
    </row>
    <row r="151" spans="2:23" s="9" customFormat="1">
      <c r="B151" s="66"/>
      <c r="E151" s="213">
        <v>43862</v>
      </c>
      <c r="F151" s="213" t="s">
        <v>187</v>
      </c>
      <c r="G151" s="214" t="s">
        <v>65</v>
      </c>
      <c r="H151" s="239">
        <f t="shared" ref="H151:H152" si="89">$C$51/12</f>
        <v>1.8166666666666667E-3</v>
      </c>
      <c r="I151" s="229">
        <f>(SUM('1.  LRAMVA Summary'!D$54:D$80)+SUM('1.  LRAMVA Summary'!D$81:D$82)*(MONTH($E151)-1)/12)*$H151</f>
        <v>421.81278899823837</v>
      </c>
      <c r="J151" s="229">
        <f>(SUM('1.  LRAMVA Summary'!E$54:E$80)+SUM('1.  LRAMVA Summary'!E$81:E$82)*(MONTH($E151)-1)/12)*$H151</f>
        <v>355.23338162939893</v>
      </c>
      <c r="K151" s="229">
        <f>(SUM('1.  LRAMVA Summary'!F$54:F$80)+SUM('1.  LRAMVA Summary'!F$81:F$82)*(MONTH($E151)-1)/12)*$H151</f>
        <v>-185.88122119731929</v>
      </c>
      <c r="L151" s="229">
        <f>(SUM('1.  LRAMVA Summary'!G$54:G$80)+SUM('1.  LRAMVA Summary'!G$81:G$82)*(MONTH($E151)-1)/12)*$H151</f>
        <v>-6.7555242571446099</v>
      </c>
      <c r="M151" s="229">
        <f>(SUM('1.  LRAMVA Summary'!H$54:H$80)+SUM('1.  LRAMVA Summary'!H$81:H$82)*(MONTH($E151)-1)/12)*$H151</f>
        <v>-27.306085223333334</v>
      </c>
      <c r="N151" s="229">
        <f>(SUM('1.  LRAMVA Summary'!I$54:I$80)+SUM('1.  LRAMVA Summary'!I$81:I$82)*(MONTH($E151)-1)/12)*$H151</f>
        <v>0</v>
      </c>
      <c r="O151" s="229">
        <f>(SUM('1.  LRAMVA Summary'!J$54:J$80)+SUM('1.  LRAMVA Summary'!J$81:J$82)*(MONTH($E151)-1)/12)*$H151</f>
        <v>0</v>
      </c>
      <c r="P151" s="229">
        <f>(SUM('1.  LRAMVA Summary'!K$54:K$80)+SUM('1.  LRAMVA Summary'!K$81:K$82)*(MONTH($E151)-1)/12)*$H151</f>
        <v>0</v>
      </c>
      <c r="Q151" s="229">
        <f>(SUM('1.  LRAMVA Summary'!L$54:L$80)+SUM('1.  LRAMVA Summary'!L$81:L$82)*(MONTH($E151)-1)/12)*$H151</f>
        <v>0</v>
      </c>
      <c r="R151" s="229">
        <f>(SUM('1.  LRAMVA Summary'!M$54:M$80)+SUM('1.  LRAMVA Summary'!M$81:M$82)*(MONTH($E151)-1)/12)*$H151</f>
        <v>0</v>
      </c>
      <c r="S151" s="229">
        <f>(SUM('1.  LRAMVA Summary'!N$54:N$80)+SUM('1.  LRAMVA Summary'!N$81:N$82)*(MONTH($E151)-1)/12)*$H151</f>
        <v>0</v>
      </c>
      <c r="T151" s="229">
        <f>(SUM('1.  LRAMVA Summary'!O$54:O$80)+SUM('1.  LRAMVA Summary'!O$81:O$82)*(MONTH($E151)-1)/12)*$H151</f>
        <v>0</v>
      </c>
      <c r="U151" s="229">
        <f>(SUM('1.  LRAMVA Summary'!P$54:P$80)+SUM('1.  LRAMVA Summary'!P$81:P$82)*(MONTH($E151)-1)/12)*$H151</f>
        <v>0</v>
      </c>
      <c r="V151" s="229">
        <f>(SUM('1.  LRAMVA Summary'!Q$54:Q$80)+SUM('1.  LRAMVA Summary'!Q$81:Q$82)*(MONTH($E151)-1)/12)*$H151</f>
        <v>0</v>
      </c>
      <c r="W151" s="230">
        <f t="shared" ref="W151:W160" si="90">SUM(I151:V151)</f>
        <v>557.10333994984012</v>
      </c>
    </row>
    <row r="152" spans="2:23" s="9" customFormat="1">
      <c r="B152" s="66"/>
      <c r="E152" s="213">
        <v>43891</v>
      </c>
      <c r="F152" s="213" t="s">
        <v>187</v>
      </c>
      <c r="G152" s="214" t="s">
        <v>65</v>
      </c>
      <c r="H152" s="239">
        <f t="shared" si="89"/>
        <v>1.8166666666666667E-3</v>
      </c>
      <c r="I152" s="229">
        <f>(SUM('1.  LRAMVA Summary'!D$54:D$80)+SUM('1.  LRAMVA Summary'!D$81:D$82)*(MONTH($E152)-1)/12)*$H152</f>
        <v>421.81278899823837</v>
      </c>
      <c r="J152" s="229">
        <f>(SUM('1.  LRAMVA Summary'!E$54:E$80)+SUM('1.  LRAMVA Summary'!E$81:E$82)*(MONTH($E152)-1)/12)*$H152</f>
        <v>355.23338162939893</v>
      </c>
      <c r="K152" s="229">
        <f>(SUM('1.  LRAMVA Summary'!F$54:F$80)+SUM('1.  LRAMVA Summary'!F$81:F$82)*(MONTH($E152)-1)/12)*$H152</f>
        <v>-185.88122119731929</v>
      </c>
      <c r="L152" s="229">
        <f>(SUM('1.  LRAMVA Summary'!G$54:G$80)+SUM('1.  LRAMVA Summary'!G$81:G$82)*(MONTH($E152)-1)/12)*$H152</f>
        <v>-6.7555242571446099</v>
      </c>
      <c r="M152" s="229">
        <f>(SUM('1.  LRAMVA Summary'!H$54:H$80)+SUM('1.  LRAMVA Summary'!H$81:H$82)*(MONTH($E152)-1)/12)*$H152</f>
        <v>-27.306085223333334</v>
      </c>
      <c r="N152" s="229">
        <f>(SUM('1.  LRAMVA Summary'!I$54:I$80)+SUM('1.  LRAMVA Summary'!I$81:I$82)*(MONTH($E152)-1)/12)*$H152</f>
        <v>0</v>
      </c>
      <c r="O152" s="229">
        <f>(SUM('1.  LRAMVA Summary'!J$54:J$80)+SUM('1.  LRAMVA Summary'!J$81:J$82)*(MONTH($E152)-1)/12)*$H152</f>
        <v>0</v>
      </c>
      <c r="P152" s="229">
        <f>(SUM('1.  LRAMVA Summary'!K$54:K$80)+SUM('1.  LRAMVA Summary'!K$81:K$82)*(MONTH($E152)-1)/12)*$H152</f>
        <v>0</v>
      </c>
      <c r="Q152" s="229">
        <f>(SUM('1.  LRAMVA Summary'!L$54:L$80)+SUM('1.  LRAMVA Summary'!L$81:L$82)*(MONTH($E152)-1)/12)*$H152</f>
        <v>0</v>
      </c>
      <c r="R152" s="229">
        <f>(SUM('1.  LRAMVA Summary'!M$54:M$80)+SUM('1.  LRAMVA Summary'!M$81:M$82)*(MONTH($E152)-1)/12)*$H152</f>
        <v>0</v>
      </c>
      <c r="S152" s="229">
        <f>(SUM('1.  LRAMVA Summary'!N$54:N$80)+SUM('1.  LRAMVA Summary'!N$81:N$82)*(MONTH($E152)-1)/12)*$H152</f>
        <v>0</v>
      </c>
      <c r="T152" s="229">
        <f>(SUM('1.  LRAMVA Summary'!O$54:O$80)+SUM('1.  LRAMVA Summary'!O$81:O$82)*(MONTH($E152)-1)/12)*$H152</f>
        <v>0</v>
      </c>
      <c r="U152" s="229">
        <f>(SUM('1.  LRAMVA Summary'!P$54:P$80)+SUM('1.  LRAMVA Summary'!P$81:P$82)*(MONTH($E152)-1)/12)*$H152</f>
        <v>0</v>
      </c>
      <c r="V152" s="229">
        <f>(SUM('1.  LRAMVA Summary'!Q$54:Q$80)+SUM('1.  LRAMVA Summary'!Q$81:Q$82)*(MONTH($E152)-1)/12)*$H152</f>
        <v>0</v>
      </c>
      <c r="W152" s="230">
        <f t="shared" si="90"/>
        <v>557.10333994984012</v>
      </c>
    </row>
    <row r="153" spans="2:23" s="9" customFormat="1">
      <c r="B153" s="66"/>
      <c r="E153" s="213">
        <v>43922</v>
      </c>
      <c r="F153" s="213" t="s">
        <v>187</v>
      </c>
      <c r="G153" s="214" t="s">
        <v>66</v>
      </c>
      <c r="H153" s="239">
        <f>$C$52/12</f>
        <v>1.8166666666666667E-3</v>
      </c>
      <c r="I153" s="229">
        <f>(SUM('1.  LRAMVA Summary'!D$54:D$80)+SUM('1.  LRAMVA Summary'!D$81:D$82)*(MONTH($E153)-1)/12)*$H153</f>
        <v>421.81278899823837</v>
      </c>
      <c r="J153" s="229">
        <f>(SUM('1.  LRAMVA Summary'!E$54:E$80)+SUM('1.  LRAMVA Summary'!E$81:E$82)*(MONTH($E153)-1)/12)*$H153</f>
        <v>355.23338162939893</v>
      </c>
      <c r="K153" s="229">
        <f>(SUM('1.  LRAMVA Summary'!F$54:F$80)+SUM('1.  LRAMVA Summary'!F$81:F$82)*(MONTH($E153)-1)/12)*$H153</f>
        <v>-185.88122119731929</v>
      </c>
      <c r="L153" s="229">
        <f>(SUM('1.  LRAMVA Summary'!G$54:G$80)+SUM('1.  LRAMVA Summary'!G$81:G$82)*(MONTH($E153)-1)/12)*$H153</f>
        <v>-6.7555242571446099</v>
      </c>
      <c r="M153" s="229">
        <f>(SUM('1.  LRAMVA Summary'!H$54:H$80)+SUM('1.  LRAMVA Summary'!H$81:H$82)*(MONTH($E153)-1)/12)*$H153</f>
        <v>-27.306085223333334</v>
      </c>
      <c r="N153" s="229">
        <f>(SUM('1.  LRAMVA Summary'!I$54:I$80)+SUM('1.  LRAMVA Summary'!I$81:I$82)*(MONTH($E153)-1)/12)*$H153</f>
        <v>0</v>
      </c>
      <c r="O153" s="229">
        <f>(SUM('1.  LRAMVA Summary'!J$54:J$80)+SUM('1.  LRAMVA Summary'!J$81:J$82)*(MONTH($E153)-1)/12)*$H153</f>
        <v>0</v>
      </c>
      <c r="P153" s="229">
        <f>(SUM('1.  LRAMVA Summary'!K$54:K$80)+SUM('1.  LRAMVA Summary'!K$81:K$82)*(MONTH($E153)-1)/12)*$H153</f>
        <v>0</v>
      </c>
      <c r="Q153" s="229">
        <f>(SUM('1.  LRAMVA Summary'!L$54:L$80)+SUM('1.  LRAMVA Summary'!L$81:L$82)*(MONTH($E153)-1)/12)*$H153</f>
        <v>0</v>
      </c>
      <c r="R153" s="229">
        <f>(SUM('1.  LRAMVA Summary'!M$54:M$80)+SUM('1.  LRAMVA Summary'!M$81:M$82)*(MONTH($E153)-1)/12)*$H153</f>
        <v>0</v>
      </c>
      <c r="S153" s="229">
        <f>(SUM('1.  LRAMVA Summary'!N$54:N$80)+SUM('1.  LRAMVA Summary'!N$81:N$82)*(MONTH($E153)-1)/12)*$H153</f>
        <v>0</v>
      </c>
      <c r="T153" s="229">
        <f>(SUM('1.  LRAMVA Summary'!O$54:O$80)+SUM('1.  LRAMVA Summary'!O$81:O$82)*(MONTH($E153)-1)/12)*$H153</f>
        <v>0</v>
      </c>
      <c r="U153" s="229">
        <f>(SUM('1.  LRAMVA Summary'!P$54:P$80)+SUM('1.  LRAMVA Summary'!P$81:P$82)*(MONTH($E153)-1)/12)*$H153</f>
        <v>0</v>
      </c>
      <c r="V153" s="229">
        <f>(SUM('1.  LRAMVA Summary'!Q$54:Q$80)+SUM('1.  LRAMVA Summary'!Q$81:Q$82)*(MONTH($E153)-1)/12)*$H153</f>
        <v>0</v>
      </c>
      <c r="W153" s="230">
        <f t="shared" si="90"/>
        <v>557.10333994984012</v>
      </c>
    </row>
    <row r="154" spans="2:23" s="9" customFormat="1">
      <c r="B154" s="66"/>
      <c r="E154" s="213">
        <v>43952</v>
      </c>
      <c r="F154" s="213" t="s">
        <v>187</v>
      </c>
      <c r="G154" s="214" t="s">
        <v>66</v>
      </c>
      <c r="H154" s="239">
        <f t="shared" ref="H154:H155" si="91">$C$52/12</f>
        <v>1.8166666666666667E-3</v>
      </c>
      <c r="I154" s="229">
        <f>(SUM('1.  LRAMVA Summary'!D$54:D$80)+SUM('1.  LRAMVA Summary'!D$81:D$82)*(MONTH($E154)-1)/12)*$H154</f>
        <v>421.81278899823837</v>
      </c>
      <c r="J154" s="229">
        <f>(SUM('1.  LRAMVA Summary'!E$54:E$80)+SUM('1.  LRAMVA Summary'!E$81:E$82)*(MONTH($E154)-1)/12)*$H154</f>
        <v>355.23338162939893</v>
      </c>
      <c r="K154" s="229">
        <f>(SUM('1.  LRAMVA Summary'!F$54:F$80)+SUM('1.  LRAMVA Summary'!F$81:F$82)*(MONTH($E154)-1)/12)*$H154</f>
        <v>-185.88122119731929</v>
      </c>
      <c r="L154" s="229">
        <f>(SUM('1.  LRAMVA Summary'!G$54:G$80)+SUM('1.  LRAMVA Summary'!G$81:G$82)*(MONTH($E154)-1)/12)*$H154</f>
        <v>-6.7555242571446099</v>
      </c>
      <c r="M154" s="229">
        <f>(SUM('1.  LRAMVA Summary'!H$54:H$80)+SUM('1.  LRAMVA Summary'!H$81:H$82)*(MONTH($E154)-1)/12)*$H154</f>
        <v>-27.306085223333334</v>
      </c>
      <c r="N154" s="229">
        <f>(SUM('1.  LRAMVA Summary'!I$54:I$80)+SUM('1.  LRAMVA Summary'!I$81:I$82)*(MONTH($E154)-1)/12)*$H154</f>
        <v>0</v>
      </c>
      <c r="O154" s="229">
        <f>(SUM('1.  LRAMVA Summary'!J$54:J$80)+SUM('1.  LRAMVA Summary'!J$81:J$82)*(MONTH($E154)-1)/12)*$H154</f>
        <v>0</v>
      </c>
      <c r="P154" s="229">
        <f>(SUM('1.  LRAMVA Summary'!K$54:K$80)+SUM('1.  LRAMVA Summary'!K$81:K$82)*(MONTH($E154)-1)/12)*$H154</f>
        <v>0</v>
      </c>
      <c r="Q154" s="229">
        <f>(SUM('1.  LRAMVA Summary'!L$54:L$80)+SUM('1.  LRAMVA Summary'!L$81:L$82)*(MONTH($E154)-1)/12)*$H154</f>
        <v>0</v>
      </c>
      <c r="R154" s="229">
        <f>(SUM('1.  LRAMVA Summary'!M$54:M$80)+SUM('1.  LRAMVA Summary'!M$81:M$82)*(MONTH($E154)-1)/12)*$H154</f>
        <v>0</v>
      </c>
      <c r="S154" s="229">
        <f>(SUM('1.  LRAMVA Summary'!N$54:N$80)+SUM('1.  LRAMVA Summary'!N$81:N$82)*(MONTH($E154)-1)/12)*$H154</f>
        <v>0</v>
      </c>
      <c r="T154" s="229">
        <f>(SUM('1.  LRAMVA Summary'!O$54:O$80)+SUM('1.  LRAMVA Summary'!O$81:O$82)*(MONTH($E154)-1)/12)*$H154</f>
        <v>0</v>
      </c>
      <c r="U154" s="229">
        <f>(SUM('1.  LRAMVA Summary'!P$54:P$80)+SUM('1.  LRAMVA Summary'!P$81:P$82)*(MONTH($E154)-1)/12)*$H154</f>
        <v>0</v>
      </c>
      <c r="V154" s="229">
        <f>(SUM('1.  LRAMVA Summary'!Q$54:Q$80)+SUM('1.  LRAMVA Summary'!Q$81:Q$82)*(MONTH($E154)-1)/12)*$H154</f>
        <v>0</v>
      </c>
      <c r="W154" s="230">
        <f t="shared" si="90"/>
        <v>557.10333994984012</v>
      </c>
    </row>
    <row r="155" spans="2:23" s="9" customFormat="1">
      <c r="B155" s="66"/>
      <c r="E155" s="213">
        <v>43983</v>
      </c>
      <c r="F155" s="213" t="s">
        <v>187</v>
      </c>
      <c r="G155" s="214" t="s">
        <v>66</v>
      </c>
      <c r="H155" s="239">
        <f t="shared" si="91"/>
        <v>1.8166666666666667E-3</v>
      </c>
      <c r="I155" s="229">
        <f>(SUM('1.  LRAMVA Summary'!D$54:D$80)+SUM('1.  LRAMVA Summary'!D$81:D$82)*(MONTH($E155)-1)/12)*$H155</f>
        <v>421.81278899823837</v>
      </c>
      <c r="J155" s="229">
        <f>(SUM('1.  LRAMVA Summary'!E$54:E$80)+SUM('1.  LRAMVA Summary'!E$81:E$82)*(MONTH($E155)-1)/12)*$H155</f>
        <v>355.23338162939893</v>
      </c>
      <c r="K155" s="229">
        <f>(SUM('1.  LRAMVA Summary'!F$54:F$80)+SUM('1.  LRAMVA Summary'!F$81:F$82)*(MONTH($E155)-1)/12)*$H155</f>
        <v>-185.88122119731929</v>
      </c>
      <c r="L155" s="229">
        <f>(SUM('1.  LRAMVA Summary'!G$54:G$80)+SUM('1.  LRAMVA Summary'!G$81:G$82)*(MONTH($E155)-1)/12)*$H155</f>
        <v>-6.7555242571446099</v>
      </c>
      <c r="M155" s="229">
        <f>(SUM('1.  LRAMVA Summary'!H$54:H$80)+SUM('1.  LRAMVA Summary'!H$81:H$82)*(MONTH($E155)-1)/12)*$H155</f>
        <v>-27.306085223333334</v>
      </c>
      <c r="N155" s="229">
        <f>(SUM('1.  LRAMVA Summary'!I$54:I$80)+SUM('1.  LRAMVA Summary'!I$81:I$82)*(MONTH($E155)-1)/12)*$H155</f>
        <v>0</v>
      </c>
      <c r="O155" s="229">
        <f>(SUM('1.  LRAMVA Summary'!J$54:J$80)+SUM('1.  LRAMVA Summary'!J$81:J$82)*(MONTH($E155)-1)/12)*$H155</f>
        <v>0</v>
      </c>
      <c r="P155" s="229">
        <f>(SUM('1.  LRAMVA Summary'!K$54:K$80)+SUM('1.  LRAMVA Summary'!K$81:K$82)*(MONTH($E155)-1)/12)*$H155</f>
        <v>0</v>
      </c>
      <c r="Q155" s="229">
        <f>(SUM('1.  LRAMVA Summary'!L$54:L$80)+SUM('1.  LRAMVA Summary'!L$81:L$82)*(MONTH($E155)-1)/12)*$H155</f>
        <v>0</v>
      </c>
      <c r="R155" s="229">
        <f>(SUM('1.  LRAMVA Summary'!M$54:M$80)+SUM('1.  LRAMVA Summary'!M$81:M$82)*(MONTH($E155)-1)/12)*$H155</f>
        <v>0</v>
      </c>
      <c r="S155" s="229">
        <f>(SUM('1.  LRAMVA Summary'!N$54:N$80)+SUM('1.  LRAMVA Summary'!N$81:N$82)*(MONTH($E155)-1)/12)*$H155</f>
        <v>0</v>
      </c>
      <c r="T155" s="229">
        <f>(SUM('1.  LRAMVA Summary'!O$54:O$80)+SUM('1.  LRAMVA Summary'!O$81:O$82)*(MONTH($E155)-1)/12)*$H155</f>
        <v>0</v>
      </c>
      <c r="U155" s="229">
        <f>(SUM('1.  LRAMVA Summary'!P$54:P$80)+SUM('1.  LRAMVA Summary'!P$81:P$82)*(MONTH($E155)-1)/12)*$H155</f>
        <v>0</v>
      </c>
      <c r="V155" s="229">
        <f>(SUM('1.  LRAMVA Summary'!Q$54:Q$80)+SUM('1.  LRAMVA Summary'!Q$81:Q$82)*(MONTH($E155)-1)/12)*$H155</f>
        <v>0</v>
      </c>
      <c r="W155" s="230">
        <f t="shared" si="90"/>
        <v>557.10333994984012</v>
      </c>
    </row>
    <row r="156" spans="2:23" s="9" customFormat="1">
      <c r="B156" s="66"/>
      <c r="E156" s="213">
        <v>44013</v>
      </c>
      <c r="F156" s="213" t="s">
        <v>187</v>
      </c>
      <c r="G156" s="214" t="s">
        <v>68</v>
      </c>
      <c r="H156" s="239">
        <f>$C$53/12</f>
        <v>1.8166666666666667E-3</v>
      </c>
      <c r="I156" s="229">
        <f>(SUM('1.  LRAMVA Summary'!D$54:D$80)+SUM('1.  LRAMVA Summary'!D$81:D$82)*(MONTH($E156)-1)/12)*$H156</f>
        <v>421.81278899823837</v>
      </c>
      <c r="J156" s="229">
        <f>(SUM('1.  LRAMVA Summary'!E$54:E$80)+SUM('1.  LRAMVA Summary'!E$81:E$82)*(MONTH($E156)-1)/12)*$H156</f>
        <v>355.23338162939893</v>
      </c>
      <c r="K156" s="229">
        <f>(SUM('1.  LRAMVA Summary'!F$54:F$80)+SUM('1.  LRAMVA Summary'!F$81:F$82)*(MONTH($E156)-1)/12)*$H156</f>
        <v>-185.88122119731929</v>
      </c>
      <c r="L156" s="229">
        <f>(SUM('1.  LRAMVA Summary'!G$54:G$80)+SUM('1.  LRAMVA Summary'!G$81:G$82)*(MONTH($E156)-1)/12)*$H156</f>
        <v>-6.7555242571446099</v>
      </c>
      <c r="M156" s="229">
        <f>(SUM('1.  LRAMVA Summary'!H$54:H$80)+SUM('1.  LRAMVA Summary'!H$81:H$82)*(MONTH($E156)-1)/12)*$H156</f>
        <v>-27.306085223333334</v>
      </c>
      <c r="N156" s="229">
        <f>(SUM('1.  LRAMVA Summary'!I$54:I$80)+SUM('1.  LRAMVA Summary'!I$81:I$82)*(MONTH($E156)-1)/12)*$H156</f>
        <v>0</v>
      </c>
      <c r="O156" s="229">
        <f>(SUM('1.  LRAMVA Summary'!J$54:J$80)+SUM('1.  LRAMVA Summary'!J$81:J$82)*(MONTH($E156)-1)/12)*$H156</f>
        <v>0</v>
      </c>
      <c r="P156" s="229">
        <f>(SUM('1.  LRAMVA Summary'!K$54:K$80)+SUM('1.  LRAMVA Summary'!K$81:K$82)*(MONTH($E156)-1)/12)*$H156</f>
        <v>0</v>
      </c>
      <c r="Q156" s="229">
        <f>(SUM('1.  LRAMVA Summary'!L$54:L$80)+SUM('1.  LRAMVA Summary'!L$81:L$82)*(MONTH($E156)-1)/12)*$H156</f>
        <v>0</v>
      </c>
      <c r="R156" s="229">
        <f>(SUM('1.  LRAMVA Summary'!M$54:M$80)+SUM('1.  LRAMVA Summary'!M$81:M$82)*(MONTH($E156)-1)/12)*$H156</f>
        <v>0</v>
      </c>
      <c r="S156" s="229">
        <f>(SUM('1.  LRAMVA Summary'!N$54:N$80)+SUM('1.  LRAMVA Summary'!N$81:N$82)*(MONTH($E156)-1)/12)*$H156</f>
        <v>0</v>
      </c>
      <c r="T156" s="229">
        <f>(SUM('1.  LRAMVA Summary'!O$54:O$80)+SUM('1.  LRAMVA Summary'!O$81:O$82)*(MONTH($E156)-1)/12)*$H156</f>
        <v>0</v>
      </c>
      <c r="U156" s="229">
        <f>(SUM('1.  LRAMVA Summary'!P$54:P$80)+SUM('1.  LRAMVA Summary'!P$81:P$82)*(MONTH($E156)-1)/12)*$H156</f>
        <v>0</v>
      </c>
      <c r="V156" s="229">
        <f>(SUM('1.  LRAMVA Summary'!Q$54:Q$80)+SUM('1.  LRAMVA Summary'!Q$81:Q$82)*(MONTH($E156)-1)/12)*$H156</f>
        <v>0</v>
      </c>
      <c r="W156" s="230">
        <f t="shared" si="90"/>
        <v>557.10333994984012</v>
      </c>
    </row>
    <row r="157" spans="2:23" s="9" customFormat="1">
      <c r="B157" s="66"/>
      <c r="E157" s="213">
        <v>44044</v>
      </c>
      <c r="F157" s="213" t="s">
        <v>187</v>
      </c>
      <c r="G157" s="214" t="s">
        <v>68</v>
      </c>
      <c r="H157" s="239">
        <f t="shared" ref="H157:H158" si="92">$C$53/12</f>
        <v>1.8166666666666667E-3</v>
      </c>
      <c r="I157" s="229">
        <f>(SUM('1.  LRAMVA Summary'!D$54:D$80)+SUM('1.  LRAMVA Summary'!D$81:D$82)*(MONTH($E157)-1)/12)*$H157</f>
        <v>421.81278899823837</v>
      </c>
      <c r="J157" s="229">
        <f>(SUM('1.  LRAMVA Summary'!E$54:E$80)+SUM('1.  LRAMVA Summary'!E$81:E$82)*(MONTH($E157)-1)/12)*$H157</f>
        <v>355.23338162939893</v>
      </c>
      <c r="K157" s="229">
        <f>(SUM('1.  LRAMVA Summary'!F$54:F$80)+SUM('1.  LRAMVA Summary'!F$81:F$82)*(MONTH($E157)-1)/12)*$H157</f>
        <v>-185.88122119731929</v>
      </c>
      <c r="L157" s="229">
        <f>(SUM('1.  LRAMVA Summary'!G$54:G$80)+SUM('1.  LRAMVA Summary'!G$81:G$82)*(MONTH($E157)-1)/12)*$H157</f>
        <v>-6.7555242571446099</v>
      </c>
      <c r="M157" s="229">
        <f>(SUM('1.  LRAMVA Summary'!H$54:H$80)+SUM('1.  LRAMVA Summary'!H$81:H$82)*(MONTH($E157)-1)/12)*$H157</f>
        <v>-27.306085223333334</v>
      </c>
      <c r="N157" s="229">
        <f>(SUM('1.  LRAMVA Summary'!I$54:I$80)+SUM('1.  LRAMVA Summary'!I$81:I$82)*(MONTH($E157)-1)/12)*$H157</f>
        <v>0</v>
      </c>
      <c r="O157" s="229">
        <f>(SUM('1.  LRAMVA Summary'!J$54:J$80)+SUM('1.  LRAMVA Summary'!J$81:J$82)*(MONTH($E157)-1)/12)*$H157</f>
        <v>0</v>
      </c>
      <c r="P157" s="229">
        <f>(SUM('1.  LRAMVA Summary'!K$54:K$80)+SUM('1.  LRAMVA Summary'!K$81:K$82)*(MONTH($E157)-1)/12)*$H157</f>
        <v>0</v>
      </c>
      <c r="Q157" s="229">
        <f>(SUM('1.  LRAMVA Summary'!L$54:L$80)+SUM('1.  LRAMVA Summary'!L$81:L$82)*(MONTH($E157)-1)/12)*$H157</f>
        <v>0</v>
      </c>
      <c r="R157" s="229">
        <f>(SUM('1.  LRAMVA Summary'!M$54:M$80)+SUM('1.  LRAMVA Summary'!M$81:M$82)*(MONTH($E157)-1)/12)*$H157</f>
        <v>0</v>
      </c>
      <c r="S157" s="229">
        <f>(SUM('1.  LRAMVA Summary'!N$54:N$80)+SUM('1.  LRAMVA Summary'!N$81:N$82)*(MONTH($E157)-1)/12)*$H157</f>
        <v>0</v>
      </c>
      <c r="T157" s="229">
        <f>(SUM('1.  LRAMVA Summary'!O$54:O$80)+SUM('1.  LRAMVA Summary'!O$81:O$82)*(MONTH($E157)-1)/12)*$H157</f>
        <v>0</v>
      </c>
      <c r="U157" s="229">
        <f>(SUM('1.  LRAMVA Summary'!P$54:P$80)+SUM('1.  LRAMVA Summary'!P$81:P$82)*(MONTH($E157)-1)/12)*$H157</f>
        <v>0</v>
      </c>
      <c r="V157" s="229">
        <f>(SUM('1.  LRAMVA Summary'!Q$54:Q$80)+SUM('1.  LRAMVA Summary'!Q$81:Q$82)*(MONTH($E157)-1)/12)*$H157</f>
        <v>0</v>
      </c>
      <c r="W157" s="230">
        <f t="shared" si="90"/>
        <v>557.10333994984012</v>
      </c>
    </row>
    <row r="158" spans="2:23" s="9" customFormat="1">
      <c r="B158" s="66"/>
      <c r="E158" s="213">
        <v>44075</v>
      </c>
      <c r="F158" s="213" t="s">
        <v>187</v>
      </c>
      <c r="G158" s="214" t="s">
        <v>68</v>
      </c>
      <c r="H158" s="239">
        <f t="shared" si="92"/>
        <v>1.8166666666666667E-3</v>
      </c>
      <c r="I158" s="229">
        <f>(SUM('1.  LRAMVA Summary'!D$54:D$80)+SUM('1.  LRAMVA Summary'!D$81:D$82)*(MONTH($E158)-1)/12)*$H158</f>
        <v>421.81278899823837</v>
      </c>
      <c r="J158" s="229">
        <f>(SUM('1.  LRAMVA Summary'!E$54:E$80)+SUM('1.  LRAMVA Summary'!E$81:E$82)*(MONTH($E158)-1)/12)*$H158</f>
        <v>355.23338162939893</v>
      </c>
      <c r="K158" s="229">
        <f>(SUM('1.  LRAMVA Summary'!F$54:F$80)+SUM('1.  LRAMVA Summary'!F$81:F$82)*(MONTH($E158)-1)/12)*$H158</f>
        <v>-185.88122119731929</v>
      </c>
      <c r="L158" s="229">
        <f>(SUM('1.  LRAMVA Summary'!G$54:G$80)+SUM('1.  LRAMVA Summary'!G$81:G$82)*(MONTH($E158)-1)/12)*$H158</f>
        <v>-6.7555242571446099</v>
      </c>
      <c r="M158" s="229">
        <f>(SUM('1.  LRAMVA Summary'!H$54:H$80)+SUM('1.  LRAMVA Summary'!H$81:H$82)*(MONTH($E158)-1)/12)*$H158</f>
        <v>-27.306085223333334</v>
      </c>
      <c r="N158" s="229">
        <f>(SUM('1.  LRAMVA Summary'!I$54:I$80)+SUM('1.  LRAMVA Summary'!I$81:I$82)*(MONTH($E158)-1)/12)*$H158</f>
        <v>0</v>
      </c>
      <c r="O158" s="229">
        <f>(SUM('1.  LRAMVA Summary'!J$54:J$80)+SUM('1.  LRAMVA Summary'!J$81:J$82)*(MONTH($E158)-1)/12)*$H158</f>
        <v>0</v>
      </c>
      <c r="P158" s="229">
        <f>(SUM('1.  LRAMVA Summary'!K$54:K$80)+SUM('1.  LRAMVA Summary'!K$81:K$82)*(MONTH($E158)-1)/12)*$H158</f>
        <v>0</v>
      </c>
      <c r="Q158" s="229">
        <f>(SUM('1.  LRAMVA Summary'!L$54:L$80)+SUM('1.  LRAMVA Summary'!L$81:L$82)*(MONTH($E158)-1)/12)*$H158</f>
        <v>0</v>
      </c>
      <c r="R158" s="229">
        <f>(SUM('1.  LRAMVA Summary'!M$54:M$80)+SUM('1.  LRAMVA Summary'!M$81:M$82)*(MONTH($E158)-1)/12)*$H158</f>
        <v>0</v>
      </c>
      <c r="S158" s="229">
        <f>(SUM('1.  LRAMVA Summary'!N$54:N$80)+SUM('1.  LRAMVA Summary'!N$81:N$82)*(MONTH($E158)-1)/12)*$H158</f>
        <v>0</v>
      </c>
      <c r="T158" s="229">
        <f>(SUM('1.  LRAMVA Summary'!O$54:O$80)+SUM('1.  LRAMVA Summary'!O$81:O$82)*(MONTH($E158)-1)/12)*$H158</f>
        <v>0</v>
      </c>
      <c r="U158" s="229">
        <f>(SUM('1.  LRAMVA Summary'!P$54:P$80)+SUM('1.  LRAMVA Summary'!P$81:P$82)*(MONTH($E158)-1)/12)*$H158</f>
        <v>0</v>
      </c>
      <c r="V158" s="229">
        <f>(SUM('1.  LRAMVA Summary'!Q$54:Q$80)+SUM('1.  LRAMVA Summary'!Q$81:Q$82)*(MONTH($E158)-1)/12)*$H158</f>
        <v>0</v>
      </c>
      <c r="W158" s="230">
        <f t="shared" si="90"/>
        <v>557.10333994984012</v>
      </c>
    </row>
    <row r="159" spans="2:23" s="9" customFormat="1">
      <c r="B159" s="66"/>
      <c r="E159" s="213">
        <v>44105</v>
      </c>
      <c r="F159" s="213" t="s">
        <v>187</v>
      </c>
      <c r="G159" s="214" t="s">
        <v>69</v>
      </c>
      <c r="H159" s="239">
        <f>$C$54/12</f>
        <v>1.8166666666666667E-3</v>
      </c>
      <c r="I159" s="229">
        <f>(SUM('1.  LRAMVA Summary'!D$54:D$80)+SUM('1.  LRAMVA Summary'!D$81:D$82)*(MONTH($E159)-1)/12)*$H159</f>
        <v>421.81278899823837</v>
      </c>
      <c r="J159" s="229">
        <f>(SUM('1.  LRAMVA Summary'!E$54:E$80)+SUM('1.  LRAMVA Summary'!E$81:E$82)*(MONTH($E159)-1)/12)*$H159</f>
        <v>355.23338162939893</v>
      </c>
      <c r="K159" s="229">
        <f>(SUM('1.  LRAMVA Summary'!F$54:F$80)+SUM('1.  LRAMVA Summary'!F$81:F$82)*(MONTH($E159)-1)/12)*$H159</f>
        <v>-185.88122119731929</v>
      </c>
      <c r="L159" s="229">
        <f>(SUM('1.  LRAMVA Summary'!G$54:G$80)+SUM('1.  LRAMVA Summary'!G$81:G$82)*(MONTH($E159)-1)/12)*$H159</f>
        <v>-6.7555242571446099</v>
      </c>
      <c r="M159" s="229">
        <f>(SUM('1.  LRAMVA Summary'!H$54:H$80)+SUM('1.  LRAMVA Summary'!H$81:H$82)*(MONTH($E159)-1)/12)*$H159</f>
        <v>-27.306085223333334</v>
      </c>
      <c r="N159" s="229">
        <f>(SUM('1.  LRAMVA Summary'!I$54:I$80)+SUM('1.  LRAMVA Summary'!I$81:I$82)*(MONTH($E159)-1)/12)*$H159</f>
        <v>0</v>
      </c>
      <c r="O159" s="229">
        <f>(SUM('1.  LRAMVA Summary'!J$54:J$80)+SUM('1.  LRAMVA Summary'!J$81:J$82)*(MONTH($E159)-1)/12)*$H159</f>
        <v>0</v>
      </c>
      <c r="P159" s="229">
        <f>(SUM('1.  LRAMVA Summary'!K$54:K$80)+SUM('1.  LRAMVA Summary'!K$81:K$82)*(MONTH($E159)-1)/12)*$H159</f>
        <v>0</v>
      </c>
      <c r="Q159" s="229">
        <f>(SUM('1.  LRAMVA Summary'!L$54:L$80)+SUM('1.  LRAMVA Summary'!L$81:L$82)*(MONTH($E159)-1)/12)*$H159</f>
        <v>0</v>
      </c>
      <c r="R159" s="229">
        <f>(SUM('1.  LRAMVA Summary'!M$54:M$80)+SUM('1.  LRAMVA Summary'!M$81:M$82)*(MONTH($E159)-1)/12)*$H159</f>
        <v>0</v>
      </c>
      <c r="S159" s="229">
        <f>(SUM('1.  LRAMVA Summary'!N$54:N$80)+SUM('1.  LRAMVA Summary'!N$81:N$82)*(MONTH($E159)-1)/12)*$H159</f>
        <v>0</v>
      </c>
      <c r="T159" s="229">
        <f>(SUM('1.  LRAMVA Summary'!O$54:O$80)+SUM('1.  LRAMVA Summary'!O$81:O$82)*(MONTH($E159)-1)/12)*$H159</f>
        <v>0</v>
      </c>
      <c r="U159" s="229">
        <f>(SUM('1.  LRAMVA Summary'!P$54:P$80)+SUM('1.  LRAMVA Summary'!P$81:P$82)*(MONTH($E159)-1)/12)*$H159</f>
        <v>0</v>
      </c>
      <c r="V159" s="229">
        <f>(SUM('1.  LRAMVA Summary'!Q$54:Q$80)+SUM('1.  LRAMVA Summary'!Q$81:Q$82)*(MONTH($E159)-1)/12)*$H159</f>
        <v>0</v>
      </c>
      <c r="W159" s="230">
        <f t="shared" si="90"/>
        <v>557.10333994984012</v>
      </c>
    </row>
    <row r="160" spans="2:23" s="9" customFormat="1">
      <c r="B160" s="66"/>
      <c r="E160" s="213">
        <v>44136</v>
      </c>
      <c r="F160" s="213" t="s">
        <v>187</v>
      </c>
      <c r="G160" s="214" t="s">
        <v>69</v>
      </c>
      <c r="H160" s="239">
        <f t="shared" ref="H160:H161" si="93">$C$54/12</f>
        <v>1.8166666666666667E-3</v>
      </c>
      <c r="I160" s="229">
        <f>(SUM('1.  LRAMVA Summary'!D$54:D$80)+SUM('1.  LRAMVA Summary'!D$81:D$82)*(MONTH($E160)-1)/12)*$H160</f>
        <v>421.81278899823837</v>
      </c>
      <c r="J160" s="229">
        <f>(SUM('1.  LRAMVA Summary'!E$54:E$80)+SUM('1.  LRAMVA Summary'!E$81:E$82)*(MONTH($E160)-1)/12)*$H160</f>
        <v>355.23338162939893</v>
      </c>
      <c r="K160" s="229">
        <f>(SUM('1.  LRAMVA Summary'!F$54:F$80)+SUM('1.  LRAMVA Summary'!F$81:F$82)*(MONTH($E160)-1)/12)*$H160</f>
        <v>-185.88122119731929</v>
      </c>
      <c r="L160" s="229">
        <f>(SUM('1.  LRAMVA Summary'!G$54:G$80)+SUM('1.  LRAMVA Summary'!G$81:G$82)*(MONTH($E160)-1)/12)*$H160</f>
        <v>-6.7555242571446099</v>
      </c>
      <c r="M160" s="229">
        <f>(SUM('1.  LRAMVA Summary'!H$54:H$80)+SUM('1.  LRAMVA Summary'!H$81:H$82)*(MONTH($E160)-1)/12)*$H160</f>
        <v>-27.306085223333334</v>
      </c>
      <c r="N160" s="229">
        <f>(SUM('1.  LRAMVA Summary'!I$54:I$80)+SUM('1.  LRAMVA Summary'!I$81:I$82)*(MONTH($E160)-1)/12)*$H160</f>
        <v>0</v>
      </c>
      <c r="O160" s="229">
        <f>(SUM('1.  LRAMVA Summary'!J$54:J$80)+SUM('1.  LRAMVA Summary'!J$81:J$82)*(MONTH($E160)-1)/12)*$H160</f>
        <v>0</v>
      </c>
      <c r="P160" s="229">
        <f>(SUM('1.  LRAMVA Summary'!K$54:K$80)+SUM('1.  LRAMVA Summary'!K$81:K$82)*(MONTH($E160)-1)/12)*$H160</f>
        <v>0</v>
      </c>
      <c r="Q160" s="229">
        <f>(SUM('1.  LRAMVA Summary'!L$54:L$80)+SUM('1.  LRAMVA Summary'!L$81:L$82)*(MONTH($E160)-1)/12)*$H160</f>
        <v>0</v>
      </c>
      <c r="R160" s="229">
        <f>(SUM('1.  LRAMVA Summary'!M$54:M$80)+SUM('1.  LRAMVA Summary'!M$81:M$82)*(MONTH($E160)-1)/12)*$H160</f>
        <v>0</v>
      </c>
      <c r="S160" s="229">
        <f>(SUM('1.  LRAMVA Summary'!N$54:N$80)+SUM('1.  LRAMVA Summary'!N$81:N$82)*(MONTH($E160)-1)/12)*$H160</f>
        <v>0</v>
      </c>
      <c r="T160" s="229">
        <f>(SUM('1.  LRAMVA Summary'!O$54:O$80)+SUM('1.  LRAMVA Summary'!O$81:O$82)*(MONTH($E160)-1)/12)*$H160</f>
        <v>0</v>
      </c>
      <c r="U160" s="229">
        <f>(SUM('1.  LRAMVA Summary'!P$54:P$80)+SUM('1.  LRAMVA Summary'!P$81:P$82)*(MONTH($E160)-1)/12)*$H160</f>
        <v>0</v>
      </c>
      <c r="V160" s="229">
        <f>(SUM('1.  LRAMVA Summary'!Q$54:Q$80)+SUM('1.  LRAMVA Summary'!Q$81:Q$82)*(MONTH($E160)-1)/12)*$H160</f>
        <v>0</v>
      </c>
      <c r="W160" s="230">
        <f t="shared" si="90"/>
        <v>557.10333994984012</v>
      </c>
    </row>
    <row r="161" spans="2:23" s="9" customFormat="1">
      <c r="B161" s="66"/>
      <c r="E161" s="213">
        <v>44166</v>
      </c>
      <c r="F161" s="213" t="s">
        <v>187</v>
      </c>
      <c r="G161" s="214" t="s">
        <v>69</v>
      </c>
      <c r="H161" s="239">
        <f t="shared" si="93"/>
        <v>1.8166666666666667E-3</v>
      </c>
      <c r="I161" s="229">
        <f>(SUM('1.  LRAMVA Summary'!D$54:D$80)+SUM('1.  LRAMVA Summary'!D$81:D$82)*(MONTH($E161)-1)/12)*$H161</f>
        <v>421.81278899823837</v>
      </c>
      <c r="J161" s="229">
        <f>(SUM('1.  LRAMVA Summary'!E$54:E$80)+SUM('1.  LRAMVA Summary'!E$81:E$82)*(MONTH($E161)-1)/12)*$H161</f>
        <v>355.23338162939893</v>
      </c>
      <c r="K161" s="229">
        <f>(SUM('1.  LRAMVA Summary'!F$54:F$80)+SUM('1.  LRAMVA Summary'!F$81:F$82)*(MONTH($E161)-1)/12)*$H161</f>
        <v>-185.88122119731929</v>
      </c>
      <c r="L161" s="229">
        <f>(SUM('1.  LRAMVA Summary'!G$54:G$80)+SUM('1.  LRAMVA Summary'!G$81:G$82)*(MONTH($E161)-1)/12)*$H161</f>
        <v>-6.7555242571446099</v>
      </c>
      <c r="M161" s="229">
        <f>(SUM('1.  LRAMVA Summary'!H$54:H$80)+SUM('1.  LRAMVA Summary'!H$81:H$82)*(MONTH($E161)-1)/12)*$H161</f>
        <v>-27.306085223333334</v>
      </c>
      <c r="N161" s="229">
        <f>(SUM('1.  LRAMVA Summary'!I$54:I$80)+SUM('1.  LRAMVA Summary'!I$81:I$82)*(MONTH($E161)-1)/12)*$H161</f>
        <v>0</v>
      </c>
      <c r="O161" s="229">
        <f>(SUM('1.  LRAMVA Summary'!J$54:J$80)+SUM('1.  LRAMVA Summary'!J$81:J$82)*(MONTH($E161)-1)/12)*$H161</f>
        <v>0</v>
      </c>
      <c r="P161" s="229">
        <f>(SUM('1.  LRAMVA Summary'!K$54:K$80)+SUM('1.  LRAMVA Summary'!K$81:K$82)*(MONTH($E161)-1)/12)*$H161</f>
        <v>0</v>
      </c>
      <c r="Q161" s="229">
        <f>(SUM('1.  LRAMVA Summary'!L$54:L$80)+SUM('1.  LRAMVA Summary'!L$81:L$82)*(MONTH($E161)-1)/12)*$H161</f>
        <v>0</v>
      </c>
      <c r="R161" s="229">
        <f>(SUM('1.  LRAMVA Summary'!M$54:M$80)+SUM('1.  LRAMVA Summary'!M$81:M$82)*(MONTH($E161)-1)/12)*$H161</f>
        <v>0</v>
      </c>
      <c r="S161" s="229">
        <f>(SUM('1.  LRAMVA Summary'!N$54:N$80)+SUM('1.  LRAMVA Summary'!N$81:N$82)*(MONTH($E161)-1)/12)*$H161</f>
        <v>0</v>
      </c>
      <c r="T161" s="229">
        <f>(SUM('1.  LRAMVA Summary'!O$54:O$80)+SUM('1.  LRAMVA Summary'!O$81:O$82)*(MONTH($E161)-1)/12)*$H161</f>
        <v>0</v>
      </c>
      <c r="U161" s="229">
        <f>(SUM('1.  LRAMVA Summary'!P$54:P$80)+SUM('1.  LRAMVA Summary'!P$81:P$82)*(MONTH($E161)-1)/12)*$H161</f>
        <v>0</v>
      </c>
      <c r="V161" s="229">
        <f>(SUM('1.  LRAMVA Summary'!Q$54:Q$80)+SUM('1.  LRAMVA Summary'!Q$81:Q$82)*(MONTH($E161)-1)/12)*$H161</f>
        <v>0</v>
      </c>
      <c r="W161" s="230">
        <f>SUM(I161:V161)</f>
        <v>557.10333994984012</v>
      </c>
    </row>
    <row r="162" spans="2:23" s="9" customFormat="1" ht="15.75" thickBot="1">
      <c r="B162" s="66"/>
      <c r="E162" s="215" t="s">
        <v>470</v>
      </c>
      <c r="F162" s="215"/>
      <c r="G162" s="216"/>
      <c r="H162" s="217"/>
      <c r="I162" s="218">
        <f>SUM(I149:I161)</f>
        <v>21133.691443284461</v>
      </c>
      <c r="J162" s="218">
        <f>SUM(J149:J161)</f>
        <v>17797.925699549098</v>
      </c>
      <c r="K162" s="218">
        <f t="shared" ref="K162:O162" si="94">SUM(K149:K161)</f>
        <v>-9313.0328817542249</v>
      </c>
      <c r="L162" s="218">
        <f t="shared" si="94"/>
        <v>-338.46571017246634</v>
      </c>
      <c r="M162" s="218">
        <f t="shared" si="94"/>
        <v>-1368.0912354612506</v>
      </c>
      <c r="N162" s="218">
        <f t="shared" si="94"/>
        <v>0</v>
      </c>
      <c r="O162" s="218">
        <f t="shared" si="94"/>
        <v>0</v>
      </c>
      <c r="P162" s="218">
        <f t="shared" ref="P162:V162" si="95">SUM(P149:P161)</f>
        <v>0</v>
      </c>
      <c r="Q162" s="218">
        <f t="shared" si="95"/>
        <v>0</v>
      </c>
      <c r="R162" s="218">
        <f t="shared" si="95"/>
        <v>0</v>
      </c>
      <c r="S162" s="218">
        <f t="shared" si="95"/>
        <v>0</v>
      </c>
      <c r="T162" s="218">
        <f t="shared" si="95"/>
        <v>0</v>
      </c>
      <c r="U162" s="218">
        <f t="shared" si="95"/>
        <v>0</v>
      </c>
      <c r="V162" s="218">
        <f t="shared" si="95"/>
        <v>0</v>
      </c>
      <c r="W162" s="218">
        <f>SUM(W149:W161)</f>
        <v>27912.027315445615</v>
      </c>
    </row>
    <row r="163" spans="2:23" s="9" customFormat="1" ht="15.75" thickTop="1">
      <c r="B163" s="66"/>
      <c r="E163" s="219" t="s">
        <v>67</v>
      </c>
      <c r="F163" s="219"/>
      <c r="G163" s="220"/>
      <c r="H163" s="221"/>
      <c r="I163" s="222"/>
      <c r="J163" s="222"/>
      <c r="K163" s="222"/>
      <c r="L163" s="222"/>
      <c r="M163" s="222"/>
      <c r="N163" s="222"/>
      <c r="O163" s="222"/>
      <c r="P163" s="222"/>
      <c r="Q163" s="222"/>
      <c r="R163" s="222"/>
      <c r="S163" s="222"/>
      <c r="T163" s="222"/>
      <c r="U163" s="222"/>
      <c r="V163" s="222"/>
      <c r="W163" s="223"/>
    </row>
    <row r="164" spans="2:23" s="9" customFormat="1">
      <c r="B164" s="66"/>
      <c r="H164" s="18"/>
    </row>
    <row r="165" spans="2:23">
      <c r="E165" s="587" t="s">
        <v>526</v>
      </c>
    </row>
  </sheetData>
  <dataConsolidate/>
  <mergeCells count="4">
    <mergeCell ref="B12:C12"/>
    <mergeCell ref="C8:S8"/>
    <mergeCell ref="C9:S9"/>
    <mergeCell ref="C10:S10"/>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U429"/>
  <sheetViews>
    <sheetView topLeftCell="A24" zoomScale="90" zoomScaleNormal="90" workbookViewId="0">
      <pane xSplit="1" ySplit="3" topLeftCell="B138" activePane="bottomRight" state="frozen"/>
      <selection activeCell="A24" sqref="A24"/>
      <selection pane="topRight" activeCell="B24" sqref="B24"/>
      <selection pane="bottomLeft" activeCell="A27" sqref="A27"/>
      <selection pane="bottomRight" activeCell="A138" sqref="A138"/>
    </sheetView>
  </sheetViews>
  <sheetFormatPr defaultColWidth="9.140625" defaultRowHeight="15" outlineLevelRow="1"/>
  <cols>
    <col min="1" max="1" width="5.85546875" style="12" customWidth="1"/>
    <col min="2" max="2" width="24.28515625" style="12" customWidth="1"/>
    <col min="3" max="3" width="11.42578125" style="12" customWidth="1"/>
    <col min="4" max="4" width="37.7109375" style="12" customWidth="1"/>
    <col min="5" max="5" width="35.140625" style="12" bestFit="1" customWidth="1"/>
    <col min="6" max="6" width="26.7109375" style="12" customWidth="1"/>
    <col min="7" max="7" width="17" style="12" customWidth="1"/>
    <col min="8" max="8" width="19.42578125" style="12" customWidth="1"/>
    <col min="9" max="10" width="23" style="633" customWidth="1"/>
    <col min="11" max="11" width="2" style="16" customWidth="1"/>
    <col min="12" max="15" width="9.140625" style="12"/>
    <col min="16" max="16" width="13.85546875" style="12" bestFit="1" customWidth="1"/>
    <col min="17" max="41" width="9.140625" style="12"/>
    <col min="42" max="42" width="2.140625" style="12" customWidth="1"/>
    <col min="43" max="43" width="12.5703125" style="12" customWidth="1"/>
    <col min="44" max="64" width="12" style="12" bestFit="1" customWidth="1"/>
    <col min="65" max="72" width="9.140625" style="12"/>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6"/>
      <c r="G12" s="177"/>
      <c r="H12" s="178"/>
      <c r="K12" s="178"/>
      <c r="L12" s="176"/>
      <c r="M12" s="176"/>
      <c r="N12" s="176"/>
      <c r="O12" s="176"/>
      <c r="P12" s="176"/>
      <c r="Q12" s="179"/>
    </row>
    <row r="13" spans="2:73" s="9" customFormat="1" ht="25.5" customHeight="1" outlineLevel="1" thickBot="1">
      <c r="B13" s="549"/>
      <c r="D13" s="635" t="s">
        <v>406</v>
      </c>
      <c r="E13" s="17"/>
      <c r="F13" s="176"/>
      <c r="G13" s="177"/>
      <c r="H13" s="178"/>
      <c r="K13" s="178"/>
      <c r="L13" s="176"/>
      <c r="M13" s="176"/>
      <c r="N13" s="176"/>
      <c r="O13" s="176"/>
      <c r="P13" s="176"/>
      <c r="Q13" s="179"/>
    </row>
    <row r="14" spans="2:73" ht="30" customHeight="1" outlineLevel="1" thickBot="1">
      <c r="B14" s="90"/>
      <c r="D14" s="608" t="s">
        <v>551</v>
      </c>
      <c r="I14" s="12"/>
      <c r="J14" s="12"/>
      <c r="BU14" s="12"/>
    </row>
    <row r="15" spans="2:73" ht="26.25" customHeight="1" outlineLevel="1">
      <c r="C15" s="90"/>
      <c r="I15" s="12"/>
      <c r="J15" s="12"/>
    </row>
    <row r="16" spans="2:73" ht="23.25" customHeight="1" outlineLevel="1">
      <c r="B16" s="116" t="s">
        <v>505</v>
      </c>
      <c r="C16" s="90"/>
      <c r="D16" s="613" t="s">
        <v>621</v>
      </c>
      <c r="E16" s="603"/>
      <c r="F16" s="603"/>
      <c r="G16" s="614"/>
      <c r="H16" s="603"/>
      <c r="I16" s="603"/>
      <c r="J16" s="603"/>
      <c r="K16" s="638"/>
      <c r="L16" s="603"/>
      <c r="M16" s="603"/>
      <c r="N16" s="603"/>
      <c r="O16" s="603"/>
      <c r="P16" s="603"/>
      <c r="Q16" s="603"/>
      <c r="R16" s="603"/>
      <c r="S16" s="603"/>
      <c r="T16" s="603"/>
      <c r="U16" s="603"/>
      <c r="V16" s="603"/>
      <c r="W16" s="603"/>
      <c r="X16" s="603"/>
      <c r="Y16" s="603"/>
      <c r="Z16" s="603"/>
      <c r="AA16" s="603"/>
      <c r="AB16" s="603"/>
      <c r="AC16" s="603"/>
      <c r="AD16" s="603"/>
      <c r="AE16" s="603"/>
      <c r="AF16" s="603"/>
      <c r="AG16" s="603"/>
    </row>
    <row r="17" spans="2:73" ht="23.25" customHeight="1" outlineLevel="1">
      <c r="B17" s="688" t="s">
        <v>615</v>
      </c>
      <c r="C17" s="90"/>
      <c r="D17" s="609" t="s">
        <v>593</v>
      </c>
      <c r="E17" s="603"/>
      <c r="F17" s="603"/>
      <c r="G17" s="614"/>
      <c r="H17" s="603"/>
      <c r="I17" s="603"/>
      <c r="J17" s="603"/>
      <c r="K17" s="638"/>
      <c r="L17" s="603"/>
      <c r="M17" s="603"/>
      <c r="N17" s="603"/>
      <c r="O17" s="603"/>
      <c r="P17" s="603"/>
      <c r="Q17" s="603"/>
      <c r="R17" s="603"/>
      <c r="S17" s="603"/>
      <c r="T17" s="603"/>
      <c r="U17" s="603"/>
      <c r="V17" s="603"/>
      <c r="W17" s="603"/>
      <c r="X17" s="603"/>
      <c r="Y17" s="603"/>
      <c r="Z17" s="603"/>
      <c r="AA17" s="603"/>
      <c r="AB17" s="603"/>
      <c r="AC17" s="603"/>
      <c r="AD17" s="603"/>
      <c r="AE17" s="603"/>
      <c r="AF17" s="603"/>
      <c r="AG17" s="603"/>
    </row>
    <row r="18" spans="2:73" ht="23.25" customHeight="1" outlineLevel="1">
      <c r="C18" s="90"/>
      <c r="D18" s="609" t="s">
        <v>628</v>
      </c>
      <c r="E18" s="603"/>
      <c r="F18" s="603"/>
      <c r="G18" s="614"/>
      <c r="H18" s="603"/>
      <c r="I18" s="603"/>
      <c r="J18" s="603"/>
      <c r="K18" s="638"/>
      <c r="L18" s="603"/>
      <c r="M18" s="603"/>
      <c r="N18" s="603"/>
      <c r="O18" s="603"/>
      <c r="P18" s="603"/>
      <c r="Q18" s="603"/>
      <c r="R18" s="603"/>
      <c r="S18" s="603"/>
      <c r="T18" s="603"/>
      <c r="U18" s="603"/>
      <c r="V18" s="603"/>
      <c r="W18" s="603"/>
      <c r="X18" s="603"/>
      <c r="Y18" s="603"/>
      <c r="Z18" s="603"/>
      <c r="AA18" s="603"/>
      <c r="AB18" s="603"/>
      <c r="AC18" s="603"/>
      <c r="AD18" s="603"/>
      <c r="AE18" s="603"/>
      <c r="AF18" s="603"/>
      <c r="AG18" s="603"/>
    </row>
    <row r="19" spans="2:73" ht="23.25" customHeight="1" outlineLevel="1">
      <c r="C19" s="90"/>
      <c r="D19" s="609" t="s">
        <v>627</v>
      </c>
      <c r="E19" s="603"/>
      <c r="F19" s="603"/>
      <c r="G19" s="614"/>
      <c r="H19" s="603"/>
      <c r="I19" s="603"/>
      <c r="J19" s="603"/>
      <c r="K19" s="638"/>
      <c r="L19" s="603"/>
      <c r="M19" s="603"/>
      <c r="N19" s="603"/>
      <c r="O19" s="603"/>
      <c r="P19" s="603"/>
      <c r="Q19" s="603"/>
      <c r="R19" s="603"/>
      <c r="S19" s="603"/>
      <c r="T19" s="603"/>
      <c r="U19" s="603"/>
      <c r="V19" s="603"/>
      <c r="W19" s="603"/>
      <c r="X19" s="603"/>
      <c r="Y19" s="603"/>
      <c r="Z19" s="603"/>
      <c r="AA19" s="603"/>
      <c r="AB19" s="603"/>
      <c r="AC19" s="603"/>
      <c r="AD19" s="603"/>
      <c r="AE19" s="603"/>
      <c r="AF19" s="603"/>
      <c r="AG19" s="603"/>
    </row>
    <row r="20" spans="2:73" ht="23.25" customHeight="1" outlineLevel="1">
      <c r="C20" s="90"/>
      <c r="D20" s="609" t="s">
        <v>629</v>
      </c>
      <c r="E20" s="603"/>
      <c r="F20" s="603"/>
      <c r="G20" s="614"/>
      <c r="H20" s="603"/>
      <c r="I20" s="603"/>
      <c r="J20" s="603"/>
      <c r="K20" s="638"/>
      <c r="L20" s="603"/>
      <c r="M20" s="603"/>
      <c r="N20" s="603"/>
      <c r="O20" s="603"/>
      <c r="P20" s="603"/>
      <c r="Q20" s="603"/>
      <c r="R20" s="603"/>
      <c r="S20" s="603"/>
      <c r="T20" s="603"/>
      <c r="U20" s="603"/>
      <c r="V20" s="603"/>
      <c r="W20" s="603"/>
      <c r="X20" s="603"/>
      <c r="Y20" s="603"/>
      <c r="Z20" s="603"/>
      <c r="AA20" s="603"/>
      <c r="AB20" s="603"/>
      <c r="AC20" s="603"/>
      <c r="AD20" s="603"/>
      <c r="AE20" s="603"/>
      <c r="AF20" s="603"/>
      <c r="AG20" s="603"/>
    </row>
    <row r="21" spans="2:73" ht="23.25" customHeight="1" outlineLevel="1">
      <c r="C21" s="90"/>
      <c r="D21" s="701" t="s">
        <v>639</v>
      </c>
      <c r="E21" s="603"/>
      <c r="F21" s="603"/>
      <c r="G21" s="614"/>
      <c r="H21" s="603"/>
      <c r="I21" s="603"/>
      <c r="J21" s="603"/>
      <c r="K21" s="638"/>
      <c r="L21" s="603"/>
      <c r="M21" s="603"/>
      <c r="N21" s="603"/>
      <c r="O21" s="603"/>
      <c r="P21" s="603"/>
      <c r="Q21" s="603"/>
      <c r="R21" s="603"/>
      <c r="S21" s="603"/>
      <c r="T21" s="603"/>
      <c r="U21" s="603"/>
      <c r="V21" s="603"/>
      <c r="W21" s="603"/>
      <c r="X21" s="603"/>
      <c r="Y21" s="603"/>
      <c r="Z21" s="603"/>
      <c r="AA21" s="603"/>
      <c r="AB21" s="603"/>
      <c r="AC21" s="603"/>
      <c r="AD21" s="603"/>
      <c r="AE21" s="603"/>
      <c r="AF21" s="603"/>
      <c r="AG21" s="603"/>
    </row>
    <row r="22" spans="2:73">
      <c r="I22" s="12"/>
      <c r="J22" s="12"/>
    </row>
    <row r="23" spans="2:73" ht="15.75">
      <c r="B23" s="181" t="s">
        <v>598</v>
      </c>
      <c r="H23" s="10"/>
      <c r="I23" s="10"/>
      <c r="J23" s="10"/>
    </row>
    <row r="24" spans="2:73" s="668" customFormat="1" ht="21" customHeight="1">
      <c r="B24" s="700" t="s">
        <v>602</v>
      </c>
      <c r="C24" s="827" t="s">
        <v>603</v>
      </c>
      <c r="D24" s="827"/>
      <c r="E24" s="827"/>
      <c r="F24" s="827"/>
      <c r="G24" s="827"/>
      <c r="H24" s="676" t="s">
        <v>600</v>
      </c>
      <c r="I24" s="676" t="s">
        <v>599</v>
      </c>
      <c r="J24" s="676" t="s">
        <v>601</v>
      </c>
      <c r="K24" s="667"/>
      <c r="L24" s="668" t="s">
        <v>603</v>
      </c>
      <c r="AQ24" s="668" t="s">
        <v>603</v>
      </c>
      <c r="BU24" s="667"/>
    </row>
    <row r="25" spans="2:73" s="249" customFormat="1" ht="49.5" customHeight="1">
      <c r="B25" s="244" t="s">
        <v>473</v>
      </c>
      <c r="C25" s="244" t="s">
        <v>211</v>
      </c>
      <c r="D25" s="626" t="s">
        <v>474</v>
      </c>
      <c r="E25" s="244" t="s">
        <v>208</v>
      </c>
      <c r="F25" s="244" t="s">
        <v>475</v>
      </c>
      <c r="G25" s="244" t="s">
        <v>476</v>
      </c>
      <c r="H25" s="626" t="s">
        <v>477</v>
      </c>
      <c r="I25" s="634" t="s">
        <v>591</v>
      </c>
      <c r="J25" s="641" t="s">
        <v>592</v>
      </c>
      <c r="K25" s="639"/>
      <c r="L25" s="245" t="s">
        <v>478</v>
      </c>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7"/>
      <c r="AP25" s="248"/>
      <c r="AQ25" s="245" t="s">
        <v>479</v>
      </c>
      <c r="AR25" s="246"/>
      <c r="AS25" s="246"/>
      <c r="AT25" s="246"/>
      <c r="AU25" s="246"/>
      <c r="AV25" s="246"/>
      <c r="AW25" s="246"/>
      <c r="AX25" s="246"/>
      <c r="AY25" s="246"/>
      <c r="AZ25" s="246"/>
      <c r="BA25" s="246"/>
      <c r="BB25" s="246"/>
      <c r="BC25" s="246"/>
      <c r="BD25" s="246"/>
      <c r="BE25" s="246"/>
      <c r="BF25" s="246"/>
      <c r="BG25" s="246"/>
      <c r="BH25" s="246"/>
      <c r="BI25" s="246"/>
      <c r="BJ25" s="246"/>
      <c r="BK25" s="246"/>
      <c r="BL25" s="246"/>
      <c r="BM25" s="246"/>
      <c r="BN25" s="246"/>
      <c r="BO25" s="246"/>
      <c r="BP25" s="246"/>
      <c r="BQ25" s="246"/>
      <c r="BR25" s="246"/>
      <c r="BS25" s="246"/>
      <c r="BT25" s="247"/>
      <c r="BU25" s="248"/>
    </row>
    <row r="26" spans="2:73" s="249" customFormat="1" ht="30" customHeight="1">
      <c r="B26" s="250"/>
      <c r="C26" s="250"/>
      <c r="D26" s="250"/>
      <c r="E26" s="250"/>
      <c r="F26" s="250"/>
      <c r="G26" s="250"/>
      <c r="H26" s="689"/>
      <c r="I26" s="632"/>
      <c r="J26" s="632"/>
      <c r="K26" s="640"/>
      <c r="L26" s="251">
        <v>2011</v>
      </c>
      <c r="M26" s="251">
        <v>2012</v>
      </c>
      <c r="N26" s="251">
        <v>2013</v>
      </c>
      <c r="O26" s="251">
        <v>2014</v>
      </c>
      <c r="P26" s="251">
        <v>2015</v>
      </c>
      <c r="Q26" s="251">
        <v>2016</v>
      </c>
      <c r="R26" s="251">
        <v>2017</v>
      </c>
      <c r="S26" s="251">
        <v>2018</v>
      </c>
      <c r="T26" s="251">
        <v>2019</v>
      </c>
      <c r="U26" s="251">
        <v>2020</v>
      </c>
      <c r="V26" s="251">
        <v>2021</v>
      </c>
      <c r="W26" s="251">
        <v>2022</v>
      </c>
      <c r="X26" s="251">
        <v>2023</v>
      </c>
      <c r="Y26" s="251">
        <v>2024</v>
      </c>
      <c r="Z26" s="251">
        <v>2025</v>
      </c>
      <c r="AA26" s="251">
        <v>2026</v>
      </c>
      <c r="AB26" s="251">
        <v>2027</v>
      </c>
      <c r="AC26" s="251">
        <v>2028</v>
      </c>
      <c r="AD26" s="251">
        <v>2029</v>
      </c>
      <c r="AE26" s="251">
        <v>2030</v>
      </c>
      <c r="AF26" s="251">
        <v>2031</v>
      </c>
      <c r="AG26" s="251">
        <v>2032</v>
      </c>
      <c r="AH26" s="251">
        <v>2033</v>
      </c>
      <c r="AI26" s="251">
        <v>2034</v>
      </c>
      <c r="AJ26" s="251">
        <v>2035</v>
      </c>
      <c r="AK26" s="251">
        <v>2036</v>
      </c>
      <c r="AL26" s="251">
        <v>2037</v>
      </c>
      <c r="AM26" s="251">
        <v>2038</v>
      </c>
      <c r="AN26" s="251">
        <v>2039</v>
      </c>
      <c r="AO26" s="251">
        <v>2040</v>
      </c>
      <c r="AP26" s="248"/>
      <c r="AQ26" s="251">
        <v>2011</v>
      </c>
      <c r="AR26" s="251">
        <v>2012</v>
      </c>
      <c r="AS26" s="251">
        <v>2013</v>
      </c>
      <c r="AT26" s="251">
        <v>2014</v>
      </c>
      <c r="AU26" s="251">
        <v>2015</v>
      </c>
      <c r="AV26" s="251">
        <v>2016</v>
      </c>
      <c r="AW26" s="251">
        <v>2017</v>
      </c>
      <c r="AX26" s="251">
        <v>2018</v>
      </c>
      <c r="AY26" s="251">
        <v>2019</v>
      </c>
      <c r="AZ26" s="251">
        <v>2020</v>
      </c>
      <c r="BA26" s="251">
        <v>2021</v>
      </c>
      <c r="BB26" s="251">
        <v>2022</v>
      </c>
      <c r="BC26" s="251">
        <v>2023</v>
      </c>
      <c r="BD26" s="251">
        <v>2024</v>
      </c>
      <c r="BE26" s="251">
        <v>2025</v>
      </c>
      <c r="BF26" s="251">
        <v>2026</v>
      </c>
      <c r="BG26" s="251">
        <v>2027</v>
      </c>
      <c r="BH26" s="251">
        <v>2028</v>
      </c>
      <c r="BI26" s="251">
        <v>2029</v>
      </c>
      <c r="BJ26" s="251">
        <v>2030</v>
      </c>
      <c r="BK26" s="251">
        <v>2031</v>
      </c>
      <c r="BL26" s="251">
        <v>2032</v>
      </c>
      <c r="BM26" s="251">
        <v>2033</v>
      </c>
      <c r="BN26" s="251">
        <v>2034</v>
      </c>
      <c r="BO26" s="251">
        <v>2035</v>
      </c>
      <c r="BP26" s="251">
        <v>2036</v>
      </c>
      <c r="BQ26" s="251">
        <v>2037</v>
      </c>
      <c r="BR26" s="251">
        <v>2038</v>
      </c>
      <c r="BS26" s="251">
        <v>2039</v>
      </c>
      <c r="BT26" s="251">
        <v>2040</v>
      </c>
      <c r="BU26" s="248"/>
    </row>
    <row r="27" spans="2:73" s="17" customFormat="1" ht="15.75">
      <c r="B27" s="690" t="s">
        <v>208</v>
      </c>
      <c r="C27" s="690" t="s">
        <v>730</v>
      </c>
      <c r="D27" s="690" t="s">
        <v>21</v>
      </c>
      <c r="E27" s="690" t="s">
        <v>731</v>
      </c>
      <c r="F27" s="690" t="s">
        <v>732</v>
      </c>
      <c r="G27" s="690" t="s">
        <v>733</v>
      </c>
      <c r="H27" s="690">
        <v>2013</v>
      </c>
      <c r="I27" s="642" t="s">
        <v>582</v>
      </c>
      <c r="J27" s="633" t="s">
        <v>590</v>
      </c>
      <c r="K27" s="631"/>
      <c r="L27" s="694">
        <v>0</v>
      </c>
      <c r="M27" s="695">
        <v>0</v>
      </c>
      <c r="N27" s="695">
        <v>6.92124015</v>
      </c>
      <c r="O27" s="695">
        <v>6.92124015</v>
      </c>
      <c r="P27" s="695">
        <v>6.92124015</v>
      </c>
      <c r="Q27" s="695">
        <v>5.6139689329999998</v>
      </c>
      <c r="R27" s="695">
        <v>3.7257639</v>
      </c>
      <c r="S27" s="695">
        <v>3.7257639</v>
      </c>
      <c r="T27" s="695">
        <v>3.7257639</v>
      </c>
      <c r="U27" s="695">
        <v>3.7257639</v>
      </c>
      <c r="V27" s="695">
        <v>3.7257639</v>
      </c>
      <c r="W27" s="695">
        <v>3.7257639</v>
      </c>
      <c r="X27" s="695">
        <v>3.6842479909999999</v>
      </c>
      <c r="Y27" s="695">
        <v>0.59429254499999995</v>
      </c>
      <c r="Z27" s="695">
        <v>0</v>
      </c>
      <c r="AA27" s="695">
        <v>0</v>
      </c>
      <c r="AB27" s="695">
        <v>0</v>
      </c>
      <c r="AC27" s="695">
        <v>0</v>
      </c>
      <c r="AD27" s="695">
        <v>0</v>
      </c>
      <c r="AE27" s="695">
        <v>0</v>
      </c>
      <c r="AF27" s="695">
        <v>0</v>
      </c>
      <c r="AG27" s="695">
        <v>0</v>
      </c>
      <c r="AH27" s="695">
        <v>0</v>
      </c>
      <c r="AI27" s="695">
        <v>0</v>
      </c>
      <c r="AJ27" s="695">
        <v>0</v>
      </c>
      <c r="AK27" s="695">
        <v>0</v>
      </c>
      <c r="AL27" s="695">
        <v>0</v>
      </c>
      <c r="AM27" s="695">
        <v>0</v>
      </c>
      <c r="AN27" s="695">
        <v>0</v>
      </c>
      <c r="AO27" s="696">
        <v>0</v>
      </c>
      <c r="AP27" s="631"/>
      <c r="AQ27" s="694">
        <v>0</v>
      </c>
      <c r="AR27" s="695">
        <v>0</v>
      </c>
      <c r="AS27" s="695">
        <v>24045.174459999998</v>
      </c>
      <c r="AT27" s="695">
        <v>24045.174459999998</v>
      </c>
      <c r="AU27" s="695">
        <v>24045.174459999998</v>
      </c>
      <c r="AV27" s="695">
        <v>19358.65957</v>
      </c>
      <c r="AW27" s="695">
        <v>13509.74152</v>
      </c>
      <c r="AX27" s="695">
        <v>13509.74152</v>
      </c>
      <c r="AY27" s="695">
        <v>13509.74152</v>
      </c>
      <c r="AZ27" s="695">
        <v>13509.74152</v>
      </c>
      <c r="BA27" s="695">
        <v>13509.74152</v>
      </c>
      <c r="BB27" s="695">
        <v>13509.74152</v>
      </c>
      <c r="BC27" s="695">
        <v>13133.114390000001</v>
      </c>
      <c r="BD27" s="695">
        <v>1928.604951</v>
      </c>
      <c r="BE27" s="695">
        <v>0</v>
      </c>
      <c r="BF27" s="695">
        <v>0</v>
      </c>
      <c r="BG27" s="695">
        <v>0</v>
      </c>
      <c r="BH27" s="695">
        <v>0</v>
      </c>
      <c r="BI27" s="695">
        <v>0</v>
      </c>
      <c r="BJ27" s="695">
        <v>0</v>
      </c>
      <c r="BK27" s="695">
        <v>0</v>
      </c>
      <c r="BL27" s="695">
        <v>0</v>
      </c>
      <c r="BM27" s="695">
        <v>0</v>
      </c>
      <c r="BN27" s="695">
        <v>0</v>
      </c>
      <c r="BO27" s="695">
        <v>0</v>
      </c>
      <c r="BP27" s="695">
        <v>0</v>
      </c>
      <c r="BQ27" s="695">
        <v>0</v>
      </c>
      <c r="BR27" s="695">
        <v>0</v>
      </c>
      <c r="BS27" s="695">
        <v>0</v>
      </c>
      <c r="BT27" s="696">
        <v>0</v>
      </c>
      <c r="BU27" s="16"/>
    </row>
    <row r="28" spans="2:73" s="17" customFormat="1" ht="15.75">
      <c r="B28" s="690" t="s">
        <v>208</v>
      </c>
      <c r="C28" s="690" t="s">
        <v>730</v>
      </c>
      <c r="D28" s="690" t="s">
        <v>21</v>
      </c>
      <c r="E28" s="690" t="s">
        <v>731</v>
      </c>
      <c r="F28" s="690" t="s">
        <v>732</v>
      </c>
      <c r="G28" s="690" t="s">
        <v>733</v>
      </c>
      <c r="H28" s="690">
        <v>2014</v>
      </c>
      <c r="I28" s="642" t="s">
        <v>582</v>
      </c>
      <c r="J28" s="642" t="s">
        <v>597</v>
      </c>
      <c r="K28" s="631"/>
      <c r="L28" s="694">
        <v>0</v>
      </c>
      <c r="M28" s="695">
        <v>0</v>
      </c>
      <c r="N28" s="695">
        <v>0</v>
      </c>
      <c r="O28" s="695">
        <v>2269.440094</v>
      </c>
      <c r="P28" s="695">
        <v>2264.9680440000002</v>
      </c>
      <c r="Q28" s="695">
        <v>1755.8173139999999</v>
      </c>
      <c r="R28" s="695">
        <v>1284.362163</v>
      </c>
      <c r="S28" s="695">
        <v>1284.362163</v>
      </c>
      <c r="T28" s="695">
        <v>1284.362163</v>
      </c>
      <c r="U28" s="695">
        <v>1284.362163</v>
      </c>
      <c r="V28" s="695">
        <v>1284.362163</v>
      </c>
      <c r="W28" s="695">
        <v>1284.362163</v>
      </c>
      <c r="X28" s="695">
        <v>1284.362163</v>
      </c>
      <c r="Y28" s="695">
        <v>1263.4000510000001</v>
      </c>
      <c r="Z28" s="695">
        <v>215.6490311</v>
      </c>
      <c r="AA28" s="695">
        <v>0</v>
      </c>
      <c r="AB28" s="695">
        <v>0</v>
      </c>
      <c r="AC28" s="695">
        <v>0</v>
      </c>
      <c r="AD28" s="695">
        <v>0</v>
      </c>
      <c r="AE28" s="695">
        <v>0</v>
      </c>
      <c r="AF28" s="695">
        <v>0</v>
      </c>
      <c r="AG28" s="695">
        <v>0</v>
      </c>
      <c r="AH28" s="695">
        <v>0</v>
      </c>
      <c r="AI28" s="695">
        <v>0</v>
      </c>
      <c r="AJ28" s="695">
        <v>0</v>
      </c>
      <c r="AK28" s="695">
        <v>0</v>
      </c>
      <c r="AL28" s="695">
        <v>0</v>
      </c>
      <c r="AM28" s="695">
        <v>0</v>
      </c>
      <c r="AN28" s="695">
        <v>0</v>
      </c>
      <c r="AO28" s="696">
        <v>0</v>
      </c>
      <c r="AP28" s="631"/>
      <c r="AQ28" s="694">
        <v>0</v>
      </c>
      <c r="AR28" s="695">
        <v>0</v>
      </c>
      <c r="AS28" s="695">
        <v>0</v>
      </c>
      <c r="AT28" s="695">
        <v>8627004.6449999996</v>
      </c>
      <c r="AU28" s="695">
        <v>8609405.8249999993</v>
      </c>
      <c r="AV28" s="695">
        <v>6653408.0630000001</v>
      </c>
      <c r="AW28" s="695">
        <v>5049479.1109999996</v>
      </c>
      <c r="AX28" s="695">
        <v>5049479.1109999996</v>
      </c>
      <c r="AY28" s="695">
        <v>5049479.1109999996</v>
      </c>
      <c r="AZ28" s="695">
        <v>5049479.1109999996</v>
      </c>
      <c r="BA28" s="695">
        <v>5049479.1109999996</v>
      </c>
      <c r="BB28" s="695">
        <v>5049479.1109999996</v>
      </c>
      <c r="BC28" s="695">
        <v>5049479.1109999996</v>
      </c>
      <c r="BD28" s="695">
        <v>4856186.8030000003</v>
      </c>
      <c r="BE28" s="695">
        <v>740331.73569999996</v>
      </c>
      <c r="BF28" s="695">
        <v>0</v>
      </c>
      <c r="BG28" s="695">
        <v>0</v>
      </c>
      <c r="BH28" s="695">
        <v>0</v>
      </c>
      <c r="BI28" s="695">
        <v>0</v>
      </c>
      <c r="BJ28" s="695">
        <v>0</v>
      </c>
      <c r="BK28" s="695">
        <v>0</v>
      </c>
      <c r="BL28" s="695">
        <v>0</v>
      </c>
      <c r="BM28" s="695">
        <v>0</v>
      </c>
      <c r="BN28" s="695">
        <v>0</v>
      </c>
      <c r="BO28" s="695">
        <v>0</v>
      </c>
      <c r="BP28" s="695">
        <v>0</v>
      </c>
      <c r="BQ28" s="695">
        <v>0</v>
      </c>
      <c r="BR28" s="695">
        <v>0</v>
      </c>
      <c r="BS28" s="695">
        <v>0</v>
      </c>
      <c r="BT28" s="696">
        <v>0</v>
      </c>
      <c r="BU28" s="16"/>
    </row>
    <row r="29" spans="2:73" s="17" customFormat="1" ht="16.5" customHeight="1">
      <c r="B29" s="690" t="s">
        <v>208</v>
      </c>
      <c r="C29" s="690" t="s">
        <v>730</v>
      </c>
      <c r="D29" s="690" t="s">
        <v>20</v>
      </c>
      <c r="E29" s="690" t="s">
        <v>731</v>
      </c>
      <c r="F29" s="690" t="s">
        <v>732</v>
      </c>
      <c r="G29" s="690" t="s">
        <v>733</v>
      </c>
      <c r="H29" s="690">
        <v>2011</v>
      </c>
      <c r="I29" s="642" t="s">
        <v>582</v>
      </c>
      <c r="J29" s="642" t="s">
        <v>590</v>
      </c>
      <c r="K29" s="631"/>
      <c r="L29" s="694">
        <v>1.233876127</v>
      </c>
      <c r="M29" s="695">
        <v>1.233876127</v>
      </c>
      <c r="N29" s="695">
        <v>1.233876127</v>
      </c>
      <c r="O29" s="695">
        <v>1.233876127</v>
      </c>
      <c r="P29" s="695">
        <v>0</v>
      </c>
      <c r="Q29" s="695">
        <v>0</v>
      </c>
      <c r="R29" s="695">
        <v>0</v>
      </c>
      <c r="S29" s="695">
        <v>0</v>
      </c>
      <c r="T29" s="695">
        <v>0</v>
      </c>
      <c r="U29" s="695">
        <v>0</v>
      </c>
      <c r="V29" s="695">
        <v>0</v>
      </c>
      <c r="W29" s="695">
        <v>0</v>
      </c>
      <c r="X29" s="695">
        <v>0</v>
      </c>
      <c r="Y29" s="695">
        <v>0</v>
      </c>
      <c r="Z29" s="695">
        <v>0</v>
      </c>
      <c r="AA29" s="695">
        <v>0</v>
      </c>
      <c r="AB29" s="695">
        <v>0</v>
      </c>
      <c r="AC29" s="695">
        <v>0</v>
      </c>
      <c r="AD29" s="695">
        <v>0</v>
      </c>
      <c r="AE29" s="695">
        <v>0</v>
      </c>
      <c r="AF29" s="695">
        <v>0</v>
      </c>
      <c r="AG29" s="695">
        <v>0</v>
      </c>
      <c r="AH29" s="695">
        <v>0</v>
      </c>
      <c r="AI29" s="695">
        <v>0</v>
      </c>
      <c r="AJ29" s="695">
        <v>0</v>
      </c>
      <c r="AK29" s="695">
        <v>0</v>
      </c>
      <c r="AL29" s="695">
        <v>0</v>
      </c>
      <c r="AM29" s="695">
        <v>0</v>
      </c>
      <c r="AN29" s="695">
        <v>0</v>
      </c>
      <c r="AO29" s="696">
        <v>0</v>
      </c>
      <c r="AP29" s="631"/>
      <c r="AQ29" s="694">
        <v>6110.2030949999998</v>
      </c>
      <c r="AR29" s="695">
        <v>6110.2030949999998</v>
      </c>
      <c r="AS29" s="695">
        <v>6110.2030949999998</v>
      </c>
      <c r="AT29" s="695">
        <v>6110.2030949999998</v>
      </c>
      <c r="AU29" s="695">
        <v>0</v>
      </c>
      <c r="AV29" s="695">
        <v>0</v>
      </c>
      <c r="AW29" s="695">
        <v>0</v>
      </c>
      <c r="AX29" s="695">
        <v>0</v>
      </c>
      <c r="AY29" s="695">
        <v>0</v>
      </c>
      <c r="AZ29" s="695">
        <v>0</v>
      </c>
      <c r="BA29" s="695">
        <v>0</v>
      </c>
      <c r="BB29" s="695">
        <v>0</v>
      </c>
      <c r="BC29" s="695">
        <v>0</v>
      </c>
      <c r="BD29" s="695">
        <v>0</v>
      </c>
      <c r="BE29" s="695">
        <v>0</v>
      </c>
      <c r="BF29" s="695">
        <v>0</v>
      </c>
      <c r="BG29" s="695">
        <v>0</v>
      </c>
      <c r="BH29" s="695">
        <v>0</v>
      </c>
      <c r="BI29" s="695">
        <v>0</v>
      </c>
      <c r="BJ29" s="695">
        <v>0</v>
      </c>
      <c r="BK29" s="695">
        <v>0</v>
      </c>
      <c r="BL29" s="695">
        <v>0</v>
      </c>
      <c r="BM29" s="695">
        <v>0</v>
      </c>
      <c r="BN29" s="695">
        <v>0</v>
      </c>
      <c r="BO29" s="695">
        <v>0</v>
      </c>
      <c r="BP29" s="695">
        <v>0</v>
      </c>
      <c r="BQ29" s="695">
        <v>0</v>
      </c>
      <c r="BR29" s="695">
        <v>0</v>
      </c>
      <c r="BS29" s="695">
        <v>0</v>
      </c>
      <c r="BT29" s="696">
        <v>0</v>
      </c>
      <c r="BU29" s="16"/>
    </row>
    <row r="30" spans="2:73" s="17" customFormat="1" ht="15.75">
      <c r="B30" s="690" t="s">
        <v>208</v>
      </c>
      <c r="C30" s="690" t="s">
        <v>730</v>
      </c>
      <c r="D30" s="690" t="s">
        <v>20</v>
      </c>
      <c r="E30" s="690" t="s">
        <v>731</v>
      </c>
      <c r="F30" s="690" t="s">
        <v>732</v>
      </c>
      <c r="G30" s="690" t="s">
        <v>733</v>
      </c>
      <c r="H30" s="690">
        <v>2012</v>
      </c>
      <c r="I30" s="642" t="s">
        <v>582</v>
      </c>
      <c r="J30" s="642" t="s">
        <v>590</v>
      </c>
      <c r="K30" s="631"/>
      <c r="L30" s="694">
        <v>0</v>
      </c>
      <c r="M30" s="695">
        <v>0.172466273</v>
      </c>
      <c r="N30" s="695">
        <v>0.172466273</v>
      </c>
      <c r="O30" s="695">
        <v>0.172466273</v>
      </c>
      <c r="P30" s="695">
        <v>0.172466273</v>
      </c>
      <c r="Q30" s="695">
        <v>0</v>
      </c>
      <c r="R30" s="695">
        <v>0</v>
      </c>
      <c r="S30" s="695">
        <v>0</v>
      </c>
      <c r="T30" s="695">
        <v>0</v>
      </c>
      <c r="U30" s="695">
        <v>0</v>
      </c>
      <c r="V30" s="695">
        <v>0</v>
      </c>
      <c r="W30" s="695">
        <v>0</v>
      </c>
      <c r="X30" s="695">
        <v>0</v>
      </c>
      <c r="Y30" s="695">
        <v>0</v>
      </c>
      <c r="Z30" s="695">
        <v>0</v>
      </c>
      <c r="AA30" s="695">
        <v>0</v>
      </c>
      <c r="AB30" s="695">
        <v>0</v>
      </c>
      <c r="AC30" s="695">
        <v>0</v>
      </c>
      <c r="AD30" s="695">
        <v>0</v>
      </c>
      <c r="AE30" s="695">
        <v>0</v>
      </c>
      <c r="AF30" s="695">
        <v>0</v>
      </c>
      <c r="AG30" s="695">
        <v>0</v>
      </c>
      <c r="AH30" s="695">
        <v>0</v>
      </c>
      <c r="AI30" s="695">
        <v>0</v>
      </c>
      <c r="AJ30" s="695">
        <v>0</v>
      </c>
      <c r="AK30" s="695">
        <v>0</v>
      </c>
      <c r="AL30" s="695">
        <v>0</v>
      </c>
      <c r="AM30" s="695">
        <v>0</v>
      </c>
      <c r="AN30" s="695">
        <v>0</v>
      </c>
      <c r="AO30" s="696">
        <v>0</v>
      </c>
      <c r="AP30" s="631"/>
      <c r="AQ30" s="694">
        <v>0</v>
      </c>
      <c r="AR30" s="695">
        <v>854.05976269999996</v>
      </c>
      <c r="AS30" s="695">
        <v>854.05976269999996</v>
      </c>
      <c r="AT30" s="695">
        <v>854.05976269999996</v>
      </c>
      <c r="AU30" s="695">
        <v>854.05976269999996</v>
      </c>
      <c r="AV30" s="695">
        <v>0</v>
      </c>
      <c r="AW30" s="695">
        <v>0</v>
      </c>
      <c r="AX30" s="695">
        <v>0</v>
      </c>
      <c r="AY30" s="695">
        <v>0</v>
      </c>
      <c r="AZ30" s="695">
        <v>0</v>
      </c>
      <c r="BA30" s="695">
        <v>0</v>
      </c>
      <c r="BB30" s="695">
        <v>0</v>
      </c>
      <c r="BC30" s="695">
        <v>0</v>
      </c>
      <c r="BD30" s="695">
        <v>0</v>
      </c>
      <c r="BE30" s="695">
        <v>0</v>
      </c>
      <c r="BF30" s="695">
        <v>0</v>
      </c>
      <c r="BG30" s="695">
        <v>0</v>
      </c>
      <c r="BH30" s="695">
        <v>0</v>
      </c>
      <c r="BI30" s="695">
        <v>0</v>
      </c>
      <c r="BJ30" s="695">
        <v>0</v>
      </c>
      <c r="BK30" s="695">
        <v>0</v>
      </c>
      <c r="BL30" s="695">
        <v>0</v>
      </c>
      <c r="BM30" s="695">
        <v>0</v>
      </c>
      <c r="BN30" s="695">
        <v>0</v>
      </c>
      <c r="BO30" s="695">
        <v>0</v>
      </c>
      <c r="BP30" s="695">
        <v>0</v>
      </c>
      <c r="BQ30" s="695">
        <v>0</v>
      </c>
      <c r="BR30" s="695">
        <v>0</v>
      </c>
      <c r="BS30" s="695">
        <v>0</v>
      </c>
      <c r="BT30" s="696">
        <v>0</v>
      </c>
      <c r="BU30" s="16"/>
    </row>
    <row r="31" spans="2:73" s="17" customFormat="1" ht="15.75">
      <c r="B31" s="690" t="s">
        <v>208</v>
      </c>
      <c r="C31" s="690" t="s">
        <v>730</v>
      </c>
      <c r="D31" s="690" t="s">
        <v>20</v>
      </c>
      <c r="E31" s="690" t="s">
        <v>731</v>
      </c>
      <c r="F31" s="690" t="s">
        <v>732</v>
      </c>
      <c r="G31" s="690" t="s">
        <v>733</v>
      </c>
      <c r="H31" s="690">
        <v>2012</v>
      </c>
      <c r="I31" s="642" t="s">
        <v>582</v>
      </c>
      <c r="J31" s="642" t="s">
        <v>590</v>
      </c>
      <c r="K31" s="631"/>
      <c r="L31" s="694">
        <v>0</v>
      </c>
      <c r="M31" s="695">
        <v>4.1391905419999997</v>
      </c>
      <c r="N31" s="695">
        <v>4.1391905419999997</v>
      </c>
      <c r="O31" s="695">
        <v>4.1391905419999997</v>
      </c>
      <c r="P31" s="695">
        <v>4.1391905419999997</v>
      </c>
      <c r="Q31" s="695">
        <v>0</v>
      </c>
      <c r="R31" s="695">
        <v>0</v>
      </c>
      <c r="S31" s="695">
        <v>0</v>
      </c>
      <c r="T31" s="695">
        <v>0</v>
      </c>
      <c r="U31" s="695">
        <v>0</v>
      </c>
      <c r="V31" s="695">
        <v>0</v>
      </c>
      <c r="W31" s="695">
        <v>0</v>
      </c>
      <c r="X31" s="695">
        <v>0</v>
      </c>
      <c r="Y31" s="695">
        <v>0</v>
      </c>
      <c r="Z31" s="695">
        <v>0</v>
      </c>
      <c r="AA31" s="695">
        <v>0</v>
      </c>
      <c r="AB31" s="695">
        <v>0</v>
      </c>
      <c r="AC31" s="695">
        <v>0</v>
      </c>
      <c r="AD31" s="695">
        <v>0</v>
      </c>
      <c r="AE31" s="695">
        <v>0</v>
      </c>
      <c r="AF31" s="695">
        <v>0</v>
      </c>
      <c r="AG31" s="695">
        <v>0</v>
      </c>
      <c r="AH31" s="695">
        <v>0</v>
      </c>
      <c r="AI31" s="695">
        <v>0</v>
      </c>
      <c r="AJ31" s="695">
        <v>0</v>
      </c>
      <c r="AK31" s="695">
        <v>0</v>
      </c>
      <c r="AL31" s="695">
        <v>0</v>
      </c>
      <c r="AM31" s="695">
        <v>0</v>
      </c>
      <c r="AN31" s="695">
        <v>0</v>
      </c>
      <c r="AO31" s="696">
        <v>0</v>
      </c>
      <c r="AP31" s="631"/>
      <c r="AQ31" s="694">
        <v>0</v>
      </c>
      <c r="AR31" s="695">
        <v>20497.434300000001</v>
      </c>
      <c r="AS31" s="695">
        <v>20497.434300000001</v>
      </c>
      <c r="AT31" s="695">
        <v>20497.434300000001</v>
      </c>
      <c r="AU31" s="695">
        <v>20497.434300000001</v>
      </c>
      <c r="AV31" s="695">
        <v>0</v>
      </c>
      <c r="AW31" s="695">
        <v>0</v>
      </c>
      <c r="AX31" s="695">
        <v>0</v>
      </c>
      <c r="AY31" s="695">
        <v>0</v>
      </c>
      <c r="AZ31" s="695">
        <v>0</v>
      </c>
      <c r="BA31" s="695">
        <v>0</v>
      </c>
      <c r="BB31" s="695">
        <v>0</v>
      </c>
      <c r="BC31" s="695">
        <v>0</v>
      </c>
      <c r="BD31" s="695">
        <v>0</v>
      </c>
      <c r="BE31" s="695">
        <v>0</v>
      </c>
      <c r="BF31" s="695">
        <v>0</v>
      </c>
      <c r="BG31" s="695">
        <v>0</v>
      </c>
      <c r="BH31" s="695">
        <v>0</v>
      </c>
      <c r="BI31" s="695">
        <v>0</v>
      </c>
      <c r="BJ31" s="695">
        <v>0</v>
      </c>
      <c r="BK31" s="695">
        <v>0</v>
      </c>
      <c r="BL31" s="695">
        <v>0</v>
      </c>
      <c r="BM31" s="695">
        <v>0</v>
      </c>
      <c r="BN31" s="695">
        <v>0</v>
      </c>
      <c r="BO31" s="695">
        <v>0</v>
      </c>
      <c r="BP31" s="695">
        <v>0</v>
      </c>
      <c r="BQ31" s="695">
        <v>0</v>
      </c>
      <c r="BR31" s="695">
        <v>0</v>
      </c>
      <c r="BS31" s="695">
        <v>0</v>
      </c>
      <c r="BT31" s="696">
        <v>0</v>
      </c>
      <c r="BU31" s="16"/>
    </row>
    <row r="32" spans="2:73" s="17" customFormat="1" ht="15.75">
      <c r="B32" s="690" t="s">
        <v>208</v>
      </c>
      <c r="C32" s="690" t="s">
        <v>730</v>
      </c>
      <c r="D32" s="690" t="s">
        <v>20</v>
      </c>
      <c r="E32" s="690" t="s">
        <v>731</v>
      </c>
      <c r="F32" s="690" t="s">
        <v>732</v>
      </c>
      <c r="G32" s="690" t="s">
        <v>733</v>
      </c>
      <c r="H32" s="690">
        <v>2013</v>
      </c>
      <c r="I32" s="642" t="s">
        <v>582</v>
      </c>
      <c r="J32" s="642" t="s">
        <v>590</v>
      </c>
      <c r="K32" s="631"/>
      <c r="L32" s="694">
        <v>0</v>
      </c>
      <c r="M32" s="695">
        <v>0</v>
      </c>
      <c r="N32" s="695">
        <v>0.28056144799999999</v>
      </c>
      <c r="O32" s="695">
        <v>0.28056144799999999</v>
      </c>
      <c r="P32" s="695">
        <v>0.28056144799999999</v>
      </c>
      <c r="Q32" s="695">
        <v>0.28056144799999999</v>
      </c>
      <c r="R32" s="695">
        <v>0</v>
      </c>
      <c r="S32" s="695">
        <v>0</v>
      </c>
      <c r="T32" s="695">
        <v>0</v>
      </c>
      <c r="U32" s="695">
        <v>0</v>
      </c>
      <c r="V32" s="695">
        <v>0</v>
      </c>
      <c r="W32" s="695">
        <v>0</v>
      </c>
      <c r="X32" s="695">
        <v>0</v>
      </c>
      <c r="Y32" s="695">
        <v>0</v>
      </c>
      <c r="Z32" s="695">
        <v>0</v>
      </c>
      <c r="AA32" s="695">
        <v>0</v>
      </c>
      <c r="AB32" s="695">
        <v>0</v>
      </c>
      <c r="AC32" s="695">
        <v>0</v>
      </c>
      <c r="AD32" s="695">
        <v>0</v>
      </c>
      <c r="AE32" s="695">
        <v>0</v>
      </c>
      <c r="AF32" s="695">
        <v>0</v>
      </c>
      <c r="AG32" s="695">
        <v>0</v>
      </c>
      <c r="AH32" s="695">
        <v>0</v>
      </c>
      <c r="AI32" s="695">
        <v>0</v>
      </c>
      <c r="AJ32" s="695">
        <v>0</v>
      </c>
      <c r="AK32" s="695">
        <v>0</v>
      </c>
      <c r="AL32" s="695">
        <v>0</v>
      </c>
      <c r="AM32" s="695">
        <v>0</v>
      </c>
      <c r="AN32" s="695">
        <v>0</v>
      </c>
      <c r="AO32" s="696">
        <v>0</v>
      </c>
      <c r="AP32" s="631"/>
      <c r="AQ32" s="694">
        <v>0</v>
      </c>
      <c r="AR32" s="695">
        <v>0</v>
      </c>
      <c r="AS32" s="695">
        <v>1542.484555</v>
      </c>
      <c r="AT32" s="695">
        <v>1542.484555</v>
      </c>
      <c r="AU32" s="695">
        <v>1542.484555</v>
      </c>
      <c r="AV32" s="695">
        <v>1542.484555</v>
      </c>
      <c r="AW32" s="695">
        <v>0</v>
      </c>
      <c r="AX32" s="695">
        <v>0</v>
      </c>
      <c r="AY32" s="695">
        <v>0</v>
      </c>
      <c r="AZ32" s="695">
        <v>0</v>
      </c>
      <c r="BA32" s="695">
        <v>0</v>
      </c>
      <c r="BB32" s="695">
        <v>0</v>
      </c>
      <c r="BC32" s="695">
        <v>0</v>
      </c>
      <c r="BD32" s="695">
        <v>0</v>
      </c>
      <c r="BE32" s="695">
        <v>0</v>
      </c>
      <c r="BF32" s="695">
        <v>0</v>
      </c>
      <c r="BG32" s="695">
        <v>0</v>
      </c>
      <c r="BH32" s="695">
        <v>0</v>
      </c>
      <c r="BI32" s="695">
        <v>0</v>
      </c>
      <c r="BJ32" s="695">
        <v>0</v>
      </c>
      <c r="BK32" s="695">
        <v>0</v>
      </c>
      <c r="BL32" s="695">
        <v>0</v>
      </c>
      <c r="BM32" s="695">
        <v>0</v>
      </c>
      <c r="BN32" s="695">
        <v>0</v>
      </c>
      <c r="BO32" s="695">
        <v>0</v>
      </c>
      <c r="BP32" s="695">
        <v>0</v>
      </c>
      <c r="BQ32" s="695">
        <v>0</v>
      </c>
      <c r="BR32" s="695">
        <v>0</v>
      </c>
      <c r="BS32" s="695">
        <v>0</v>
      </c>
      <c r="BT32" s="696">
        <v>0</v>
      </c>
      <c r="BU32" s="16"/>
    </row>
    <row r="33" spans="2:73" s="17" customFormat="1" ht="15.75">
      <c r="B33" s="690" t="s">
        <v>208</v>
      </c>
      <c r="C33" s="690" t="s">
        <v>730</v>
      </c>
      <c r="D33" s="690" t="s">
        <v>20</v>
      </c>
      <c r="E33" s="690" t="s">
        <v>731</v>
      </c>
      <c r="F33" s="690" t="s">
        <v>732</v>
      </c>
      <c r="G33" s="690" t="s">
        <v>733</v>
      </c>
      <c r="H33" s="690">
        <v>2013</v>
      </c>
      <c r="I33" s="642" t="s">
        <v>582</v>
      </c>
      <c r="J33" s="642" t="s">
        <v>590</v>
      </c>
      <c r="K33" s="631"/>
      <c r="L33" s="694">
        <v>0</v>
      </c>
      <c r="M33" s="695">
        <v>0</v>
      </c>
      <c r="N33" s="695">
        <v>44.092608269999999</v>
      </c>
      <c r="O33" s="695">
        <v>44.092608269999999</v>
      </c>
      <c r="P33" s="695">
        <v>44.092608269999999</v>
      </c>
      <c r="Q33" s="695">
        <v>44.092608269999999</v>
      </c>
      <c r="R33" s="695">
        <v>0</v>
      </c>
      <c r="S33" s="695">
        <v>0</v>
      </c>
      <c r="T33" s="695">
        <v>0</v>
      </c>
      <c r="U33" s="695">
        <v>0</v>
      </c>
      <c r="V33" s="695">
        <v>0</v>
      </c>
      <c r="W33" s="695">
        <v>0</v>
      </c>
      <c r="X33" s="695">
        <v>0</v>
      </c>
      <c r="Y33" s="695">
        <v>0</v>
      </c>
      <c r="Z33" s="695">
        <v>0</v>
      </c>
      <c r="AA33" s="695">
        <v>0</v>
      </c>
      <c r="AB33" s="695">
        <v>0</v>
      </c>
      <c r="AC33" s="695">
        <v>0</v>
      </c>
      <c r="AD33" s="695">
        <v>0</v>
      </c>
      <c r="AE33" s="695">
        <v>0</v>
      </c>
      <c r="AF33" s="695">
        <v>0</v>
      </c>
      <c r="AG33" s="695">
        <v>0</v>
      </c>
      <c r="AH33" s="695">
        <v>0</v>
      </c>
      <c r="AI33" s="695">
        <v>0</v>
      </c>
      <c r="AJ33" s="695">
        <v>0</v>
      </c>
      <c r="AK33" s="695">
        <v>0</v>
      </c>
      <c r="AL33" s="695">
        <v>0</v>
      </c>
      <c r="AM33" s="695">
        <v>0</v>
      </c>
      <c r="AN33" s="695">
        <v>0</v>
      </c>
      <c r="AO33" s="696">
        <v>0</v>
      </c>
      <c r="AP33" s="631"/>
      <c r="AQ33" s="694">
        <v>0</v>
      </c>
      <c r="AR33" s="695">
        <v>0</v>
      </c>
      <c r="AS33" s="695">
        <v>242414.51449999999</v>
      </c>
      <c r="AT33" s="695">
        <v>242414.51449999999</v>
      </c>
      <c r="AU33" s="695">
        <v>242414.51449999999</v>
      </c>
      <c r="AV33" s="695">
        <v>242414.51449999999</v>
      </c>
      <c r="AW33" s="695">
        <v>0</v>
      </c>
      <c r="AX33" s="695">
        <v>0</v>
      </c>
      <c r="AY33" s="695">
        <v>0</v>
      </c>
      <c r="AZ33" s="695">
        <v>0</v>
      </c>
      <c r="BA33" s="695">
        <v>0</v>
      </c>
      <c r="BB33" s="695">
        <v>0</v>
      </c>
      <c r="BC33" s="695">
        <v>0</v>
      </c>
      <c r="BD33" s="695">
        <v>0</v>
      </c>
      <c r="BE33" s="695">
        <v>0</v>
      </c>
      <c r="BF33" s="695">
        <v>0</v>
      </c>
      <c r="BG33" s="695">
        <v>0</v>
      </c>
      <c r="BH33" s="695">
        <v>0</v>
      </c>
      <c r="BI33" s="695">
        <v>0</v>
      </c>
      <c r="BJ33" s="695">
        <v>0</v>
      </c>
      <c r="BK33" s="695">
        <v>0</v>
      </c>
      <c r="BL33" s="695">
        <v>0</v>
      </c>
      <c r="BM33" s="695">
        <v>0</v>
      </c>
      <c r="BN33" s="695">
        <v>0</v>
      </c>
      <c r="BO33" s="695">
        <v>0</v>
      </c>
      <c r="BP33" s="695">
        <v>0</v>
      </c>
      <c r="BQ33" s="695">
        <v>0</v>
      </c>
      <c r="BR33" s="695">
        <v>0</v>
      </c>
      <c r="BS33" s="695">
        <v>0</v>
      </c>
      <c r="BT33" s="696">
        <v>0</v>
      </c>
      <c r="BU33" s="16"/>
    </row>
    <row r="34" spans="2:73" s="17" customFormat="1" ht="15.75">
      <c r="B34" s="690" t="s">
        <v>208</v>
      </c>
      <c r="C34" s="690" t="s">
        <v>730</v>
      </c>
      <c r="D34" s="690" t="s">
        <v>20</v>
      </c>
      <c r="E34" s="690" t="s">
        <v>731</v>
      </c>
      <c r="F34" s="690" t="s">
        <v>732</v>
      </c>
      <c r="G34" s="690" t="s">
        <v>733</v>
      </c>
      <c r="H34" s="690">
        <v>2014</v>
      </c>
      <c r="I34" s="642" t="s">
        <v>582</v>
      </c>
      <c r="J34" s="642" t="s">
        <v>597</v>
      </c>
      <c r="K34" s="631"/>
      <c r="L34" s="694">
        <v>0</v>
      </c>
      <c r="M34" s="695">
        <v>0</v>
      </c>
      <c r="N34" s="695">
        <v>0</v>
      </c>
      <c r="O34" s="695">
        <v>294.07247130000002</v>
      </c>
      <c r="P34" s="695">
        <v>294.07247130000002</v>
      </c>
      <c r="Q34" s="695">
        <v>294.07247130000002</v>
      </c>
      <c r="R34" s="695">
        <v>294.07247130000002</v>
      </c>
      <c r="S34" s="695">
        <v>0</v>
      </c>
      <c r="T34" s="695">
        <v>0</v>
      </c>
      <c r="U34" s="695">
        <v>0</v>
      </c>
      <c r="V34" s="695">
        <v>0</v>
      </c>
      <c r="W34" s="695">
        <v>0</v>
      </c>
      <c r="X34" s="695">
        <v>0</v>
      </c>
      <c r="Y34" s="695">
        <v>0</v>
      </c>
      <c r="Z34" s="695">
        <v>0</v>
      </c>
      <c r="AA34" s="695">
        <v>0</v>
      </c>
      <c r="AB34" s="695">
        <v>0</v>
      </c>
      <c r="AC34" s="695">
        <v>0</v>
      </c>
      <c r="AD34" s="695">
        <v>0</v>
      </c>
      <c r="AE34" s="695">
        <v>0</v>
      </c>
      <c r="AF34" s="695">
        <v>0</v>
      </c>
      <c r="AG34" s="695">
        <v>0</v>
      </c>
      <c r="AH34" s="695">
        <v>0</v>
      </c>
      <c r="AI34" s="695">
        <v>0</v>
      </c>
      <c r="AJ34" s="695">
        <v>0</v>
      </c>
      <c r="AK34" s="695">
        <v>0</v>
      </c>
      <c r="AL34" s="695">
        <v>0</v>
      </c>
      <c r="AM34" s="695">
        <v>0</v>
      </c>
      <c r="AN34" s="695">
        <v>0</v>
      </c>
      <c r="AO34" s="696">
        <v>0</v>
      </c>
      <c r="AP34" s="631"/>
      <c r="AQ34" s="694">
        <v>0</v>
      </c>
      <c r="AR34" s="695">
        <v>0</v>
      </c>
      <c r="AS34" s="695">
        <v>0</v>
      </c>
      <c r="AT34" s="695">
        <v>1436018.541</v>
      </c>
      <c r="AU34" s="695">
        <v>1436018.541</v>
      </c>
      <c r="AV34" s="695">
        <v>1436018.541</v>
      </c>
      <c r="AW34" s="695">
        <v>1436018.541</v>
      </c>
      <c r="AX34" s="695">
        <v>0</v>
      </c>
      <c r="AY34" s="695">
        <v>0</v>
      </c>
      <c r="AZ34" s="695">
        <v>0</v>
      </c>
      <c r="BA34" s="695">
        <v>0</v>
      </c>
      <c r="BB34" s="695">
        <v>0</v>
      </c>
      <c r="BC34" s="695">
        <v>0</v>
      </c>
      <c r="BD34" s="695">
        <v>0</v>
      </c>
      <c r="BE34" s="695">
        <v>0</v>
      </c>
      <c r="BF34" s="695">
        <v>0</v>
      </c>
      <c r="BG34" s="695">
        <v>0</v>
      </c>
      <c r="BH34" s="695">
        <v>0</v>
      </c>
      <c r="BI34" s="695">
        <v>0</v>
      </c>
      <c r="BJ34" s="695">
        <v>0</v>
      </c>
      <c r="BK34" s="695">
        <v>0</v>
      </c>
      <c r="BL34" s="695">
        <v>0</v>
      </c>
      <c r="BM34" s="695">
        <v>0</v>
      </c>
      <c r="BN34" s="695">
        <v>0</v>
      </c>
      <c r="BO34" s="695">
        <v>0</v>
      </c>
      <c r="BP34" s="695">
        <v>0</v>
      </c>
      <c r="BQ34" s="695">
        <v>0</v>
      </c>
      <c r="BR34" s="695">
        <v>0</v>
      </c>
      <c r="BS34" s="695">
        <v>0</v>
      </c>
      <c r="BT34" s="696">
        <v>0</v>
      </c>
      <c r="BU34" s="16"/>
    </row>
    <row r="35" spans="2:73" s="17" customFormat="1" ht="15.75">
      <c r="B35" s="690" t="s">
        <v>208</v>
      </c>
      <c r="C35" s="690" t="s">
        <v>730</v>
      </c>
      <c r="D35" s="756" t="s">
        <v>24</v>
      </c>
      <c r="E35" s="690" t="s">
        <v>731</v>
      </c>
      <c r="F35" s="690" t="s">
        <v>732</v>
      </c>
      <c r="G35" s="690" t="s">
        <v>733</v>
      </c>
      <c r="H35" s="690">
        <v>2012</v>
      </c>
      <c r="I35" s="642" t="s">
        <v>582</v>
      </c>
      <c r="J35" s="642" t="s">
        <v>590</v>
      </c>
      <c r="K35" s="631"/>
      <c r="L35" s="694">
        <v>0</v>
      </c>
      <c r="M35" s="695">
        <v>352.08276410000002</v>
      </c>
      <c r="N35" s="695">
        <v>352.08276410000002</v>
      </c>
      <c r="O35" s="695">
        <v>352.08276410000002</v>
      </c>
      <c r="P35" s="695">
        <v>352.08276410000002</v>
      </c>
      <c r="Q35" s="695">
        <v>343.93308409999997</v>
      </c>
      <c r="R35" s="695">
        <v>342.34842409999999</v>
      </c>
      <c r="S35" s="695">
        <v>342.34842409999999</v>
      </c>
      <c r="T35" s="695">
        <v>342.34842409999999</v>
      </c>
      <c r="U35" s="695">
        <v>342.34842409999999</v>
      </c>
      <c r="V35" s="695">
        <v>342.34842409999999</v>
      </c>
      <c r="W35" s="695">
        <v>342.34842409999999</v>
      </c>
      <c r="X35" s="695">
        <v>342.34842409999999</v>
      </c>
      <c r="Y35" s="695">
        <v>342.34842409999999</v>
      </c>
      <c r="Z35" s="695">
        <v>342.34842409999999</v>
      </c>
      <c r="AA35" s="695">
        <v>338.76935630000003</v>
      </c>
      <c r="AB35" s="695">
        <v>0</v>
      </c>
      <c r="AC35" s="695">
        <v>0</v>
      </c>
      <c r="AD35" s="695">
        <v>0</v>
      </c>
      <c r="AE35" s="695">
        <v>0</v>
      </c>
      <c r="AF35" s="695">
        <v>0</v>
      </c>
      <c r="AG35" s="695">
        <v>0</v>
      </c>
      <c r="AH35" s="695">
        <v>0</v>
      </c>
      <c r="AI35" s="695">
        <v>0</v>
      </c>
      <c r="AJ35" s="695">
        <v>0</v>
      </c>
      <c r="AK35" s="695">
        <v>0</v>
      </c>
      <c r="AL35" s="695">
        <v>0</v>
      </c>
      <c r="AM35" s="695">
        <v>0</v>
      </c>
      <c r="AN35" s="695">
        <v>0</v>
      </c>
      <c r="AO35" s="696">
        <v>0</v>
      </c>
      <c r="AP35" s="631"/>
      <c r="AQ35" s="694">
        <v>0</v>
      </c>
      <c r="AR35" s="695">
        <v>1179763.3459999999</v>
      </c>
      <c r="AS35" s="695">
        <v>1179763.3459999999</v>
      </c>
      <c r="AT35" s="695">
        <v>1179763.3459999999</v>
      </c>
      <c r="AU35" s="695">
        <v>1179763.3459999999</v>
      </c>
      <c r="AV35" s="695">
        <v>1129044.818</v>
      </c>
      <c r="AW35" s="695">
        <v>1120071.4129999999</v>
      </c>
      <c r="AX35" s="695">
        <v>1120071.4129999999</v>
      </c>
      <c r="AY35" s="695">
        <v>1120071.4129999999</v>
      </c>
      <c r="AZ35" s="695">
        <v>1120071.4129999999</v>
      </c>
      <c r="BA35" s="695">
        <v>1120071.4129999999</v>
      </c>
      <c r="BB35" s="695">
        <v>1120071.4129999999</v>
      </c>
      <c r="BC35" s="695">
        <v>1120071.4129999999</v>
      </c>
      <c r="BD35" s="695">
        <v>1120071.4129999999</v>
      </c>
      <c r="BE35" s="695">
        <v>1120071.4129999999</v>
      </c>
      <c r="BF35" s="695">
        <v>1091229.7039999999</v>
      </c>
      <c r="BG35" s="695">
        <v>0</v>
      </c>
      <c r="BH35" s="695">
        <v>0</v>
      </c>
      <c r="BI35" s="695">
        <v>0</v>
      </c>
      <c r="BJ35" s="695">
        <v>0</v>
      </c>
      <c r="BK35" s="695">
        <v>0</v>
      </c>
      <c r="BL35" s="695">
        <v>0</v>
      </c>
      <c r="BM35" s="695">
        <v>0</v>
      </c>
      <c r="BN35" s="695">
        <v>0</v>
      </c>
      <c r="BO35" s="695">
        <v>0</v>
      </c>
      <c r="BP35" s="695">
        <v>0</v>
      </c>
      <c r="BQ35" s="695">
        <v>0</v>
      </c>
      <c r="BR35" s="695">
        <v>0</v>
      </c>
      <c r="BS35" s="695">
        <v>0</v>
      </c>
      <c r="BT35" s="696">
        <v>0</v>
      </c>
      <c r="BU35" s="16"/>
    </row>
    <row r="36" spans="2:73" s="17" customFormat="1" ht="15.75">
      <c r="B36" s="690" t="s">
        <v>208</v>
      </c>
      <c r="C36" s="690" t="s">
        <v>730</v>
      </c>
      <c r="D36" s="756" t="s">
        <v>24</v>
      </c>
      <c r="E36" s="690" t="s">
        <v>731</v>
      </c>
      <c r="F36" s="690" t="s">
        <v>732</v>
      </c>
      <c r="G36" s="690" t="s">
        <v>733</v>
      </c>
      <c r="H36" s="690">
        <v>2013</v>
      </c>
      <c r="I36" s="642" t="s">
        <v>582</v>
      </c>
      <c r="J36" s="642" t="s">
        <v>590</v>
      </c>
      <c r="K36" s="631"/>
      <c r="L36" s="694">
        <v>0</v>
      </c>
      <c r="M36" s="695">
        <v>0</v>
      </c>
      <c r="N36" s="695">
        <v>190.1032989</v>
      </c>
      <c r="O36" s="695">
        <v>190.1032989</v>
      </c>
      <c r="P36" s="695">
        <v>190.1032989</v>
      </c>
      <c r="Q36" s="695">
        <v>190.1032989</v>
      </c>
      <c r="R36" s="695">
        <v>190.1032989</v>
      </c>
      <c r="S36" s="695">
        <v>190.1032989</v>
      </c>
      <c r="T36" s="695">
        <v>190.1032989</v>
      </c>
      <c r="U36" s="695">
        <v>190.1032989</v>
      </c>
      <c r="V36" s="695">
        <v>169.55862089999999</v>
      </c>
      <c r="W36" s="695">
        <v>169.55862089999999</v>
      </c>
      <c r="X36" s="695">
        <v>168.4808673</v>
      </c>
      <c r="Y36" s="695">
        <v>168.4808673</v>
      </c>
      <c r="Z36" s="695">
        <v>168.4808673</v>
      </c>
      <c r="AA36" s="695">
        <v>168.4808673</v>
      </c>
      <c r="AB36" s="695">
        <v>167.9203689</v>
      </c>
      <c r="AC36" s="695">
        <v>3.2110683080000002</v>
      </c>
      <c r="AD36" s="695">
        <v>3.2110683080000002</v>
      </c>
      <c r="AE36" s="695">
        <v>2.2271920779999999</v>
      </c>
      <c r="AF36" s="695">
        <v>2.2271920779999999</v>
      </c>
      <c r="AG36" s="695">
        <v>2.2271920779999999</v>
      </c>
      <c r="AH36" s="695">
        <v>0</v>
      </c>
      <c r="AI36" s="695">
        <v>0</v>
      </c>
      <c r="AJ36" s="695">
        <v>0</v>
      </c>
      <c r="AK36" s="695">
        <v>0</v>
      </c>
      <c r="AL36" s="695">
        <v>0</v>
      </c>
      <c r="AM36" s="695">
        <v>0</v>
      </c>
      <c r="AN36" s="695">
        <v>0</v>
      </c>
      <c r="AO36" s="696">
        <v>0</v>
      </c>
      <c r="AP36" s="631"/>
      <c r="AQ36" s="694">
        <v>0</v>
      </c>
      <c r="AR36" s="695">
        <v>0</v>
      </c>
      <c r="AS36" s="695">
        <v>272380.61800000002</v>
      </c>
      <c r="AT36" s="695">
        <v>272380.61800000002</v>
      </c>
      <c r="AU36" s="695">
        <v>272380.61800000002</v>
      </c>
      <c r="AV36" s="695">
        <v>272380.61800000002</v>
      </c>
      <c r="AW36" s="695">
        <v>272380.61800000002</v>
      </c>
      <c r="AX36" s="695">
        <v>272380.61800000002</v>
      </c>
      <c r="AY36" s="695">
        <v>272380.61800000002</v>
      </c>
      <c r="AZ36" s="695">
        <v>272380.61800000002</v>
      </c>
      <c r="BA36" s="695">
        <v>204476.45499999999</v>
      </c>
      <c r="BB36" s="695">
        <v>204476.45499999999</v>
      </c>
      <c r="BC36" s="695">
        <v>197769.18840000001</v>
      </c>
      <c r="BD36" s="695">
        <v>197769.18840000001</v>
      </c>
      <c r="BE36" s="695">
        <v>197769.18840000001</v>
      </c>
      <c r="BF36" s="695">
        <v>197769.18840000001</v>
      </c>
      <c r="BG36" s="695">
        <v>195916.63200000001</v>
      </c>
      <c r="BH36" s="695">
        <v>31807.981049999999</v>
      </c>
      <c r="BI36" s="695">
        <v>31807.981049999999</v>
      </c>
      <c r="BJ36" s="695">
        <v>24327.46905</v>
      </c>
      <c r="BK36" s="695">
        <v>24327.46905</v>
      </c>
      <c r="BL36" s="695">
        <v>24327.46905</v>
      </c>
      <c r="BM36" s="695">
        <v>0</v>
      </c>
      <c r="BN36" s="695">
        <v>0</v>
      </c>
      <c r="BO36" s="695">
        <v>0</v>
      </c>
      <c r="BP36" s="695">
        <v>0</v>
      </c>
      <c r="BQ36" s="695">
        <v>0</v>
      </c>
      <c r="BR36" s="695">
        <v>0</v>
      </c>
      <c r="BS36" s="695">
        <v>0</v>
      </c>
      <c r="BT36" s="696">
        <v>0</v>
      </c>
      <c r="BU36" s="16"/>
    </row>
    <row r="37" spans="2:73" s="17" customFormat="1" ht="15.75">
      <c r="B37" s="690" t="s">
        <v>208</v>
      </c>
      <c r="C37" s="690" t="s">
        <v>730</v>
      </c>
      <c r="D37" s="756" t="s">
        <v>24</v>
      </c>
      <c r="E37" s="690" t="s">
        <v>731</v>
      </c>
      <c r="F37" s="690" t="s">
        <v>732</v>
      </c>
      <c r="G37" s="690" t="s">
        <v>733</v>
      </c>
      <c r="H37" s="690">
        <v>2014</v>
      </c>
      <c r="I37" s="642" t="s">
        <v>582</v>
      </c>
      <c r="J37" s="642" t="s">
        <v>597</v>
      </c>
      <c r="K37" s="631"/>
      <c r="L37" s="694">
        <v>0</v>
      </c>
      <c r="M37" s="695">
        <v>0</v>
      </c>
      <c r="N37" s="695">
        <v>0</v>
      </c>
      <c r="O37" s="695">
        <v>937.9579215</v>
      </c>
      <c r="P37" s="695">
        <v>937.9579215</v>
      </c>
      <c r="Q37" s="695">
        <v>937.93921049999994</v>
      </c>
      <c r="R37" s="695">
        <v>937.93921049999994</v>
      </c>
      <c r="S37" s="695">
        <v>937.93921049999994</v>
      </c>
      <c r="T37" s="695">
        <v>937.93921049999994</v>
      </c>
      <c r="U37" s="695">
        <v>937.93921049999994</v>
      </c>
      <c r="V37" s="695">
        <v>937.93921049999994</v>
      </c>
      <c r="W37" s="695">
        <v>934.00990049999996</v>
      </c>
      <c r="X37" s="695">
        <v>934.00990049999996</v>
      </c>
      <c r="Y37" s="695">
        <v>934.00990049999996</v>
      </c>
      <c r="Z37" s="695">
        <v>910.4886917</v>
      </c>
      <c r="AA37" s="695">
        <v>888.41137490000006</v>
      </c>
      <c r="AB37" s="695">
        <v>888.41137490000006</v>
      </c>
      <c r="AC37" s="695">
        <v>886.24131469999998</v>
      </c>
      <c r="AD37" s="695">
        <v>3.607546176</v>
      </c>
      <c r="AE37" s="695">
        <v>3.607546176</v>
      </c>
      <c r="AF37" s="695">
        <v>0</v>
      </c>
      <c r="AG37" s="695">
        <v>0</v>
      </c>
      <c r="AH37" s="695">
        <v>0</v>
      </c>
      <c r="AI37" s="695">
        <v>0</v>
      </c>
      <c r="AJ37" s="695">
        <v>0</v>
      </c>
      <c r="AK37" s="695">
        <v>0</v>
      </c>
      <c r="AL37" s="695">
        <v>0</v>
      </c>
      <c r="AM37" s="695">
        <v>0</v>
      </c>
      <c r="AN37" s="695">
        <v>0</v>
      </c>
      <c r="AO37" s="696">
        <v>0</v>
      </c>
      <c r="AP37" s="631"/>
      <c r="AQ37" s="694">
        <v>0</v>
      </c>
      <c r="AR37" s="695">
        <v>0</v>
      </c>
      <c r="AS37" s="695">
        <v>0</v>
      </c>
      <c r="AT37" s="695">
        <v>2930033.452</v>
      </c>
      <c r="AU37" s="695">
        <v>2930033.452</v>
      </c>
      <c r="AV37" s="695">
        <v>2929943.031</v>
      </c>
      <c r="AW37" s="695">
        <v>2929943.031</v>
      </c>
      <c r="AX37" s="695">
        <v>2929943.031</v>
      </c>
      <c r="AY37" s="695">
        <v>2929943.031</v>
      </c>
      <c r="AZ37" s="695">
        <v>2929943.031</v>
      </c>
      <c r="BA37" s="695">
        <v>2929943.031</v>
      </c>
      <c r="BB37" s="695">
        <v>2916955.8960000002</v>
      </c>
      <c r="BC37" s="695">
        <v>2916955.8960000002</v>
      </c>
      <c r="BD37" s="695">
        <v>2916955.8960000002</v>
      </c>
      <c r="BE37" s="695">
        <v>2876043.8760000002</v>
      </c>
      <c r="BF37" s="695">
        <v>2708141.5809999998</v>
      </c>
      <c r="BG37" s="695">
        <v>2708141.5809999998</v>
      </c>
      <c r="BH37" s="695">
        <v>2700969.11</v>
      </c>
      <c r="BI37" s="695">
        <v>27428.544000000002</v>
      </c>
      <c r="BJ37" s="695">
        <v>27428.544000000002</v>
      </c>
      <c r="BK37" s="695">
        <v>0</v>
      </c>
      <c r="BL37" s="695">
        <v>0</v>
      </c>
      <c r="BM37" s="695">
        <v>0</v>
      </c>
      <c r="BN37" s="695">
        <v>0</v>
      </c>
      <c r="BO37" s="695">
        <v>0</v>
      </c>
      <c r="BP37" s="695">
        <v>0</v>
      </c>
      <c r="BQ37" s="695">
        <v>0</v>
      </c>
      <c r="BR37" s="695">
        <v>0</v>
      </c>
      <c r="BS37" s="695">
        <v>0</v>
      </c>
      <c r="BT37" s="696">
        <v>0</v>
      </c>
      <c r="BU37" s="16"/>
    </row>
    <row r="38" spans="2:73" s="17" customFormat="1" ht="15.75">
      <c r="B38" s="690" t="s">
        <v>208</v>
      </c>
      <c r="C38" s="690" t="s">
        <v>730</v>
      </c>
      <c r="D38" s="690" t="s">
        <v>22</v>
      </c>
      <c r="E38" s="690" t="s">
        <v>731</v>
      </c>
      <c r="F38" s="690" t="s">
        <v>732</v>
      </c>
      <c r="G38" s="690" t="s">
        <v>733</v>
      </c>
      <c r="H38" s="690">
        <v>2012</v>
      </c>
      <c r="I38" s="642" t="s">
        <v>582</v>
      </c>
      <c r="J38" s="642" t="s">
        <v>590</v>
      </c>
      <c r="K38" s="631"/>
      <c r="L38" s="694">
        <v>0</v>
      </c>
      <c r="M38" s="695">
        <v>221.28</v>
      </c>
      <c r="N38" s="695">
        <v>221.28</v>
      </c>
      <c r="O38" s="695">
        <v>221.28</v>
      </c>
      <c r="P38" s="695">
        <v>221.28</v>
      </c>
      <c r="Q38" s="695">
        <v>221.28</v>
      </c>
      <c r="R38" s="695">
        <v>179.72</v>
      </c>
      <c r="S38" s="695">
        <v>176.47</v>
      </c>
      <c r="T38" s="695">
        <v>176.47</v>
      </c>
      <c r="U38" s="695">
        <v>169.52</v>
      </c>
      <c r="V38" s="695">
        <v>147.44999999999999</v>
      </c>
      <c r="W38" s="695">
        <v>97.78</v>
      </c>
      <c r="X38" s="695">
        <v>87.49</v>
      </c>
      <c r="Y38" s="695">
        <v>19.5</v>
      </c>
      <c r="Z38" s="695">
        <v>19.5</v>
      </c>
      <c r="AA38" s="695">
        <v>19.5</v>
      </c>
      <c r="AB38" s="695">
        <v>15.73</v>
      </c>
      <c r="AC38" s="695">
        <v>1.71</v>
      </c>
      <c r="AD38" s="695">
        <v>0</v>
      </c>
      <c r="AE38" s="695">
        <v>0</v>
      </c>
      <c r="AF38" s="695">
        <v>0</v>
      </c>
      <c r="AG38" s="695">
        <v>0</v>
      </c>
      <c r="AH38" s="695">
        <v>0</v>
      </c>
      <c r="AI38" s="695">
        <v>0</v>
      </c>
      <c r="AJ38" s="695">
        <v>0</v>
      </c>
      <c r="AK38" s="695">
        <v>0</v>
      </c>
      <c r="AL38" s="695">
        <v>0</v>
      </c>
      <c r="AM38" s="695">
        <v>0</v>
      </c>
      <c r="AN38" s="695">
        <v>0</v>
      </c>
      <c r="AO38" s="696">
        <v>0</v>
      </c>
      <c r="AP38" s="631"/>
      <c r="AQ38" s="694">
        <v>0</v>
      </c>
      <c r="AR38" s="695">
        <v>1225939</v>
      </c>
      <c r="AS38" s="695">
        <v>1225939</v>
      </c>
      <c r="AT38" s="695">
        <v>1225939</v>
      </c>
      <c r="AU38" s="695">
        <v>1225939</v>
      </c>
      <c r="AV38" s="695">
        <v>1225939</v>
      </c>
      <c r="AW38" s="695">
        <v>1091673</v>
      </c>
      <c r="AX38" s="695">
        <v>1076079</v>
      </c>
      <c r="AY38" s="695">
        <v>1076079</v>
      </c>
      <c r="AZ38" s="695">
        <v>1007090</v>
      </c>
      <c r="BA38" s="695">
        <v>887674</v>
      </c>
      <c r="BB38" s="695">
        <v>613692</v>
      </c>
      <c r="BC38" s="695">
        <v>511514</v>
      </c>
      <c r="BD38" s="695">
        <v>142646</v>
      </c>
      <c r="BE38" s="695">
        <v>142646</v>
      </c>
      <c r="BF38" s="695">
        <v>142646</v>
      </c>
      <c r="BG38" s="695">
        <v>104271</v>
      </c>
      <c r="BH38" s="695">
        <v>2182</v>
      </c>
      <c r="BI38" s="695">
        <v>0</v>
      </c>
      <c r="BJ38" s="695">
        <v>0</v>
      </c>
      <c r="BK38" s="695">
        <v>0</v>
      </c>
      <c r="BL38" s="695">
        <v>0</v>
      </c>
      <c r="BM38" s="695">
        <v>0</v>
      </c>
      <c r="BN38" s="695">
        <v>0</v>
      </c>
      <c r="BO38" s="695">
        <v>0</v>
      </c>
      <c r="BP38" s="695">
        <v>0</v>
      </c>
      <c r="BQ38" s="695">
        <v>0</v>
      </c>
      <c r="BR38" s="695">
        <v>0</v>
      </c>
      <c r="BS38" s="695">
        <v>0</v>
      </c>
      <c r="BT38" s="696">
        <v>0</v>
      </c>
      <c r="BU38" s="16"/>
    </row>
    <row r="39" spans="2:73" s="17" customFormat="1" ht="15.75">
      <c r="B39" s="690" t="s">
        <v>208</v>
      </c>
      <c r="C39" s="690" t="s">
        <v>730</v>
      </c>
      <c r="D39" s="690" t="s">
        <v>22</v>
      </c>
      <c r="E39" s="690" t="s">
        <v>731</v>
      </c>
      <c r="F39" s="690" t="s">
        <v>732</v>
      </c>
      <c r="G39" s="690" t="s">
        <v>733</v>
      </c>
      <c r="H39" s="690">
        <v>2013</v>
      </c>
      <c r="I39" s="642" t="s">
        <v>582</v>
      </c>
      <c r="J39" s="642" t="s">
        <v>590</v>
      </c>
      <c r="K39" s="631"/>
      <c r="L39" s="694">
        <v>0</v>
      </c>
      <c r="M39" s="695">
        <v>0</v>
      </c>
      <c r="N39" s="695">
        <v>582.01696230000005</v>
      </c>
      <c r="O39" s="695">
        <v>579.28676570000005</v>
      </c>
      <c r="P39" s="695">
        <v>579.28676570000005</v>
      </c>
      <c r="Q39" s="695">
        <v>579.15463090000003</v>
      </c>
      <c r="R39" s="695">
        <v>567.05703100000005</v>
      </c>
      <c r="S39" s="695">
        <v>547.86407480000003</v>
      </c>
      <c r="T39" s="695">
        <v>547.86407480000003</v>
      </c>
      <c r="U39" s="695">
        <v>545.76110359999996</v>
      </c>
      <c r="V39" s="695">
        <v>533.61555310000006</v>
      </c>
      <c r="W39" s="695">
        <v>428.37988050000001</v>
      </c>
      <c r="X39" s="695">
        <v>282.40157620000002</v>
      </c>
      <c r="Y39" s="695">
        <v>264.96486820000001</v>
      </c>
      <c r="Z39" s="695">
        <v>250.03695619999999</v>
      </c>
      <c r="AA39" s="695">
        <v>244.90557079999999</v>
      </c>
      <c r="AB39" s="695">
        <v>244.90557079999999</v>
      </c>
      <c r="AC39" s="695">
        <v>208.57349540000001</v>
      </c>
      <c r="AD39" s="695">
        <v>23.144358560000001</v>
      </c>
      <c r="AE39" s="695">
        <v>14.44732383</v>
      </c>
      <c r="AF39" s="695">
        <v>14.44732383</v>
      </c>
      <c r="AG39" s="695">
        <v>14.44732383</v>
      </c>
      <c r="AH39" s="695">
        <v>0</v>
      </c>
      <c r="AI39" s="695">
        <v>0</v>
      </c>
      <c r="AJ39" s="695">
        <v>0</v>
      </c>
      <c r="AK39" s="695">
        <v>0</v>
      </c>
      <c r="AL39" s="695">
        <v>0</v>
      </c>
      <c r="AM39" s="695">
        <v>0</v>
      </c>
      <c r="AN39" s="695">
        <v>0</v>
      </c>
      <c r="AO39" s="696">
        <v>0</v>
      </c>
      <c r="AP39" s="631"/>
      <c r="AQ39" s="694">
        <v>0</v>
      </c>
      <c r="AR39" s="695">
        <v>0</v>
      </c>
      <c r="AS39" s="695">
        <v>3603293.4840000002</v>
      </c>
      <c r="AT39" s="695">
        <v>3593315.4019999998</v>
      </c>
      <c r="AU39" s="695">
        <v>3593315.4019999998</v>
      </c>
      <c r="AV39" s="695">
        <v>3592465.09</v>
      </c>
      <c r="AW39" s="695">
        <v>3550323.2390000001</v>
      </c>
      <c r="AX39" s="695">
        <v>3464135.7629999998</v>
      </c>
      <c r="AY39" s="695">
        <v>3464135.7629999998</v>
      </c>
      <c r="AZ39" s="695">
        <v>3442786.9049999998</v>
      </c>
      <c r="BA39" s="695">
        <v>3390398.108</v>
      </c>
      <c r="BB39" s="695">
        <v>2882906.9160000002</v>
      </c>
      <c r="BC39" s="695">
        <v>2033948.425</v>
      </c>
      <c r="BD39" s="695">
        <v>1856935.159</v>
      </c>
      <c r="BE39" s="695">
        <v>1758371.602</v>
      </c>
      <c r="BF39" s="695">
        <v>1739307.138</v>
      </c>
      <c r="BG39" s="695">
        <v>1739307.138</v>
      </c>
      <c r="BH39" s="695">
        <v>1424199.746</v>
      </c>
      <c r="BI39" s="695">
        <v>55239.806759999999</v>
      </c>
      <c r="BJ39" s="695">
        <v>37307.86247</v>
      </c>
      <c r="BK39" s="695">
        <v>37307.86247</v>
      </c>
      <c r="BL39" s="695">
        <v>37307.86247</v>
      </c>
      <c r="BM39" s="695">
        <v>0</v>
      </c>
      <c r="BN39" s="695">
        <v>0</v>
      </c>
      <c r="BO39" s="695">
        <v>0</v>
      </c>
      <c r="BP39" s="695">
        <v>0</v>
      </c>
      <c r="BQ39" s="695">
        <v>0</v>
      </c>
      <c r="BR39" s="695">
        <v>0</v>
      </c>
      <c r="BS39" s="695">
        <v>0</v>
      </c>
      <c r="BT39" s="696">
        <v>0</v>
      </c>
      <c r="BU39" s="16"/>
    </row>
    <row r="40" spans="2:73" s="17" customFormat="1" ht="15.75">
      <c r="B40" s="690" t="s">
        <v>208</v>
      </c>
      <c r="C40" s="690" t="s">
        <v>730</v>
      </c>
      <c r="D40" s="690" t="s">
        <v>22</v>
      </c>
      <c r="E40" s="690" t="s">
        <v>731</v>
      </c>
      <c r="F40" s="690" t="s">
        <v>732</v>
      </c>
      <c r="G40" s="690" t="s">
        <v>733</v>
      </c>
      <c r="H40" s="690">
        <v>2014</v>
      </c>
      <c r="I40" s="642" t="s">
        <v>582</v>
      </c>
      <c r="J40" s="642" t="s">
        <v>597</v>
      </c>
      <c r="K40" s="631"/>
      <c r="L40" s="694">
        <v>0</v>
      </c>
      <c r="M40" s="695">
        <v>0</v>
      </c>
      <c r="N40" s="695">
        <v>0</v>
      </c>
      <c r="O40" s="695">
        <v>5591.5860860000003</v>
      </c>
      <c r="P40" s="695">
        <v>5589.3856509999996</v>
      </c>
      <c r="Q40" s="695">
        <v>5589.3856509999996</v>
      </c>
      <c r="R40" s="695">
        <v>5331.3521410000003</v>
      </c>
      <c r="S40" s="695">
        <v>5326.463154</v>
      </c>
      <c r="T40" s="695">
        <v>5325.5061409999998</v>
      </c>
      <c r="U40" s="695">
        <v>5127.1850869999998</v>
      </c>
      <c r="V40" s="695">
        <v>5127.1850869999998</v>
      </c>
      <c r="W40" s="695">
        <v>4852.598696</v>
      </c>
      <c r="X40" s="695">
        <v>4012.4143979999999</v>
      </c>
      <c r="Y40" s="695">
        <v>3038.9840119999999</v>
      </c>
      <c r="Z40" s="695">
        <v>2885.4046149999999</v>
      </c>
      <c r="AA40" s="695">
        <v>2465.2203159999999</v>
      </c>
      <c r="AB40" s="695">
        <v>2088.5529259999998</v>
      </c>
      <c r="AC40" s="695">
        <v>2088.5529259999998</v>
      </c>
      <c r="AD40" s="695">
        <v>1627.312079</v>
      </c>
      <c r="AE40" s="695">
        <v>439.46710439999998</v>
      </c>
      <c r="AF40" s="695">
        <v>439.46710439999998</v>
      </c>
      <c r="AG40" s="695">
        <v>439.46710439999998</v>
      </c>
      <c r="AH40" s="695">
        <v>439.46710439999998</v>
      </c>
      <c r="AI40" s="695">
        <v>0</v>
      </c>
      <c r="AJ40" s="695">
        <v>0</v>
      </c>
      <c r="AK40" s="695">
        <v>0</v>
      </c>
      <c r="AL40" s="695">
        <v>0</v>
      </c>
      <c r="AM40" s="695">
        <v>0</v>
      </c>
      <c r="AN40" s="695">
        <v>0</v>
      </c>
      <c r="AO40" s="696">
        <v>0</v>
      </c>
      <c r="AP40" s="631"/>
      <c r="AQ40" s="694">
        <v>0</v>
      </c>
      <c r="AR40" s="695">
        <v>0</v>
      </c>
      <c r="AS40" s="695">
        <v>0</v>
      </c>
      <c r="AT40" s="695">
        <v>34825481.420000002</v>
      </c>
      <c r="AU40" s="695">
        <v>34817816.229999997</v>
      </c>
      <c r="AV40" s="695">
        <v>34817816.229999997</v>
      </c>
      <c r="AW40" s="695">
        <v>33859621.359999999</v>
      </c>
      <c r="AX40" s="695">
        <v>33835191.390000001</v>
      </c>
      <c r="AY40" s="695">
        <v>33831847.159999996</v>
      </c>
      <c r="AZ40" s="695">
        <v>32416480.940000001</v>
      </c>
      <c r="BA40" s="695">
        <v>32416480.940000001</v>
      </c>
      <c r="BB40" s="695">
        <v>31273545.850000001</v>
      </c>
      <c r="BC40" s="695">
        <v>25033874.649999999</v>
      </c>
      <c r="BD40" s="695">
        <v>18114062.960000001</v>
      </c>
      <c r="BE40" s="695">
        <v>17259406.890000001</v>
      </c>
      <c r="BF40" s="695">
        <v>13955673.32</v>
      </c>
      <c r="BG40" s="695">
        <v>12635504.210000001</v>
      </c>
      <c r="BH40" s="695">
        <v>12635504.210000001</v>
      </c>
      <c r="BI40" s="695">
        <v>9189594.9010000005</v>
      </c>
      <c r="BJ40" s="695">
        <v>1297778.4099999999</v>
      </c>
      <c r="BK40" s="695">
        <v>1297778.4099999999</v>
      </c>
      <c r="BL40" s="695">
        <v>1297778.4099999999</v>
      </c>
      <c r="BM40" s="695">
        <v>1297778.4099999999</v>
      </c>
      <c r="BN40" s="695">
        <v>0</v>
      </c>
      <c r="BO40" s="695">
        <v>0</v>
      </c>
      <c r="BP40" s="695">
        <v>0</v>
      </c>
      <c r="BQ40" s="695">
        <v>0</v>
      </c>
      <c r="BR40" s="695">
        <v>0</v>
      </c>
      <c r="BS40" s="695">
        <v>0</v>
      </c>
      <c r="BT40" s="696">
        <v>0</v>
      </c>
      <c r="BU40" s="16"/>
    </row>
    <row r="41" spans="2:73" s="17" customFormat="1" ht="15.75">
      <c r="B41" s="690" t="s">
        <v>208</v>
      </c>
      <c r="C41" s="690" t="s">
        <v>734</v>
      </c>
      <c r="D41" s="690" t="s">
        <v>2</v>
      </c>
      <c r="E41" s="690" t="s">
        <v>731</v>
      </c>
      <c r="F41" s="690" t="s">
        <v>29</v>
      </c>
      <c r="G41" s="690" t="s">
        <v>733</v>
      </c>
      <c r="H41" s="690">
        <v>2014</v>
      </c>
      <c r="I41" s="642" t="s">
        <v>582</v>
      </c>
      <c r="J41" s="642" t="s">
        <v>597</v>
      </c>
      <c r="K41" s="631"/>
      <c r="L41" s="694">
        <v>0</v>
      </c>
      <c r="M41" s="695">
        <v>0</v>
      </c>
      <c r="N41" s="695">
        <v>0</v>
      </c>
      <c r="O41" s="695">
        <v>60.293482820000001</v>
      </c>
      <c r="P41" s="695">
        <v>60.293482820000001</v>
      </c>
      <c r="Q41" s="695">
        <v>60.293482820000001</v>
      </c>
      <c r="R41" s="695">
        <v>60.293482820000001</v>
      </c>
      <c r="S41" s="695">
        <v>0</v>
      </c>
      <c r="T41" s="695">
        <v>0</v>
      </c>
      <c r="U41" s="695">
        <v>0</v>
      </c>
      <c r="V41" s="695">
        <v>0</v>
      </c>
      <c r="W41" s="695">
        <v>0</v>
      </c>
      <c r="X41" s="695">
        <v>0</v>
      </c>
      <c r="Y41" s="695">
        <v>0</v>
      </c>
      <c r="Z41" s="695">
        <v>0</v>
      </c>
      <c r="AA41" s="695">
        <v>0</v>
      </c>
      <c r="AB41" s="695">
        <v>0</v>
      </c>
      <c r="AC41" s="695">
        <v>0</v>
      </c>
      <c r="AD41" s="695">
        <v>0</v>
      </c>
      <c r="AE41" s="695">
        <v>0</v>
      </c>
      <c r="AF41" s="695">
        <v>0</v>
      </c>
      <c r="AG41" s="695">
        <v>0</v>
      </c>
      <c r="AH41" s="695">
        <v>0</v>
      </c>
      <c r="AI41" s="695">
        <v>0</v>
      </c>
      <c r="AJ41" s="695">
        <v>0</v>
      </c>
      <c r="AK41" s="695">
        <v>0</v>
      </c>
      <c r="AL41" s="695">
        <v>0</v>
      </c>
      <c r="AM41" s="695">
        <v>0</v>
      </c>
      <c r="AN41" s="695">
        <v>0</v>
      </c>
      <c r="AO41" s="696">
        <v>0</v>
      </c>
      <c r="AP41" s="631"/>
      <c r="AQ41" s="694">
        <v>0</v>
      </c>
      <c r="AR41" s="695">
        <v>0</v>
      </c>
      <c r="AS41" s="695">
        <v>0</v>
      </c>
      <c r="AT41" s="695">
        <v>107507.0045</v>
      </c>
      <c r="AU41" s="695">
        <v>107507.0045</v>
      </c>
      <c r="AV41" s="695">
        <v>107507.0045</v>
      </c>
      <c r="AW41" s="695">
        <v>107507.0045</v>
      </c>
      <c r="AX41" s="695">
        <v>0</v>
      </c>
      <c r="AY41" s="695">
        <v>0</v>
      </c>
      <c r="AZ41" s="695">
        <v>0</v>
      </c>
      <c r="BA41" s="695">
        <v>0</v>
      </c>
      <c r="BB41" s="695">
        <v>0</v>
      </c>
      <c r="BC41" s="695">
        <v>0</v>
      </c>
      <c r="BD41" s="695">
        <v>0</v>
      </c>
      <c r="BE41" s="695">
        <v>0</v>
      </c>
      <c r="BF41" s="695">
        <v>0</v>
      </c>
      <c r="BG41" s="695">
        <v>0</v>
      </c>
      <c r="BH41" s="695">
        <v>0</v>
      </c>
      <c r="BI41" s="695">
        <v>0</v>
      </c>
      <c r="BJ41" s="695">
        <v>0</v>
      </c>
      <c r="BK41" s="695">
        <v>0</v>
      </c>
      <c r="BL41" s="695">
        <v>0</v>
      </c>
      <c r="BM41" s="695">
        <v>0</v>
      </c>
      <c r="BN41" s="695">
        <v>0</v>
      </c>
      <c r="BO41" s="695">
        <v>0</v>
      </c>
      <c r="BP41" s="695">
        <v>0</v>
      </c>
      <c r="BQ41" s="695">
        <v>0</v>
      </c>
      <c r="BR41" s="695">
        <v>0</v>
      </c>
      <c r="BS41" s="695">
        <v>0</v>
      </c>
      <c r="BT41" s="696">
        <v>0</v>
      </c>
      <c r="BU41" s="16"/>
    </row>
    <row r="42" spans="2:73" s="17" customFormat="1" ht="15.75">
      <c r="B42" s="690" t="s">
        <v>208</v>
      </c>
      <c r="C42" s="690" t="s">
        <v>734</v>
      </c>
      <c r="D42" s="690" t="s">
        <v>1</v>
      </c>
      <c r="E42" s="690" t="s">
        <v>731</v>
      </c>
      <c r="F42" s="690" t="s">
        <v>29</v>
      </c>
      <c r="G42" s="690" t="s">
        <v>733</v>
      </c>
      <c r="H42" s="690">
        <v>2014</v>
      </c>
      <c r="I42" s="642" t="s">
        <v>582</v>
      </c>
      <c r="J42" s="642" t="s">
        <v>597</v>
      </c>
      <c r="K42" s="631"/>
      <c r="L42" s="694">
        <v>0</v>
      </c>
      <c r="M42" s="695">
        <v>0</v>
      </c>
      <c r="N42" s="695">
        <v>0</v>
      </c>
      <c r="O42" s="695">
        <v>2.6853488419999998</v>
      </c>
      <c r="P42" s="695">
        <v>2.6853488419999998</v>
      </c>
      <c r="Q42" s="695">
        <v>2.6853488419999998</v>
      </c>
      <c r="R42" s="695">
        <v>0</v>
      </c>
      <c r="S42" s="695">
        <v>0</v>
      </c>
      <c r="T42" s="695">
        <v>0</v>
      </c>
      <c r="U42" s="695">
        <v>0</v>
      </c>
      <c r="V42" s="695">
        <v>0</v>
      </c>
      <c r="W42" s="695">
        <v>0</v>
      </c>
      <c r="X42" s="695">
        <v>0</v>
      </c>
      <c r="Y42" s="695">
        <v>0</v>
      </c>
      <c r="Z42" s="695">
        <v>0</v>
      </c>
      <c r="AA42" s="695">
        <v>0</v>
      </c>
      <c r="AB42" s="695">
        <v>0</v>
      </c>
      <c r="AC42" s="695">
        <v>0</v>
      </c>
      <c r="AD42" s="695">
        <v>0</v>
      </c>
      <c r="AE42" s="695">
        <v>0</v>
      </c>
      <c r="AF42" s="695">
        <v>0</v>
      </c>
      <c r="AG42" s="695">
        <v>0</v>
      </c>
      <c r="AH42" s="695">
        <v>0</v>
      </c>
      <c r="AI42" s="695">
        <v>0</v>
      </c>
      <c r="AJ42" s="695">
        <v>0</v>
      </c>
      <c r="AK42" s="695">
        <v>0</v>
      </c>
      <c r="AL42" s="695">
        <v>0</v>
      </c>
      <c r="AM42" s="695">
        <v>0</v>
      </c>
      <c r="AN42" s="695">
        <v>0</v>
      </c>
      <c r="AO42" s="696">
        <v>0</v>
      </c>
      <c r="AP42" s="631"/>
      <c r="AQ42" s="694">
        <v>0</v>
      </c>
      <c r="AR42" s="695">
        <v>0</v>
      </c>
      <c r="AS42" s="695">
        <v>0</v>
      </c>
      <c r="AT42" s="695">
        <v>2401.385072</v>
      </c>
      <c r="AU42" s="695">
        <v>2401.385072</v>
      </c>
      <c r="AV42" s="695">
        <v>2401.385072</v>
      </c>
      <c r="AW42" s="695">
        <v>0</v>
      </c>
      <c r="AX42" s="695">
        <v>0</v>
      </c>
      <c r="AY42" s="695">
        <v>0</v>
      </c>
      <c r="AZ42" s="695">
        <v>0</v>
      </c>
      <c r="BA42" s="695">
        <v>0</v>
      </c>
      <c r="BB42" s="695">
        <v>0</v>
      </c>
      <c r="BC42" s="695">
        <v>0</v>
      </c>
      <c r="BD42" s="695">
        <v>0</v>
      </c>
      <c r="BE42" s="695">
        <v>0</v>
      </c>
      <c r="BF42" s="695">
        <v>0</v>
      </c>
      <c r="BG42" s="695">
        <v>0</v>
      </c>
      <c r="BH42" s="695">
        <v>0</v>
      </c>
      <c r="BI42" s="695">
        <v>0</v>
      </c>
      <c r="BJ42" s="695">
        <v>0</v>
      </c>
      <c r="BK42" s="695">
        <v>0</v>
      </c>
      <c r="BL42" s="695">
        <v>0</v>
      </c>
      <c r="BM42" s="695">
        <v>0</v>
      </c>
      <c r="BN42" s="695">
        <v>0</v>
      </c>
      <c r="BO42" s="695">
        <v>0</v>
      </c>
      <c r="BP42" s="695">
        <v>0</v>
      </c>
      <c r="BQ42" s="695">
        <v>0</v>
      </c>
      <c r="BR42" s="695">
        <v>0</v>
      </c>
      <c r="BS42" s="695">
        <v>0</v>
      </c>
      <c r="BT42" s="696">
        <v>0</v>
      </c>
      <c r="BU42" s="16"/>
    </row>
    <row r="43" spans="2:73" s="17" customFormat="1" ht="15.75">
      <c r="B43" s="690" t="s">
        <v>208</v>
      </c>
      <c r="C43" s="690" t="s">
        <v>734</v>
      </c>
      <c r="D43" s="690" t="s">
        <v>1</v>
      </c>
      <c r="E43" s="690" t="s">
        <v>731</v>
      </c>
      <c r="F43" s="690" t="s">
        <v>29</v>
      </c>
      <c r="G43" s="690" t="s">
        <v>733</v>
      </c>
      <c r="H43" s="690">
        <v>2014</v>
      </c>
      <c r="I43" s="642" t="s">
        <v>582</v>
      </c>
      <c r="J43" s="642" t="s">
        <v>597</v>
      </c>
      <c r="K43" s="631"/>
      <c r="L43" s="694">
        <v>0</v>
      </c>
      <c r="M43" s="695">
        <v>0</v>
      </c>
      <c r="N43" s="695">
        <v>0</v>
      </c>
      <c r="O43" s="695">
        <v>6.1946442030000002</v>
      </c>
      <c r="P43" s="695">
        <v>6.1946442030000002</v>
      </c>
      <c r="Q43" s="695">
        <v>6.1946442030000002</v>
      </c>
      <c r="R43" s="695">
        <v>6.1946442030000002</v>
      </c>
      <c r="S43" s="695">
        <v>0</v>
      </c>
      <c r="T43" s="695">
        <v>0</v>
      </c>
      <c r="U43" s="695">
        <v>0</v>
      </c>
      <c r="V43" s="695">
        <v>0</v>
      </c>
      <c r="W43" s="695">
        <v>0</v>
      </c>
      <c r="X43" s="695">
        <v>0</v>
      </c>
      <c r="Y43" s="695">
        <v>0</v>
      </c>
      <c r="Z43" s="695">
        <v>0</v>
      </c>
      <c r="AA43" s="695">
        <v>0</v>
      </c>
      <c r="AB43" s="695">
        <v>0</v>
      </c>
      <c r="AC43" s="695">
        <v>0</v>
      </c>
      <c r="AD43" s="695">
        <v>0</v>
      </c>
      <c r="AE43" s="695">
        <v>0</v>
      </c>
      <c r="AF43" s="695">
        <v>0</v>
      </c>
      <c r="AG43" s="695">
        <v>0</v>
      </c>
      <c r="AH43" s="695">
        <v>0</v>
      </c>
      <c r="AI43" s="695">
        <v>0</v>
      </c>
      <c r="AJ43" s="695">
        <v>0</v>
      </c>
      <c r="AK43" s="695">
        <v>0</v>
      </c>
      <c r="AL43" s="695">
        <v>0</v>
      </c>
      <c r="AM43" s="695">
        <v>0</v>
      </c>
      <c r="AN43" s="695">
        <v>0</v>
      </c>
      <c r="AO43" s="696">
        <v>0</v>
      </c>
      <c r="AP43" s="631"/>
      <c r="AQ43" s="694">
        <v>0</v>
      </c>
      <c r="AR43" s="695">
        <v>0</v>
      </c>
      <c r="AS43" s="695">
        <v>0</v>
      </c>
      <c r="AT43" s="695">
        <v>11045.433290000001</v>
      </c>
      <c r="AU43" s="695">
        <v>11045.433290000001</v>
      </c>
      <c r="AV43" s="695">
        <v>11045.433290000001</v>
      </c>
      <c r="AW43" s="695">
        <v>11045.433290000001</v>
      </c>
      <c r="AX43" s="695">
        <v>0</v>
      </c>
      <c r="AY43" s="695">
        <v>0</v>
      </c>
      <c r="AZ43" s="695">
        <v>0</v>
      </c>
      <c r="BA43" s="695">
        <v>0</v>
      </c>
      <c r="BB43" s="695">
        <v>0</v>
      </c>
      <c r="BC43" s="695">
        <v>0</v>
      </c>
      <c r="BD43" s="695">
        <v>0</v>
      </c>
      <c r="BE43" s="695">
        <v>0</v>
      </c>
      <c r="BF43" s="695">
        <v>0</v>
      </c>
      <c r="BG43" s="695">
        <v>0</v>
      </c>
      <c r="BH43" s="695">
        <v>0</v>
      </c>
      <c r="BI43" s="695">
        <v>0</v>
      </c>
      <c r="BJ43" s="695">
        <v>0</v>
      </c>
      <c r="BK43" s="695">
        <v>0</v>
      </c>
      <c r="BL43" s="695">
        <v>0</v>
      </c>
      <c r="BM43" s="695">
        <v>0</v>
      </c>
      <c r="BN43" s="695">
        <v>0</v>
      </c>
      <c r="BO43" s="695">
        <v>0</v>
      </c>
      <c r="BP43" s="695">
        <v>0</v>
      </c>
      <c r="BQ43" s="695">
        <v>0</v>
      </c>
      <c r="BR43" s="695">
        <v>0</v>
      </c>
      <c r="BS43" s="695">
        <v>0</v>
      </c>
      <c r="BT43" s="696">
        <v>0</v>
      </c>
      <c r="BU43" s="16"/>
    </row>
    <row r="44" spans="2:73" s="17" customFormat="1" ht="15.75">
      <c r="B44" s="690" t="s">
        <v>208</v>
      </c>
      <c r="C44" s="690" t="s">
        <v>734</v>
      </c>
      <c r="D44" s="690" t="s">
        <v>1</v>
      </c>
      <c r="E44" s="690" t="s">
        <v>731</v>
      </c>
      <c r="F44" s="690" t="s">
        <v>29</v>
      </c>
      <c r="G44" s="690" t="s">
        <v>733</v>
      </c>
      <c r="H44" s="690">
        <v>2014</v>
      </c>
      <c r="I44" s="642" t="s">
        <v>582</v>
      </c>
      <c r="J44" s="642" t="s">
        <v>597</v>
      </c>
      <c r="K44" s="631"/>
      <c r="L44" s="694">
        <v>0</v>
      </c>
      <c r="M44" s="695">
        <v>0</v>
      </c>
      <c r="N44" s="695">
        <v>0</v>
      </c>
      <c r="O44" s="695">
        <v>40.82308364</v>
      </c>
      <c r="P44" s="695">
        <v>40.82308364</v>
      </c>
      <c r="Q44" s="695">
        <v>40.82308364</v>
      </c>
      <c r="R44" s="695">
        <v>40.82308364</v>
      </c>
      <c r="S44" s="695">
        <v>0</v>
      </c>
      <c r="T44" s="695">
        <v>0</v>
      </c>
      <c r="U44" s="695">
        <v>0</v>
      </c>
      <c r="V44" s="695">
        <v>0</v>
      </c>
      <c r="W44" s="695">
        <v>0</v>
      </c>
      <c r="X44" s="695">
        <v>0</v>
      </c>
      <c r="Y44" s="695">
        <v>0</v>
      </c>
      <c r="Z44" s="695">
        <v>0</v>
      </c>
      <c r="AA44" s="695">
        <v>0</v>
      </c>
      <c r="AB44" s="695">
        <v>0</v>
      </c>
      <c r="AC44" s="695">
        <v>0</v>
      </c>
      <c r="AD44" s="695">
        <v>0</v>
      </c>
      <c r="AE44" s="695">
        <v>0</v>
      </c>
      <c r="AF44" s="695">
        <v>0</v>
      </c>
      <c r="AG44" s="695">
        <v>0</v>
      </c>
      <c r="AH44" s="695">
        <v>0</v>
      </c>
      <c r="AI44" s="695">
        <v>0</v>
      </c>
      <c r="AJ44" s="695">
        <v>0</v>
      </c>
      <c r="AK44" s="695">
        <v>0</v>
      </c>
      <c r="AL44" s="695">
        <v>0</v>
      </c>
      <c r="AM44" s="695">
        <v>0</v>
      </c>
      <c r="AN44" s="695">
        <v>0</v>
      </c>
      <c r="AO44" s="696">
        <v>0</v>
      </c>
      <c r="AP44" s="631"/>
      <c r="AQ44" s="694">
        <v>0</v>
      </c>
      <c r="AR44" s="695">
        <v>0</v>
      </c>
      <c r="AS44" s="695">
        <v>0</v>
      </c>
      <c r="AT44" s="695">
        <v>295582.33620000002</v>
      </c>
      <c r="AU44" s="695">
        <v>295582.33620000002</v>
      </c>
      <c r="AV44" s="695">
        <v>295582.33620000002</v>
      </c>
      <c r="AW44" s="695">
        <v>295582.33620000002</v>
      </c>
      <c r="AX44" s="695">
        <v>0</v>
      </c>
      <c r="AY44" s="695">
        <v>0</v>
      </c>
      <c r="AZ44" s="695">
        <v>0</v>
      </c>
      <c r="BA44" s="695">
        <v>0</v>
      </c>
      <c r="BB44" s="695">
        <v>0</v>
      </c>
      <c r="BC44" s="695">
        <v>0</v>
      </c>
      <c r="BD44" s="695">
        <v>0</v>
      </c>
      <c r="BE44" s="695">
        <v>0</v>
      </c>
      <c r="BF44" s="695">
        <v>0</v>
      </c>
      <c r="BG44" s="695">
        <v>0</v>
      </c>
      <c r="BH44" s="695">
        <v>0</v>
      </c>
      <c r="BI44" s="695">
        <v>0</v>
      </c>
      <c r="BJ44" s="695">
        <v>0</v>
      </c>
      <c r="BK44" s="695">
        <v>0</v>
      </c>
      <c r="BL44" s="695">
        <v>0</v>
      </c>
      <c r="BM44" s="695">
        <v>0</v>
      </c>
      <c r="BN44" s="695">
        <v>0</v>
      </c>
      <c r="BO44" s="695">
        <v>0</v>
      </c>
      <c r="BP44" s="695">
        <v>0</v>
      </c>
      <c r="BQ44" s="695">
        <v>0</v>
      </c>
      <c r="BR44" s="695">
        <v>0</v>
      </c>
      <c r="BS44" s="695">
        <v>0</v>
      </c>
      <c r="BT44" s="696">
        <v>0</v>
      </c>
      <c r="BU44" s="16"/>
    </row>
    <row r="45" spans="2:73" s="17" customFormat="1" ht="15.75">
      <c r="B45" s="690" t="s">
        <v>208</v>
      </c>
      <c r="C45" s="690" t="s">
        <v>734</v>
      </c>
      <c r="D45" s="690" t="s">
        <v>1</v>
      </c>
      <c r="E45" s="690" t="s">
        <v>731</v>
      </c>
      <c r="F45" s="690" t="s">
        <v>29</v>
      </c>
      <c r="G45" s="690" t="s">
        <v>733</v>
      </c>
      <c r="H45" s="690">
        <v>2014</v>
      </c>
      <c r="I45" s="642" t="s">
        <v>582</v>
      </c>
      <c r="J45" s="642" t="s">
        <v>597</v>
      </c>
      <c r="K45" s="631"/>
      <c r="L45" s="694">
        <v>0</v>
      </c>
      <c r="M45" s="695">
        <v>0</v>
      </c>
      <c r="N45" s="695">
        <v>0</v>
      </c>
      <c r="O45" s="695">
        <v>59.905126920000001</v>
      </c>
      <c r="P45" s="695">
        <v>59.905126920000001</v>
      </c>
      <c r="Q45" s="695">
        <v>59.905126920000001</v>
      </c>
      <c r="R45" s="695">
        <v>59.905126920000001</v>
      </c>
      <c r="S45" s="695">
        <v>59.905126920000001</v>
      </c>
      <c r="T45" s="695">
        <v>0</v>
      </c>
      <c r="U45" s="695">
        <v>0</v>
      </c>
      <c r="V45" s="695">
        <v>0</v>
      </c>
      <c r="W45" s="695">
        <v>0</v>
      </c>
      <c r="X45" s="695">
        <v>0</v>
      </c>
      <c r="Y45" s="695">
        <v>0</v>
      </c>
      <c r="Z45" s="695">
        <v>0</v>
      </c>
      <c r="AA45" s="695">
        <v>0</v>
      </c>
      <c r="AB45" s="695">
        <v>0</v>
      </c>
      <c r="AC45" s="695">
        <v>0</v>
      </c>
      <c r="AD45" s="695">
        <v>0</v>
      </c>
      <c r="AE45" s="695">
        <v>0</v>
      </c>
      <c r="AF45" s="695">
        <v>0</v>
      </c>
      <c r="AG45" s="695">
        <v>0</v>
      </c>
      <c r="AH45" s="695">
        <v>0</v>
      </c>
      <c r="AI45" s="695">
        <v>0</v>
      </c>
      <c r="AJ45" s="695">
        <v>0</v>
      </c>
      <c r="AK45" s="695">
        <v>0</v>
      </c>
      <c r="AL45" s="695">
        <v>0</v>
      </c>
      <c r="AM45" s="695">
        <v>0</v>
      </c>
      <c r="AN45" s="695">
        <v>0</v>
      </c>
      <c r="AO45" s="696">
        <v>0</v>
      </c>
      <c r="AP45" s="631"/>
      <c r="AQ45" s="694">
        <v>0</v>
      </c>
      <c r="AR45" s="695">
        <v>0</v>
      </c>
      <c r="AS45" s="695">
        <v>0</v>
      </c>
      <c r="AT45" s="695">
        <v>407617.27179999999</v>
      </c>
      <c r="AU45" s="695">
        <v>407617.27179999999</v>
      </c>
      <c r="AV45" s="695">
        <v>407617.27179999999</v>
      </c>
      <c r="AW45" s="695">
        <v>407617.27179999999</v>
      </c>
      <c r="AX45" s="695">
        <v>407617.27179999999</v>
      </c>
      <c r="AY45" s="695">
        <v>0</v>
      </c>
      <c r="AZ45" s="695">
        <v>0</v>
      </c>
      <c r="BA45" s="695">
        <v>0</v>
      </c>
      <c r="BB45" s="695">
        <v>0</v>
      </c>
      <c r="BC45" s="695">
        <v>0</v>
      </c>
      <c r="BD45" s="695">
        <v>0</v>
      </c>
      <c r="BE45" s="695">
        <v>0</v>
      </c>
      <c r="BF45" s="695">
        <v>0</v>
      </c>
      <c r="BG45" s="695">
        <v>0</v>
      </c>
      <c r="BH45" s="695">
        <v>0</v>
      </c>
      <c r="BI45" s="695">
        <v>0</v>
      </c>
      <c r="BJ45" s="695">
        <v>0</v>
      </c>
      <c r="BK45" s="695">
        <v>0</v>
      </c>
      <c r="BL45" s="695">
        <v>0</v>
      </c>
      <c r="BM45" s="695">
        <v>0</v>
      </c>
      <c r="BN45" s="695">
        <v>0</v>
      </c>
      <c r="BO45" s="695">
        <v>0</v>
      </c>
      <c r="BP45" s="695">
        <v>0</v>
      </c>
      <c r="BQ45" s="695">
        <v>0</v>
      </c>
      <c r="BR45" s="695">
        <v>0</v>
      </c>
      <c r="BS45" s="695">
        <v>0</v>
      </c>
      <c r="BT45" s="696">
        <v>0</v>
      </c>
      <c r="BU45" s="16"/>
    </row>
    <row r="46" spans="2:73" s="17" customFormat="1" ht="15.75">
      <c r="B46" s="690" t="s">
        <v>208</v>
      </c>
      <c r="C46" s="690" t="s">
        <v>734</v>
      </c>
      <c r="D46" s="690" t="s">
        <v>5</v>
      </c>
      <c r="E46" s="690" t="s">
        <v>731</v>
      </c>
      <c r="F46" s="690" t="s">
        <v>29</v>
      </c>
      <c r="G46" s="690" t="s">
        <v>733</v>
      </c>
      <c r="H46" s="690">
        <v>2014</v>
      </c>
      <c r="I46" s="642" t="s">
        <v>582</v>
      </c>
      <c r="J46" s="642" t="s">
        <v>597</v>
      </c>
      <c r="K46" s="631"/>
      <c r="L46" s="694">
        <v>0</v>
      </c>
      <c r="M46" s="695">
        <v>0</v>
      </c>
      <c r="N46" s="695">
        <v>0</v>
      </c>
      <c r="O46" s="695">
        <v>450.05953799999997</v>
      </c>
      <c r="P46" s="695">
        <v>392.8531314</v>
      </c>
      <c r="Q46" s="695">
        <v>363.04031980000002</v>
      </c>
      <c r="R46" s="695">
        <v>363.04031980000002</v>
      </c>
      <c r="S46" s="695">
        <v>363.04031980000002</v>
      </c>
      <c r="T46" s="695">
        <v>363.04031980000002</v>
      </c>
      <c r="U46" s="695">
        <v>363.04031980000002</v>
      </c>
      <c r="V46" s="695">
        <v>362.76880180000001</v>
      </c>
      <c r="W46" s="695">
        <v>362.76880180000001</v>
      </c>
      <c r="X46" s="695">
        <v>338.66989749999999</v>
      </c>
      <c r="Y46" s="695">
        <v>308.21040499999998</v>
      </c>
      <c r="Z46" s="695">
        <v>261.08263110000001</v>
      </c>
      <c r="AA46" s="695">
        <v>261.08263110000001</v>
      </c>
      <c r="AB46" s="695">
        <v>259.82630690000002</v>
      </c>
      <c r="AC46" s="695">
        <v>259.82630690000002</v>
      </c>
      <c r="AD46" s="695">
        <v>259.29559369999998</v>
      </c>
      <c r="AE46" s="695">
        <v>210.7902824</v>
      </c>
      <c r="AF46" s="695">
        <v>210.7902824</v>
      </c>
      <c r="AG46" s="695">
        <v>210.7902824</v>
      </c>
      <c r="AH46" s="695">
        <v>210.7902824</v>
      </c>
      <c r="AI46" s="695">
        <v>0</v>
      </c>
      <c r="AJ46" s="695">
        <v>0</v>
      </c>
      <c r="AK46" s="695">
        <v>0</v>
      </c>
      <c r="AL46" s="695">
        <v>0</v>
      </c>
      <c r="AM46" s="695">
        <v>0</v>
      </c>
      <c r="AN46" s="695">
        <v>0</v>
      </c>
      <c r="AO46" s="696">
        <v>0</v>
      </c>
      <c r="AP46" s="631"/>
      <c r="AQ46" s="694">
        <v>0</v>
      </c>
      <c r="AR46" s="695">
        <v>0</v>
      </c>
      <c r="AS46" s="695">
        <v>0</v>
      </c>
      <c r="AT46" s="695">
        <v>6876881.5120000001</v>
      </c>
      <c r="AU46" s="695">
        <v>5965622.0690000001</v>
      </c>
      <c r="AV46" s="695">
        <v>5490724.1030000001</v>
      </c>
      <c r="AW46" s="695">
        <v>5490724.1030000001</v>
      </c>
      <c r="AX46" s="695">
        <v>5490724.1030000001</v>
      </c>
      <c r="AY46" s="695">
        <v>5490724.1030000001</v>
      </c>
      <c r="AZ46" s="695">
        <v>5490724.1030000001</v>
      </c>
      <c r="BA46" s="695">
        <v>5488345.6050000004</v>
      </c>
      <c r="BB46" s="695">
        <v>5488345.6050000004</v>
      </c>
      <c r="BC46" s="695">
        <v>5104466.3269999996</v>
      </c>
      <c r="BD46" s="695">
        <v>4962513.33</v>
      </c>
      <c r="BE46" s="695">
        <v>4196342.7630000003</v>
      </c>
      <c r="BF46" s="695">
        <v>4196342.7630000003</v>
      </c>
      <c r="BG46" s="695">
        <v>4136251.4950000001</v>
      </c>
      <c r="BH46" s="695">
        <v>4136251.4950000001</v>
      </c>
      <c r="BI46" s="695">
        <v>4130403.787</v>
      </c>
      <c r="BJ46" s="695">
        <v>3357746.9180000001</v>
      </c>
      <c r="BK46" s="695">
        <v>3357746.9180000001</v>
      </c>
      <c r="BL46" s="695">
        <v>3357746.9180000001</v>
      </c>
      <c r="BM46" s="695">
        <v>3357746.9180000001</v>
      </c>
      <c r="BN46" s="695">
        <v>0</v>
      </c>
      <c r="BO46" s="695">
        <v>0</v>
      </c>
      <c r="BP46" s="695">
        <v>0</v>
      </c>
      <c r="BQ46" s="695">
        <v>0</v>
      </c>
      <c r="BR46" s="695">
        <v>0</v>
      </c>
      <c r="BS46" s="695">
        <v>0</v>
      </c>
      <c r="BT46" s="696">
        <v>0</v>
      </c>
      <c r="BU46" s="16"/>
    </row>
    <row r="47" spans="2:73" s="17" customFormat="1" ht="15.75">
      <c r="B47" s="690" t="s">
        <v>208</v>
      </c>
      <c r="C47" s="690" t="s">
        <v>734</v>
      </c>
      <c r="D47" s="690" t="s">
        <v>4</v>
      </c>
      <c r="E47" s="690" t="s">
        <v>731</v>
      </c>
      <c r="F47" s="690" t="s">
        <v>29</v>
      </c>
      <c r="G47" s="690" t="s">
        <v>733</v>
      </c>
      <c r="H47" s="690">
        <v>2013</v>
      </c>
      <c r="I47" s="642" t="s">
        <v>582</v>
      </c>
      <c r="J47" s="642" t="s">
        <v>590</v>
      </c>
      <c r="K47" s="631"/>
      <c r="L47" s="694">
        <v>0</v>
      </c>
      <c r="M47" s="695">
        <v>0</v>
      </c>
      <c r="N47" s="695">
        <v>9.2999999999999999E-2</v>
      </c>
      <c r="O47" s="695">
        <v>9.2999999999999999E-2</v>
      </c>
      <c r="P47" s="695">
        <v>8.8999999999999996E-2</v>
      </c>
      <c r="Q47" s="695">
        <v>7.9000000000000001E-2</v>
      </c>
      <c r="R47" s="695">
        <v>7.9000000000000001E-2</v>
      </c>
      <c r="S47" s="695">
        <v>7.9000000000000001E-2</v>
      </c>
      <c r="T47" s="695">
        <v>7.9000000000000001E-2</v>
      </c>
      <c r="U47" s="695">
        <v>7.9000000000000001E-2</v>
      </c>
      <c r="V47" s="695">
        <v>6.8000000000000005E-2</v>
      </c>
      <c r="W47" s="695">
        <v>6.8000000000000005E-2</v>
      </c>
      <c r="X47" s="695">
        <v>5.3999999999999999E-2</v>
      </c>
      <c r="Y47" s="695">
        <v>5.3999999999999999E-2</v>
      </c>
      <c r="Z47" s="695">
        <v>5.3999999999999999E-2</v>
      </c>
      <c r="AA47" s="695">
        <v>5.3999999999999999E-2</v>
      </c>
      <c r="AB47" s="695">
        <v>5.3999999999999999E-2</v>
      </c>
      <c r="AC47" s="695">
        <v>5.3999999999999999E-2</v>
      </c>
      <c r="AD47" s="695">
        <v>2.9000000000000001E-2</v>
      </c>
      <c r="AE47" s="695">
        <v>2.9000000000000001E-2</v>
      </c>
      <c r="AF47" s="695">
        <v>2.9000000000000001E-2</v>
      </c>
      <c r="AG47" s="695">
        <v>2.9000000000000001E-2</v>
      </c>
      <c r="AH47" s="695">
        <v>0</v>
      </c>
      <c r="AI47" s="695">
        <v>0</v>
      </c>
      <c r="AJ47" s="695">
        <v>0</v>
      </c>
      <c r="AK47" s="695">
        <v>0</v>
      </c>
      <c r="AL47" s="695">
        <v>0</v>
      </c>
      <c r="AM47" s="695">
        <v>0</v>
      </c>
      <c r="AN47" s="695">
        <v>0</v>
      </c>
      <c r="AO47" s="696">
        <v>0</v>
      </c>
      <c r="AP47" s="631"/>
      <c r="AQ47" s="694">
        <v>0</v>
      </c>
      <c r="AR47" s="695">
        <v>0</v>
      </c>
      <c r="AS47" s="695">
        <v>1319</v>
      </c>
      <c r="AT47" s="695">
        <v>1319</v>
      </c>
      <c r="AU47" s="695">
        <v>1255</v>
      </c>
      <c r="AV47" s="695">
        <v>1085</v>
      </c>
      <c r="AW47" s="695">
        <v>1085</v>
      </c>
      <c r="AX47" s="695">
        <v>1085</v>
      </c>
      <c r="AY47" s="695">
        <v>1085</v>
      </c>
      <c r="AZ47" s="695">
        <v>1085</v>
      </c>
      <c r="BA47" s="695">
        <v>911</v>
      </c>
      <c r="BB47" s="695">
        <v>911</v>
      </c>
      <c r="BC47" s="695">
        <v>865</v>
      </c>
      <c r="BD47" s="695">
        <v>865</v>
      </c>
      <c r="BE47" s="695">
        <v>865</v>
      </c>
      <c r="BF47" s="695">
        <v>865</v>
      </c>
      <c r="BG47" s="695">
        <v>865</v>
      </c>
      <c r="BH47" s="695">
        <v>865</v>
      </c>
      <c r="BI47" s="695">
        <v>455</v>
      </c>
      <c r="BJ47" s="695">
        <v>455</v>
      </c>
      <c r="BK47" s="695">
        <v>455</v>
      </c>
      <c r="BL47" s="695">
        <v>455</v>
      </c>
      <c r="BM47" s="695">
        <v>0</v>
      </c>
      <c r="BN47" s="695">
        <v>0</v>
      </c>
      <c r="BO47" s="695">
        <v>0</v>
      </c>
      <c r="BP47" s="695">
        <v>0</v>
      </c>
      <c r="BQ47" s="695">
        <v>0</v>
      </c>
      <c r="BR47" s="695">
        <v>0</v>
      </c>
      <c r="BS47" s="695">
        <v>0</v>
      </c>
      <c r="BT47" s="696">
        <v>0</v>
      </c>
      <c r="BU47" s="16"/>
    </row>
    <row r="48" spans="2:73" s="17" customFormat="1" ht="15.75">
      <c r="B48" s="690" t="s">
        <v>208</v>
      </c>
      <c r="C48" s="690" t="s">
        <v>734</v>
      </c>
      <c r="D48" s="690" t="s">
        <v>4</v>
      </c>
      <c r="E48" s="690" t="s">
        <v>731</v>
      </c>
      <c r="F48" s="690" t="s">
        <v>29</v>
      </c>
      <c r="G48" s="690" t="s">
        <v>733</v>
      </c>
      <c r="H48" s="690">
        <v>2014</v>
      </c>
      <c r="I48" s="642" t="s">
        <v>582</v>
      </c>
      <c r="J48" s="642" t="s">
        <v>597</v>
      </c>
      <c r="K48" s="631"/>
      <c r="L48" s="694">
        <v>0</v>
      </c>
      <c r="M48" s="695">
        <v>0</v>
      </c>
      <c r="N48" s="695">
        <v>0</v>
      </c>
      <c r="O48" s="695">
        <v>136.69090850000001</v>
      </c>
      <c r="P48" s="695">
        <v>128.72536919999999</v>
      </c>
      <c r="Q48" s="695">
        <v>124.8939745</v>
      </c>
      <c r="R48" s="695">
        <v>124.8939745</v>
      </c>
      <c r="S48" s="695">
        <v>124.8939745</v>
      </c>
      <c r="T48" s="695">
        <v>124.8939745</v>
      </c>
      <c r="U48" s="695">
        <v>124.8939745</v>
      </c>
      <c r="V48" s="695">
        <v>124.5524605</v>
      </c>
      <c r="W48" s="695">
        <v>124.5524605</v>
      </c>
      <c r="X48" s="695">
        <v>110.9014305</v>
      </c>
      <c r="Y48" s="695">
        <v>84.173055289999994</v>
      </c>
      <c r="Z48" s="695">
        <v>84.159613640000003</v>
      </c>
      <c r="AA48" s="695">
        <v>84.159613640000003</v>
      </c>
      <c r="AB48" s="695">
        <v>84.015866860000003</v>
      </c>
      <c r="AC48" s="695">
        <v>84.015866860000003</v>
      </c>
      <c r="AD48" s="695">
        <v>83.868556780000006</v>
      </c>
      <c r="AE48" s="695">
        <v>36.369012359999999</v>
      </c>
      <c r="AF48" s="695">
        <v>36.369012359999999</v>
      </c>
      <c r="AG48" s="695">
        <v>36.369012359999999</v>
      </c>
      <c r="AH48" s="695">
        <v>36.369012359999999</v>
      </c>
      <c r="AI48" s="695">
        <v>0</v>
      </c>
      <c r="AJ48" s="695">
        <v>0</v>
      </c>
      <c r="AK48" s="695">
        <v>0</v>
      </c>
      <c r="AL48" s="695">
        <v>0</v>
      </c>
      <c r="AM48" s="695">
        <v>0</v>
      </c>
      <c r="AN48" s="695">
        <v>0</v>
      </c>
      <c r="AO48" s="696">
        <v>0</v>
      </c>
      <c r="AP48" s="631"/>
      <c r="AQ48" s="694">
        <v>0</v>
      </c>
      <c r="AR48" s="695">
        <v>0</v>
      </c>
      <c r="AS48" s="695">
        <v>0</v>
      </c>
      <c r="AT48" s="695">
        <v>1868340.8729999999</v>
      </c>
      <c r="AU48" s="695">
        <v>1741455.209</v>
      </c>
      <c r="AV48" s="695">
        <v>1680423.6780000001</v>
      </c>
      <c r="AW48" s="695">
        <v>1680423.6780000001</v>
      </c>
      <c r="AX48" s="695">
        <v>1680423.6780000001</v>
      </c>
      <c r="AY48" s="695">
        <v>1680423.6780000001</v>
      </c>
      <c r="AZ48" s="695">
        <v>1680423.6780000001</v>
      </c>
      <c r="BA48" s="695">
        <v>1677432.0149999999</v>
      </c>
      <c r="BB48" s="695">
        <v>1677432.0149999999</v>
      </c>
      <c r="BC48" s="695">
        <v>1459980.321</v>
      </c>
      <c r="BD48" s="695">
        <v>1361971.5349999999</v>
      </c>
      <c r="BE48" s="695">
        <v>1344501.699</v>
      </c>
      <c r="BF48" s="695">
        <v>1344501.699</v>
      </c>
      <c r="BG48" s="695">
        <v>1337592.648</v>
      </c>
      <c r="BH48" s="695">
        <v>1337592.648</v>
      </c>
      <c r="BI48" s="695">
        <v>1335969.4990000001</v>
      </c>
      <c r="BJ48" s="695">
        <v>579333.81839999999</v>
      </c>
      <c r="BK48" s="695">
        <v>579333.81839999999</v>
      </c>
      <c r="BL48" s="695">
        <v>579333.81839999999</v>
      </c>
      <c r="BM48" s="695">
        <v>579333.81839999999</v>
      </c>
      <c r="BN48" s="695">
        <v>0</v>
      </c>
      <c r="BO48" s="695">
        <v>0</v>
      </c>
      <c r="BP48" s="695">
        <v>0</v>
      </c>
      <c r="BQ48" s="695">
        <v>0</v>
      </c>
      <c r="BR48" s="695">
        <v>0</v>
      </c>
      <c r="BS48" s="695">
        <v>0</v>
      </c>
      <c r="BT48" s="696">
        <v>0</v>
      </c>
      <c r="BU48" s="16"/>
    </row>
    <row r="49" spans="2:73" s="17" customFormat="1" ht="15.75">
      <c r="B49" s="690" t="s">
        <v>208</v>
      </c>
      <c r="C49" s="690" t="s">
        <v>735</v>
      </c>
      <c r="D49" s="690" t="s">
        <v>14</v>
      </c>
      <c r="E49" s="690" t="s">
        <v>731</v>
      </c>
      <c r="F49" s="690" t="s">
        <v>29</v>
      </c>
      <c r="G49" s="690" t="s">
        <v>733</v>
      </c>
      <c r="H49" s="756">
        <v>2011</v>
      </c>
      <c r="I49" s="642" t="s">
        <v>582</v>
      </c>
      <c r="J49" s="642" t="s">
        <v>590</v>
      </c>
      <c r="K49" s="631"/>
      <c r="L49" s="694">
        <v>2</v>
      </c>
      <c r="M49" s="695">
        <v>1.9845999969999999</v>
      </c>
      <c r="N49" s="695">
        <v>1.9845999969999999</v>
      </c>
      <c r="O49" s="695">
        <v>1.9695745899999999</v>
      </c>
      <c r="P49" s="695">
        <v>1.949392646</v>
      </c>
      <c r="Q49" s="695">
        <v>1.7427823600000001</v>
      </c>
      <c r="R49" s="695">
        <v>1.639452994</v>
      </c>
      <c r="S49" s="695">
        <v>1.543963626</v>
      </c>
      <c r="T49" s="695">
        <v>1.421463626</v>
      </c>
      <c r="U49" s="695">
        <v>1.421463626</v>
      </c>
      <c r="V49" s="695">
        <v>0.65550000200000003</v>
      </c>
      <c r="W49" s="695">
        <v>0.65550000200000003</v>
      </c>
      <c r="X49" s="695">
        <v>0.61709999999999998</v>
      </c>
      <c r="Y49" s="695">
        <v>0.61709999999999998</v>
      </c>
      <c r="Z49" s="695">
        <v>0.335999995</v>
      </c>
      <c r="AA49" s="695">
        <v>0.335999995</v>
      </c>
      <c r="AB49" s="695">
        <v>0.17180000200000001</v>
      </c>
      <c r="AC49" s="695">
        <v>0.17180000200000001</v>
      </c>
      <c r="AD49" s="695">
        <v>0.17180000200000001</v>
      </c>
      <c r="AE49" s="695">
        <v>0.17180000200000001</v>
      </c>
      <c r="AF49" s="695">
        <v>0.17180000200000001</v>
      </c>
      <c r="AG49" s="695">
        <v>0.17180000200000001</v>
      </c>
      <c r="AH49" s="695">
        <v>0.17180000200000001</v>
      </c>
      <c r="AI49" s="695">
        <v>0</v>
      </c>
      <c r="AJ49" s="695">
        <v>0</v>
      </c>
      <c r="AK49" s="695">
        <v>0</v>
      </c>
      <c r="AL49" s="695">
        <v>0</v>
      </c>
      <c r="AM49" s="695">
        <v>0</v>
      </c>
      <c r="AN49" s="695">
        <v>0</v>
      </c>
      <c r="AO49" s="696">
        <v>0</v>
      </c>
      <c r="AP49" s="631"/>
      <c r="AQ49" s="694">
        <v>32011.5</v>
      </c>
      <c r="AR49" s="695">
        <v>32011.5</v>
      </c>
      <c r="AS49" s="695">
        <v>32011.5</v>
      </c>
      <c r="AT49" s="695">
        <v>31718.899969999999</v>
      </c>
      <c r="AU49" s="695">
        <v>31329.420020000001</v>
      </c>
      <c r="AV49" s="695">
        <v>27365.474460000001</v>
      </c>
      <c r="AW49" s="695">
        <v>25384.061829999999</v>
      </c>
      <c r="AX49" s="695">
        <v>23553.84906</v>
      </c>
      <c r="AY49" s="695">
        <v>21203.84906</v>
      </c>
      <c r="AZ49" s="695">
        <v>21055.84906</v>
      </c>
      <c r="BA49" s="695">
        <v>6355.5</v>
      </c>
      <c r="BB49" s="695">
        <v>6355.5</v>
      </c>
      <c r="BC49" s="695">
        <v>3550</v>
      </c>
      <c r="BD49" s="695">
        <v>3550</v>
      </c>
      <c r="BE49" s="695">
        <v>2616</v>
      </c>
      <c r="BF49" s="695">
        <v>2616</v>
      </c>
      <c r="BG49" s="695">
        <v>1266</v>
      </c>
      <c r="BH49" s="695">
        <v>1266</v>
      </c>
      <c r="BI49" s="695">
        <v>1266</v>
      </c>
      <c r="BJ49" s="695">
        <v>1266</v>
      </c>
      <c r="BK49" s="695">
        <v>1266</v>
      </c>
      <c r="BL49" s="695">
        <v>1266</v>
      </c>
      <c r="BM49" s="695">
        <v>1266</v>
      </c>
      <c r="BN49" s="695">
        <v>0</v>
      </c>
      <c r="BO49" s="695">
        <v>0</v>
      </c>
      <c r="BP49" s="695">
        <v>0</v>
      </c>
      <c r="BQ49" s="695">
        <v>0</v>
      </c>
      <c r="BR49" s="695">
        <v>0</v>
      </c>
      <c r="BS49" s="695">
        <v>0</v>
      </c>
      <c r="BT49" s="696">
        <v>0</v>
      </c>
      <c r="BU49" s="16"/>
    </row>
    <row r="50" spans="2:73" s="17" customFormat="1" ht="15.75">
      <c r="B50" s="690" t="s">
        <v>208</v>
      </c>
      <c r="C50" s="690" t="s">
        <v>735</v>
      </c>
      <c r="D50" s="690" t="s">
        <v>14</v>
      </c>
      <c r="E50" s="690" t="s">
        <v>731</v>
      </c>
      <c r="F50" s="690" t="s">
        <v>29</v>
      </c>
      <c r="G50" s="690" t="s">
        <v>733</v>
      </c>
      <c r="H50" s="690">
        <v>2013</v>
      </c>
      <c r="I50" s="642" t="s">
        <v>582</v>
      </c>
      <c r="J50" s="642" t="s">
        <v>590</v>
      </c>
      <c r="K50" s="631"/>
      <c r="L50" s="694">
        <v>0</v>
      </c>
      <c r="M50" s="695">
        <v>0</v>
      </c>
      <c r="N50" s="695">
        <v>18.71940481</v>
      </c>
      <c r="O50" s="695">
        <v>18.621382820000001</v>
      </c>
      <c r="P50" s="695">
        <v>18.612471729999999</v>
      </c>
      <c r="Q50" s="695">
        <v>16.847570040000001</v>
      </c>
      <c r="R50" s="695">
        <v>16.00076352</v>
      </c>
      <c r="S50" s="695">
        <v>15.153956920000001</v>
      </c>
      <c r="T50" s="695">
        <v>15.092400059999999</v>
      </c>
      <c r="U50" s="695">
        <v>15.092400059999999</v>
      </c>
      <c r="V50" s="695">
        <v>8.8221494160000002</v>
      </c>
      <c r="W50" s="695">
        <v>7.9340403430000004</v>
      </c>
      <c r="X50" s="695">
        <v>7.6701339500000003</v>
      </c>
      <c r="Y50" s="695">
        <v>7.6701339500000003</v>
      </c>
      <c r="Z50" s="695">
        <v>7.6701339500000003</v>
      </c>
      <c r="AA50" s="695">
        <v>7.6701339500000003</v>
      </c>
      <c r="AB50" s="695">
        <v>1.5180341989999999</v>
      </c>
      <c r="AC50" s="695">
        <v>0.92003420000000002</v>
      </c>
      <c r="AD50" s="695">
        <v>0.92003420000000002</v>
      </c>
      <c r="AE50" s="695">
        <v>0.92003420000000002</v>
      </c>
      <c r="AF50" s="695">
        <v>0.92003420000000002</v>
      </c>
      <c r="AG50" s="695">
        <v>0.92003420000000002</v>
      </c>
      <c r="AH50" s="695">
        <v>0.92003420000000002</v>
      </c>
      <c r="AI50" s="695">
        <v>0</v>
      </c>
      <c r="AJ50" s="695">
        <v>0</v>
      </c>
      <c r="AK50" s="695">
        <v>0</v>
      </c>
      <c r="AL50" s="695">
        <v>0</v>
      </c>
      <c r="AM50" s="695">
        <v>0</v>
      </c>
      <c r="AN50" s="695">
        <v>0</v>
      </c>
      <c r="AO50" s="696">
        <v>0</v>
      </c>
      <c r="AP50" s="631"/>
      <c r="AQ50" s="694">
        <v>0</v>
      </c>
      <c r="AR50" s="695">
        <v>0</v>
      </c>
      <c r="AS50" s="695">
        <v>258001.3847</v>
      </c>
      <c r="AT50" s="695">
        <v>256092.5356</v>
      </c>
      <c r="AU50" s="695">
        <v>255919.00380000001</v>
      </c>
      <c r="AV50" s="695">
        <v>222069.83300000001</v>
      </c>
      <c r="AW50" s="695">
        <v>205839.37450000001</v>
      </c>
      <c r="AX50" s="695">
        <v>189608.91570000001</v>
      </c>
      <c r="AY50" s="695">
        <v>188428.0289</v>
      </c>
      <c r="AZ50" s="695">
        <v>188428.0289</v>
      </c>
      <c r="BA50" s="695">
        <v>68158.330379999999</v>
      </c>
      <c r="BB50" s="695">
        <v>67328.830379999999</v>
      </c>
      <c r="BC50" s="695">
        <v>62300.763120000003</v>
      </c>
      <c r="BD50" s="695">
        <v>62300.763120000003</v>
      </c>
      <c r="BE50" s="695">
        <v>62300.763120000003</v>
      </c>
      <c r="BF50" s="695">
        <v>62300.763120000003</v>
      </c>
      <c r="BG50" s="695">
        <v>11719.76312</v>
      </c>
      <c r="BH50" s="695">
        <v>6779.7631229999997</v>
      </c>
      <c r="BI50" s="695">
        <v>6779.7631229999997</v>
      </c>
      <c r="BJ50" s="695">
        <v>6779.7631229999997</v>
      </c>
      <c r="BK50" s="695">
        <v>6779.7631229999997</v>
      </c>
      <c r="BL50" s="695">
        <v>6779.7631229999997</v>
      </c>
      <c r="BM50" s="695">
        <v>6779.7631229999997</v>
      </c>
      <c r="BN50" s="695">
        <v>0</v>
      </c>
      <c r="BO50" s="695">
        <v>0</v>
      </c>
      <c r="BP50" s="695">
        <v>0</v>
      </c>
      <c r="BQ50" s="695">
        <v>0</v>
      </c>
      <c r="BR50" s="695">
        <v>0</v>
      </c>
      <c r="BS50" s="695">
        <v>0</v>
      </c>
      <c r="BT50" s="696">
        <v>0</v>
      </c>
      <c r="BU50" s="16"/>
    </row>
    <row r="51" spans="2:73" s="17" customFormat="1" ht="15.75">
      <c r="B51" s="690" t="s">
        <v>208</v>
      </c>
      <c r="C51" s="690" t="s">
        <v>735</v>
      </c>
      <c r="D51" s="690" t="s">
        <v>14</v>
      </c>
      <c r="E51" s="690" t="s">
        <v>731</v>
      </c>
      <c r="F51" s="690" t="s">
        <v>29</v>
      </c>
      <c r="G51" s="690" t="s">
        <v>733</v>
      </c>
      <c r="H51" s="690">
        <v>2014</v>
      </c>
      <c r="I51" s="642" t="s">
        <v>582</v>
      </c>
      <c r="J51" s="642" t="s">
        <v>597</v>
      </c>
      <c r="K51" s="631"/>
      <c r="L51" s="694">
        <v>0</v>
      </c>
      <c r="M51" s="695">
        <v>0</v>
      </c>
      <c r="N51" s="695">
        <v>0</v>
      </c>
      <c r="O51" s="695">
        <v>29.865200349999999</v>
      </c>
      <c r="P51" s="695">
        <v>29.850974300000001</v>
      </c>
      <c r="Q51" s="695">
        <v>27.37639969</v>
      </c>
      <c r="R51" s="695">
        <v>26.179761410000001</v>
      </c>
      <c r="S51" s="695">
        <v>24.984701340000001</v>
      </c>
      <c r="T51" s="695">
        <v>24.984701340000001</v>
      </c>
      <c r="U51" s="695">
        <v>24.83625572</v>
      </c>
      <c r="V51" s="695">
        <v>24.83625572</v>
      </c>
      <c r="W51" s="695">
        <v>16.04809083</v>
      </c>
      <c r="X51" s="695">
        <v>15.065290790000001</v>
      </c>
      <c r="Y51" s="695">
        <v>14.127751229999999</v>
      </c>
      <c r="Z51" s="695">
        <v>14.127751229999999</v>
      </c>
      <c r="AA51" s="695">
        <v>13.35970582</v>
      </c>
      <c r="AB51" s="695">
        <v>13.35970582</v>
      </c>
      <c r="AC51" s="695">
        <v>1.8954062380000001</v>
      </c>
      <c r="AD51" s="695">
        <v>0.60130000900000002</v>
      </c>
      <c r="AE51" s="695">
        <v>0.60130000900000002</v>
      </c>
      <c r="AF51" s="695">
        <v>0.60130000900000002</v>
      </c>
      <c r="AG51" s="695">
        <v>0.60130000900000002</v>
      </c>
      <c r="AH51" s="695">
        <v>0.60130000900000002</v>
      </c>
      <c r="AI51" s="695">
        <v>0.60130000900000002</v>
      </c>
      <c r="AJ51" s="695">
        <v>0</v>
      </c>
      <c r="AK51" s="695">
        <v>0</v>
      </c>
      <c r="AL51" s="695">
        <v>0</v>
      </c>
      <c r="AM51" s="695">
        <v>0</v>
      </c>
      <c r="AN51" s="695">
        <v>0</v>
      </c>
      <c r="AO51" s="696">
        <v>0</v>
      </c>
      <c r="AP51" s="631"/>
      <c r="AQ51" s="694">
        <v>0</v>
      </c>
      <c r="AR51" s="695">
        <v>0</v>
      </c>
      <c r="AS51" s="695">
        <v>0</v>
      </c>
      <c r="AT51" s="695">
        <v>388673.15639999998</v>
      </c>
      <c r="AU51" s="695">
        <v>388396.8346</v>
      </c>
      <c r="AV51" s="695">
        <v>340941.73469999997</v>
      </c>
      <c r="AW51" s="695">
        <v>318005.98499999999</v>
      </c>
      <c r="AX51" s="695">
        <v>295100.6643</v>
      </c>
      <c r="AY51" s="695">
        <v>295100.6643</v>
      </c>
      <c r="AZ51" s="695">
        <v>292252.93199999997</v>
      </c>
      <c r="BA51" s="695">
        <v>292148.66080000001</v>
      </c>
      <c r="BB51" s="695">
        <v>123602.4047</v>
      </c>
      <c r="BC51" s="695">
        <v>122684.4047</v>
      </c>
      <c r="BD51" s="695">
        <v>111932.9261</v>
      </c>
      <c r="BE51" s="695">
        <v>111932.9261</v>
      </c>
      <c r="BF51" s="695">
        <v>109379.3125</v>
      </c>
      <c r="BG51" s="695">
        <v>109379.3125</v>
      </c>
      <c r="BH51" s="695">
        <v>15121.3125</v>
      </c>
      <c r="BI51" s="695">
        <v>4431</v>
      </c>
      <c r="BJ51" s="695">
        <v>4431</v>
      </c>
      <c r="BK51" s="695">
        <v>4431</v>
      </c>
      <c r="BL51" s="695">
        <v>4431</v>
      </c>
      <c r="BM51" s="695">
        <v>4431</v>
      </c>
      <c r="BN51" s="695">
        <v>4431</v>
      </c>
      <c r="BO51" s="695">
        <v>0</v>
      </c>
      <c r="BP51" s="695">
        <v>0</v>
      </c>
      <c r="BQ51" s="695">
        <v>0</v>
      </c>
      <c r="BR51" s="695">
        <v>0</v>
      </c>
      <c r="BS51" s="695">
        <v>0</v>
      </c>
      <c r="BT51" s="696">
        <v>0</v>
      </c>
      <c r="BU51" s="16"/>
    </row>
    <row r="52" spans="2:73" s="17" customFormat="1" ht="15.75">
      <c r="B52" s="690" t="s">
        <v>208</v>
      </c>
      <c r="C52" s="690" t="s">
        <v>734</v>
      </c>
      <c r="D52" s="690" t="s">
        <v>3</v>
      </c>
      <c r="E52" s="690" t="s">
        <v>731</v>
      </c>
      <c r="F52" s="690" t="s">
        <v>29</v>
      </c>
      <c r="G52" s="690" t="s">
        <v>736</v>
      </c>
      <c r="H52" s="690">
        <v>2013</v>
      </c>
      <c r="I52" s="642" t="s">
        <v>582</v>
      </c>
      <c r="J52" s="633" t="s">
        <v>590</v>
      </c>
      <c r="K52" s="631"/>
      <c r="L52" s="694">
        <v>0</v>
      </c>
      <c r="M52" s="695">
        <v>0</v>
      </c>
      <c r="N52" s="695">
        <v>79.623298800000001</v>
      </c>
      <c r="O52" s="695">
        <v>79.623298800000001</v>
      </c>
      <c r="P52" s="695">
        <v>79.623298800000001</v>
      </c>
      <c r="Q52" s="695">
        <v>79.623298800000001</v>
      </c>
      <c r="R52" s="695">
        <v>79.623298800000001</v>
      </c>
      <c r="S52" s="695">
        <v>79.623298800000001</v>
      </c>
      <c r="T52" s="695">
        <v>79.623298800000001</v>
      </c>
      <c r="U52" s="695">
        <v>79.623298800000001</v>
      </c>
      <c r="V52" s="695">
        <v>79.623298800000001</v>
      </c>
      <c r="W52" s="695">
        <v>79.623298800000001</v>
      </c>
      <c r="X52" s="695">
        <v>79.623298800000001</v>
      </c>
      <c r="Y52" s="695">
        <v>79.623298800000001</v>
      </c>
      <c r="Z52" s="695">
        <v>79.623298800000001</v>
      </c>
      <c r="AA52" s="695">
        <v>79.623298800000001</v>
      </c>
      <c r="AB52" s="695">
        <v>79.623298800000001</v>
      </c>
      <c r="AC52" s="695">
        <v>79.623298800000001</v>
      </c>
      <c r="AD52" s="695">
        <v>79.623298800000001</v>
      </c>
      <c r="AE52" s="695">
        <v>79.623298800000001</v>
      </c>
      <c r="AF52" s="695">
        <v>67.048929430000001</v>
      </c>
      <c r="AG52" s="695">
        <v>0</v>
      </c>
      <c r="AH52" s="695">
        <v>0</v>
      </c>
      <c r="AI52" s="695">
        <v>0</v>
      </c>
      <c r="AJ52" s="695">
        <v>0</v>
      </c>
      <c r="AK52" s="695">
        <v>0</v>
      </c>
      <c r="AL52" s="695">
        <v>0</v>
      </c>
      <c r="AM52" s="695">
        <v>0</v>
      </c>
      <c r="AN52" s="695">
        <v>0</v>
      </c>
      <c r="AO52" s="696">
        <v>0</v>
      </c>
      <c r="AP52" s="631"/>
      <c r="AQ52" s="694">
        <v>0</v>
      </c>
      <c r="AR52" s="695">
        <v>0</v>
      </c>
      <c r="AS52" s="695">
        <v>141435.5275</v>
      </c>
      <c r="AT52" s="695">
        <v>141435.5275</v>
      </c>
      <c r="AU52" s="695">
        <v>141435.5275</v>
      </c>
      <c r="AV52" s="695">
        <v>141435.5275</v>
      </c>
      <c r="AW52" s="695">
        <v>141435.5275</v>
      </c>
      <c r="AX52" s="695">
        <v>141435.5275</v>
      </c>
      <c r="AY52" s="695">
        <v>141435.5275</v>
      </c>
      <c r="AZ52" s="695">
        <v>141435.5275</v>
      </c>
      <c r="BA52" s="695">
        <v>141435.5275</v>
      </c>
      <c r="BB52" s="695">
        <v>141435.5275</v>
      </c>
      <c r="BC52" s="695">
        <v>141435.5275</v>
      </c>
      <c r="BD52" s="695">
        <v>141435.5275</v>
      </c>
      <c r="BE52" s="695">
        <v>141435.5275</v>
      </c>
      <c r="BF52" s="695">
        <v>141435.5275</v>
      </c>
      <c r="BG52" s="695">
        <v>141435.5275</v>
      </c>
      <c r="BH52" s="695">
        <v>141435.5275</v>
      </c>
      <c r="BI52" s="695">
        <v>141435.5275</v>
      </c>
      <c r="BJ52" s="695">
        <v>141435.5275</v>
      </c>
      <c r="BK52" s="695">
        <v>130190.84209999999</v>
      </c>
      <c r="BL52" s="695">
        <v>0</v>
      </c>
      <c r="BM52" s="695">
        <v>0</v>
      </c>
      <c r="BN52" s="695">
        <v>0</v>
      </c>
      <c r="BO52" s="695">
        <v>0</v>
      </c>
      <c r="BP52" s="695">
        <v>0</v>
      </c>
      <c r="BQ52" s="695">
        <v>0</v>
      </c>
      <c r="BR52" s="695">
        <v>0</v>
      </c>
      <c r="BS52" s="695">
        <v>0</v>
      </c>
      <c r="BT52" s="696">
        <v>0</v>
      </c>
      <c r="BU52" s="16"/>
    </row>
    <row r="53" spans="2:73">
      <c r="B53" s="690" t="s">
        <v>208</v>
      </c>
      <c r="C53" s="690" t="s">
        <v>734</v>
      </c>
      <c r="D53" s="690" t="s">
        <v>3</v>
      </c>
      <c r="E53" s="690" t="s">
        <v>731</v>
      </c>
      <c r="F53" s="690" t="s">
        <v>29</v>
      </c>
      <c r="G53" s="690" t="s">
        <v>733</v>
      </c>
      <c r="H53" s="690">
        <v>2012</v>
      </c>
      <c r="I53" s="642" t="s">
        <v>582</v>
      </c>
      <c r="J53" s="633" t="s">
        <v>590</v>
      </c>
      <c r="K53" s="631"/>
      <c r="L53" s="694">
        <v>0</v>
      </c>
      <c r="M53" s="695">
        <v>1.501925529</v>
      </c>
      <c r="N53" s="695">
        <v>1.501925529</v>
      </c>
      <c r="O53" s="695">
        <v>1.501925529</v>
      </c>
      <c r="P53" s="695">
        <v>1.501925529</v>
      </c>
      <c r="Q53" s="695">
        <v>1.501925529</v>
      </c>
      <c r="R53" s="695">
        <v>1.501925529</v>
      </c>
      <c r="S53" s="695">
        <v>1.501925529</v>
      </c>
      <c r="T53" s="695">
        <v>1.501925529</v>
      </c>
      <c r="U53" s="695">
        <v>1.501925529</v>
      </c>
      <c r="V53" s="695">
        <v>1.501925529</v>
      </c>
      <c r="W53" s="695">
        <v>1.501925529</v>
      </c>
      <c r="X53" s="695">
        <v>1.501925529</v>
      </c>
      <c r="Y53" s="695">
        <v>1.501925529</v>
      </c>
      <c r="Z53" s="695">
        <v>1.501925529</v>
      </c>
      <c r="AA53" s="695">
        <v>1.501925529</v>
      </c>
      <c r="AB53" s="695">
        <v>1.501925529</v>
      </c>
      <c r="AC53" s="695">
        <v>1.501925529</v>
      </c>
      <c r="AD53" s="695">
        <v>1.501925529</v>
      </c>
      <c r="AE53" s="695">
        <v>1.4222035319999999</v>
      </c>
      <c r="AF53" s="695">
        <v>0</v>
      </c>
      <c r="AG53" s="695">
        <v>0</v>
      </c>
      <c r="AH53" s="695">
        <v>0</v>
      </c>
      <c r="AI53" s="695">
        <v>0</v>
      </c>
      <c r="AJ53" s="695">
        <v>0</v>
      </c>
      <c r="AK53" s="695">
        <v>0</v>
      </c>
      <c r="AL53" s="695">
        <v>0</v>
      </c>
      <c r="AM53" s="695">
        <v>0</v>
      </c>
      <c r="AN53" s="695">
        <v>0</v>
      </c>
      <c r="AO53" s="696">
        <v>0</v>
      </c>
      <c r="AP53" s="631"/>
      <c r="AQ53" s="694">
        <v>0</v>
      </c>
      <c r="AR53" s="695">
        <v>2827.5787110000001</v>
      </c>
      <c r="AS53" s="695">
        <v>2827.5787110000001</v>
      </c>
      <c r="AT53" s="695">
        <v>2827.5787110000001</v>
      </c>
      <c r="AU53" s="695">
        <v>2827.5787110000001</v>
      </c>
      <c r="AV53" s="695">
        <v>2827.5787110000001</v>
      </c>
      <c r="AW53" s="695">
        <v>2827.5787110000001</v>
      </c>
      <c r="AX53" s="695">
        <v>2827.5787110000001</v>
      </c>
      <c r="AY53" s="695">
        <v>2827.5787110000001</v>
      </c>
      <c r="AZ53" s="695">
        <v>2827.5787110000001</v>
      </c>
      <c r="BA53" s="695">
        <v>2827.5787110000001</v>
      </c>
      <c r="BB53" s="695">
        <v>2827.5787110000001</v>
      </c>
      <c r="BC53" s="695">
        <v>2827.5787110000001</v>
      </c>
      <c r="BD53" s="695">
        <v>2827.5787110000001</v>
      </c>
      <c r="BE53" s="695">
        <v>2827.5787110000001</v>
      </c>
      <c r="BF53" s="695">
        <v>2827.5787110000001</v>
      </c>
      <c r="BG53" s="695">
        <v>2827.5787110000001</v>
      </c>
      <c r="BH53" s="695">
        <v>2827.5787110000001</v>
      </c>
      <c r="BI53" s="695">
        <v>2827.5787110000001</v>
      </c>
      <c r="BJ53" s="695">
        <v>2756.286963</v>
      </c>
      <c r="BK53" s="695">
        <v>0</v>
      </c>
      <c r="BL53" s="695">
        <v>0</v>
      </c>
      <c r="BM53" s="695">
        <v>0</v>
      </c>
      <c r="BN53" s="695">
        <v>0</v>
      </c>
      <c r="BO53" s="695">
        <v>0</v>
      </c>
      <c r="BP53" s="695">
        <v>0</v>
      </c>
      <c r="BQ53" s="695">
        <v>0</v>
      </c>
      <c r="BR53" s="695">
        <v>0</v>
      </c>
      <c r="BS53" s="695">
        <v>0</v>
      </c>
      <c r="BT53" s="696">
        <v>0</v>
      </c>
    </row>
    <row r="54" spans="2:73">
      <c r="B54" s="690" t="s">
        <v>208</v>
      </c>
      <c r="C54" s="690" t="s">
        <v>734</v>
      </c>
      <c r="D54" s="690" t="s">
        <v>3</v>
      </c>
      <c r="E54" s="690" t="s">
        <v>731</v>
      </c>
      <c r="F54" s="690" t="s">
        <v>29</v>
      </c>
      <c r="G54" s="690" t="s">
        <v>733</v>
      </c>
      <c r="H54" s="690">
        <v>2014</v>
      </c>
      <c r="I54" s="642" t="s">
        <v>582</v>
      </c>
      <c r="J54" s="642" t="s">
        <v>597</v>
      </c>
      <c r="K54" s="631"/>
      <c r="L54" s="694">
        <v>0</v>
      </c>
      <c r="M54" s="695">
        <v>0</v>
      </c>
      <c r="N54" s="695">
        <v>0</v>
      </c>
      <c r="O54" s="695">
        <v>1614.594478</v>
      </c>
      <c r="P54" s="695">
        <v>1614.594478</v>
      </c>
      <c r="Q54" s="695">
        <v>1614.594478</v>
      </c>
      <c r="R54" s="695">
        <v>1614.594478</v>
      </c>
      <c r="S54" s="695">
        <v>1614.594478</v>
      </c>
      <c r="T54" s="695">
        <v>1614.594478</v>
      </c>
      <c r="U54" s="695">
        <v>1614.594478</v>
      </c>
      <c r="V54" s="695">
        <v>1614.594478</v>
      </c>
      <c r="W54" s="695">
        <v>1614.594478</v>
      </c>
      <c r="X54" s="695">
        <v>1614.594478</v>
      </c>
      <c r="Y54" s="695">
        <v>1614.594478</v>
      </c>
      <c r="Z54" s="695">
        <v>1614.594478</v>
      </c>
      <c r="AA54" s="695">
        <v>1614.594478</v>
      </c>
      <c r="AB54" s="695">
        <v>1614.594478</v>
      </c>
      <c r="AC54" s="695">
        <v>1614.594478</v>
      </c>
      <c r="AD54" s="695">
        <v>1614.594478</v>
      </c>
      <c r="AE54" s="695">
        <v>1614.594478</v>
      </c>
      <c r="AF54" s="695">
        <v>1614.594478</v>
      </c>
      <c r="AG54" s="695">
        <v>1476.752101</v>
      </c>
      <c r="AH54" s="695">
        <v>0</v>
      </c>
      <c r="AI54" s="695">
        <v>0</v>
      </c>
      <c r="AJ54" s="695">
        <v>0</v>
      </c>
      <c r="AK54" s="695">
        <v>0</v>
      </c>
      <c r="AL54" s="695">
        <v>0</v>
      </c>
      <c r="AM54" s="695">
        <v>0</v>
      </c>
      <c r="AN54" s="695">
        <v>0</v>
      </c>
      <c r="AO54" s="696">
        <v>0</v>
      </c>
      <c r="AP54" s="631"/>
      <c r="AQ54" s="694">
        <v>0</v>
      </c>
      <c r="AR54" s="695">
        <v>0</v>
      </c>
      <c r="AS54" s="695">
        <v>0</v>
      </c>
      <c r="AT54" s="695">
        <v>3010372.1260000002</v>
      </c>
      <c r="AU54" s="695">
        <v>3010372.1260000002</v>
      </c>
      <c r="AV54" s="695">
        <v>3010372.1260000002</v>
      </c>
      <c r="AW54" s="695">
        <v>3010372.1260000002</v>
      </c>
      <c r="AX54" s="695">
        <v>3010372.1260000002</v>
      </c>
      <c r="AY54" s="695">
        <v>3010372.1260000002</v>
      </c>
      <c r="AZ54" s="695">
        <v>3010372.1260000002</v>
      </c>
      <c r="BA54" s="695">
        <v>3010372.1260000002</v>
      </c>
      <c r="BB54" s="695">
        <v>3010372.1260000002</v>
      </c>
      <c r="BC54" s="695">
        <v>3010372.1260000002</v>
      </c>
      <c r="BD54" s="695">
        <v>3010372.1260000002</v>
      </c>
      <c r="BE54" s="695">
        <v>3010372.1260000002</v>
      </c>
      <c r="BF54" s="695">
        <v>3010372.1260000002</v>
      </c>
      <c r="BG54" s="695">
        <v>3010372.1260000002</v>
      </c>
      <c r="BH54" s="695">
        <v>3010372.1260000002</v>
      </c>
      <c r="BI54" s="695">
        <v>3010372.1260000002</v>
      </c>
      <c r="BJ54" s="695">
        <v>3010372.1260000002</v>
      </c>
      <c r="BK54" s="695">
        <v>3010372.1260000002</v>
      </c>
      <c r="BL54" s="695">
        <v>2887105.9709999999</v>
      </c>
      <c r="BM54" s="695">
        <v>0</v>
      </c>
      <c r="BN54" s="695">
        <v>0</v>
      </c>
      <c r="BO54" s="695">
        <v>0</v>
      </c>
      <c r="BP54" s="695">
        <v>0</v>
      </c>
      <c r="BQ54" s="695">
        <v>0</v>
      </c>
      <c r="BR54" s="695">
        <v>0</v>
      </c>
      <c r="BS54" s="695">
        <v>0</v>
      </c>
      <c r="BT54" s="696">
        <v>0</v>
      </c>
    </row>
    <row r="55" spans="2:73">
      <c r="B55" s="690" t="s">
        <v>208</v>
      </c>
      <c r="C55" s="690" t="s">
        <v>734</v>
      </c>
      <c r="D55" s="690" t="s">
        <v>7</v>
      </c>
      <c r="E55" s="690" t="s">
        <v>731</v>
      </c>
      <c r="F55" s="690" t="s">
        <v>29</v>
      </c>
      <c r="G55" s="690" t="s">
        <v>733</v>
      </c>
      <c r="H55" s="690">
        <v>2014</v>
      </c>
      <c r="I55" s="642" t="s">
        <v>582</v>
      </c>
      <c r="J55" s="642" t="s">
        <v>597</v>
      </c>
      <c r="K55" s="631"/>
      <c r="L55" s="694">
        <v>0</v>
      </c>
      <c r="M55" s="695">
        <v>0</v>
      </c>
      <c r="N55" s="695">
        <v>0</v>
      </c>
      <c r="O55" s="695">
        <v>59.017383299999999</v>
      </c>
      <c r="P55" s="695">
        <v>59.017383299999999</v>
      </c>
      <c r="Q55" s="695">
        <v>59.017383299999999</v>
      </c>
      <c r="R55" s="695">
        <v>59.017383299999999</v>
      </c>
      <c r="S55" s="695">
        <v>59.017383299999999</v>
      </c>
      <c r="T55" s="695">
        <v>59.017383299999999</v>
      </c>
      <c r="U55" s="695">
        <v>59.017383299999999</v>
      </c>
      <c r="V55" s="695">
        <v>59.017383299999999</v>
      </c>
      <c r="W55" s="695">
        <v>59.017383299999999</v>
      </c>
      <c r="X55" s="695">
        <v>59.017383299999999</v>
      </c>
      <c r="Y55" s="695">
        <v>58.985436360000001</v>
      </c>
      <c r="Z55" s="695">
        <v>58.985436360000001</v>
      </c>
      <c r="AA55" s="695">
        <v>58.928736360000002</v>
      </c>
      <c r="AB55" s="695">
        <v>58.296332990000003</v>
      </c>
      <c r="AC55" s="695">
        <v>58.296332990000003</v>
      </c>
      <c r="AD55" s="695">
        <v>58.296332990000003</v>
      </c>
      <c r="AE55" s="695">
        <v>58.296332990000003</v>
      </c>
      <c r="AF55" s="695">
        <v>58.296332990000003</v>
      </c>
      <c r="AG55" s="695">
        <v>36.081986870000001</v>
      </c>
      <c r="AH55" s="695">
        <v>36.081986870000001</v>
      </c>
      <c r="AI55" s="695">
        <v>0</v>
      </c>
      <c r="AJ55" s="695">
        <v>0</v>
      </c>
      <c r="AK55" s="695">
        <v>0</v>
      </c>
      <c r="AL55" s="695">
        <v>0</v>
      </c>
      <c r="AM55" s="695">
        <v>0</v>
      </c>
      <c r="AN55" s="695">
        <v>0</v>
      </c>
      <c r="AO55" s="696">
        <v>0</v>
      </c>
      <c r="AP55" s="631"/>
      <c r="AQ55" s="694">
        <v>0</v>
      </c>
      <c r="AR55" s="695">
        <v>0</v>
      </c>
      <c r="AS55" s="695">
        <v>0</v>
      </c>
      <c r="AT55" s="695">
        <v>459557.8541</v>
      </c>
      <c r="AU55" s="695">
        <v>459557.8541</v>
      </c>
      <c r="AV55" s="695">
        <v>459557.8541</v>
      </c>
      <c r="AW55" s="695">
        <v>459557.8541</v>
      </c>
      <c r="AX55" s="695">
        <v>459557.8541</v>
      </c>
      <c r="AY55" s="695">
        <v>459557.8541</v>
      </c>
      <c r="AZ55" s="695">
        <v>459557.8541</v>
      </c>
      <c r="BA55" s="695">
        <v>459557.8541</v>
      </c>
      <c r="BB55" s="695">
        <v>459557.8541</v>
      </c>
      <c r="BC55" s="695">
        <v>459557.8541</v>
      </c>
      <c r="BD55" s="695">
        <v>459081.07010000001</v>
      </c>
      <c r="BE55" s="695">
        <v>459081.07010000001</v>
      </c>
      <c r="BF55" s="695">
        <v>457893.52010000002</v>
      </c>
      <c r="BG55" s="695">
        <v>448114.03009999997</v>
      </c>
      <c r="BH55" s="695">
        <v>448114.03009999997</v>
      </c>
      <c r="BI55" s="695">
        <v>448114.03009999997</v>
      </c>
      <c r="BJ55" s="695">
        <v>448114.03009999997</v>
      </c>
      <c r="BK55" s="695">
        <v>448114.03009999997</v>
      </c>
      <c r="BL55" s="695">
        <v>410091.57</v>
      </c>
      <c r="BM55" s="695">
        <v>410091.57</v>
      </c>
      <c r="BN55" s="695">
        <v>0</v>
      </c>
      <c r="BO55" s="695">
        <v>0</v>
      </c>
      <c r="BP55" s="695">
        <v>0</v>
      </c>
      <c r="BQ55" s="695">
        <v>0</v>
      </c>
      <c r="BR55" s="695">
        <v>0</v>
      </c>
      <c r="BS55" s="695">
        <v>0</v>
      </c>
      <c r="BT55" s="696">
        <v>0</v>
      </c>
    </row>
    <row r="56" spans="2:73">
      <c r="B56" s="690" t="s">
        <v>208</v>
      </c>
      <c r="C56" s="690" t="s">
        <v>490</v>
      </c>
      <c r="D56" s="690" t="s">
        <v>493</v>
      </c>
      <c r="E56" s="690" t="s">
        <v>731</v>
      </c>
      <c r="F56" s="690" t="s">
        <v>732</v>
      </c>
      <c r="G56" s="690" t="s">
        <v>733</v>
      </c>
      <c r="H56" s="690">
        <v>2014</v>
      </c>
      <c r="I56" s="642" t="s">
        <v>582</v>
      </c>
      <c r="J56" s="642" t="s">
        <v>597</v>
      </c>
      <c r="K56" s="631"/>
      <c r="L56" s="694">
        <v>0</v>
      </c>
      <c r="M56" s="695">
        <v>0</v>
      </c>
      <c r="N56" s="695">
        <v>0</v>
      </c>
      <c r="O56" s="695">
        <v>31.246099999999998</v>
      </c>
      <c r="P56" s="695">
        <v>0</v>
      </c>
      <c r="Q56" s="695">
        <v>0</v>
      </c>
      <c r="R56" s="695">
        <v>0</v>
      </c>
      <c r="S56" s="695">
        <v>0</v>
      </c>
      <c r="T56" s="695">
        <v>0</v>
      </c>
      <c r="U56" s="695">
        <v>0</v>
      </c>
      <c r="V56" s="695">
        <v>0</v>
      </c>
      <c r="W56" s="695">
        <v>0</v>
      </c>
      <c r="X56" s="695">
        <v>0</v>
      </c>
      <c r="Y56" s="695">
        <v>0</v>
      </c>
      <c r="Z56" s="695">
        <v>0</v>
      </c>
      <c r="AA56" s="695">
        <v>0</v>
      </c>
      <c r="AB56" s="695">
        <v>0</v>
      </c>
      <c r="AC56" s="695">
        <v>0</v>
      </c>
      <c r="AD56" s="695">
        <v>0</v>
      </c>
      <c r="AE56" s="695">
        <v>0</v>
      </c>
      <c r="AF56" s="695">
        <v>0</v>
      </c>
      <c r="AG56" s="695">
        <v>0</v>
      </c>
      <c r="AH56" s="695">
        <v>0</v>
      </c>
      <c r="AI56" s="695">
        <v>0</v>
      </c>
      <c r="AJ56" s="695">
        <v>0</v>
      </c>
      <c r="AK56" s="695">
        <v>0</v>
      </c>
      <c r="AL56" s="695">
        <v>0</v>
      </c>
      <c r="AM56" s="695">
        <v>0</v>
      </c>
      <c r="AN56" s="695">
        <v>0</v>
      </c>
      <c r="AO56" s="696">
        <v>0</v>
      </c>
      <c r="AP56" s="631"/>
      <c r="AQ56" s="694">
        <v>0</v>
      </c>
      <c r="AR56" s="695">
        <v>0</v>
      </c>
      <c r="AS56" s="695">
        <v>0</v>
      </c>
      <c r="AT56" s="695">
        <v>543761.39580000006</v>
      </c>
      <c r="AU56" s="695">
        <v>0</v>
      </c>
      <c r="AV56" s="695">
        <v>0</v>
      </c>
      <c r="AW56" s="695">
        <v>0</v>
      </c>
      <c r="AX56" s="695">
        <v>0</v>
      </c>
      <c r="AY56" s="695">
        <v>0</v>
      </c>
      <c r="AZ56" s="695">
        <v>0</v>
      </c>
      <c r="BA56" s="695">
        <v>0</v>
      </c>
      <c r="BB56" s="695">
        <v>0</v>
      </c>
      <c r="BC56" s="695">
        <v>0</v>
      </c>
      <c r="BD56" s="695">
        <v>0</v>
      </c>
      <c r="BE56" s="695">
        <v>0</v>
      </c>
      <c r="BF56" s="695">
        <v>0</v>
      </c>
      <c r="BG56" s="695">
        <v>0</v>
      </c>
      <c r="BH56" s="695">
        <v>0</v>
      </c>
      <c r="BI56" s="695">
        <v>0</v>
      </c>
      <c r="BJ56" s="695">
        <v>0</v>
      </c>
      <c r="BK56" s="695">
        <v>0</v>
      </c>
      <c r="BL56" s="695">
        <v>0</v>
      </c>
      <c r="BM56" s="695">
        <v>0</v>
      </c>
      <c r="BN56" s="695">
        <v>0</v>
      </c>
      <c r="BO56" s="695">
        <v>0</v>
      </c>
      <c r="BP56" s="695">
        <v>0</v>
      </c>
      <c r="BQ56" s="695">
        <v>0</v>
      </c>
      <c r="BR56" s="695">
        <v>0</v>
      </c>
      <c r="BS56" s="695">
        <v>0</v>
      </c>
      <c r="BT56" s="696">
        <v>0</v>
      </c>
    </row>
    <row r="57" spans="2:73">
      <c r="B57" s="690" t="s">
        <v>208</v>
      </c>
      <c r="C57" s="690" t="s">
        <v>490</v>
      </c>
      <c r="D57" s="756" t="s">
        <v>492</v>
      </c>
      <c r="E57" s="690" t="s">
        <v>731</v>
      </c>
      <c r="F57" s="690" t="s">
        <v>490</v>
      </c>
      <c r="G57" s="690" t="s">
        <v>736</v>
      </c>
      <c r="H57" s="690">
        <v>2014</v>
      </c>
      <c r="I57" s="642" t="s">
        <v>582</v>
      </c>
      <c r="J57" s="642" t="s">
        <v>597</v>
      </c>
      <c r="K57" s="631"/>
      <c r="L57" s="694">
        <v>0</v>
      </c>
      <c r="M57" s="695">
        <v>0</v>
      </c>
      <c r="N57" s="695">
        <v>0</v>
      </c>
      <c r="O57" s="695">
        <v>3512.5689619999998</v>
      </c>
      <c r="P57" s="695">
        <v>0</v>
      </c>
      <c r="Q57" s="695">
        <v>0</v>
      </c>
      <c r="R57" s="695">
        <v>0</v>
      </c>
      <c r="S57" s="695">
        <v>0</v>
      </c>
      <c r="T57" s="695">
        <v>0</v>
      </c>
      <c r="U57" s="695">
        <v>0</v>
      </c>
      <c r="V57" s="695">
        <v>0</v>
      </c>
      <c r="W57" s="695">
        <v>0</v>
      </c>
      <c r="X57" s="695">
        <v>0</v>
      </c>
      <c r="Y57" s="695">
        <v>0</v>
      </c>
      <c r="Z57" s="695">
        <v>0</v>
      </c>
      <c r="AA57" s="695">
        <v>0</v>
      </c>
      <c r="AB57" s="695">
        <v>0</v>
      </c>
      <c r="AC57" s="695">
        <v>0</v>
      </c>
      <c r="AD57" s="695">
        <v>0</v>
      </c>
      <c r="AE57" s="695">
        <v>0</v>
      </c>
      <c r="AF57" s="695">
        <v>0</v>
      </c>
      <c r="AG57" s="695">
        <v>0</v>
      </c>
      <c r="AH57" s="695">
        <v>0</v>
      </c>
      <c r="AI57" s="695">
        <v>0</v>
      </c>
      <c r="AJ57" s="695">
        <v>0</v>
      </c>
      <c r="AK57" s="695">
        <v>0</v>
      </c>
      <c r="AL57" s="695">
        <v>0</v>
      </c>
      <c r="AM57" s="695">
        <v>0</v>
      </c>
      <c r="AN57" s="695">
        <v>0</v>
      </c>
      <c r="AO57" s="696">
        <v>0</v>
      </c>
      <c r="AP57" s="631"/>
      <c r="AQ57" s="694">
        <v>0</v>
      </c>
      <c r="AR57" s="695">
        <v>0</v>
      </c>
      <c r="AS57" s="695">
        <v>0</v>
      </c>
      <c r="AT57" s="695">
        <v>0</v>
      </c>
      <c r="AU57" s="695">
        <v>0</v>
      </c>
      <c r="AV57" s="695">
        <v>0</v>
      </c>
      <c r="AW57" s="695">
        <v>0</v>
      </c>
      <c r="AX57" s="695">
        <v>0</v>
      </c>
      <c r="AY57" s="695">
        <v>0</v>
      </c>
      <c r="AZ57" s="695">
        <v>0</v>
      </c>
      <c r="BA57" s="695">
        <v>0</v>
      </c>
      <c r="BB57" s="695">
        <v>0</v>
      </c>
      <c r="BC57" s="695">
        <v>0</v>
      </c>
      <c r="BD57" s="695">
        <v>0</v>
      </c>
      <c r="BE57" s="695">
        <v>0</v>
      </c>
      <c r="BF57" s="695">
        <v>0</v>
      </c>
      <c r="BG57" s="695">
        <v>0</v>
      </c>
      <c r="BH57" s="695">
        <v>0</v>
      </c>
      <c r="BI57" s="695">
        <v>0</v>
      </c>
      <c r="BJ57" s="695">
        <v>0</v>
      </c>
      <c r="BK57" s="695">
        <v>0</v>
      </c>
      <c r="BL57" s="695">
        <v>0</v>
      </c>
      <c r="BM57" s="695">
        <v>0</v>
      </c>
      <c r="BN57" s="695">
        <v>0</v>
      </c>
      <c r="BO57" s="695">
        <v>0</v>
      </c>
      <c r="BP57" s="695">
        <v>0</v>
      </c>
      <c r="BQ57" s="695">
        <v>0</v>
      </c>
      <c r="BR57" s="695">
        <v>0</v>
      </c>
      <c r="BS57" s="695">
        <v>0</v>
      </c>
      <c r="BT57" s="696">
        <v>0</v>
      </c>
    </row>
    <row r="58" spans="2:73">
      <c r="B58" s="690" t="s">
        <v>208</v>
      </c>
      <c r="C58" s="690" t="s">
        <v>737</v>
      </c>
      <c r="D58" s="690" t="s">
        <v>17</v>
      </c>
      <c r="E58" s="690" t="s">
        <v>731</v>
      </c>
      <c r="F58" s="690" t="s">
        <v>732</v>
      </c>
      <c r="G58" s="690" t="s">
        <v>733</v>
      </c>
      <c r="H58" s="690">
        <v>2013</v>
      </c>
      <c r="I58" s="642" t="s">
        <v>582</v>
      </c>
      <c r="J58" s="642" t="s">
        <v>590</v>
      </c>
      <c r="K58" s="631"/>
      <c r="L58" s="694">
        <v>0</v>
      </c>
      <c r="M58" s="695">
        <v>0</v>
      </c>
      <c r="N58" s="695">
        <v>-143</v>
      </c>
      <c r="O58" s="695">
        <v>-143</v>
      </c>
      <c r="P58" s="695">
        <v>-143</v>
      </c>
      <c r="Q58" s="695">
        <v>-143</v>
      </c>
      <c r="R58" s="695">
        <v>-143</v>
      </c>
      <c r="S58" s="695">
        <v>-143</v>
      </c>
      <c r="T58" s="695">
        <v>-143</v>
      </c>
      <c r="U58" s="695">
        <v>-143</v>
      </c>
      <c r="V58" s="695">
        <v>-143</v>
      </c>
      <c r="W58" s="695">
        <v>-143</v>
      </c>
      <c r="X58" s="695">
        <v>-143</v>
      </c>
      <c r="Y58" s="695">
        <v>-143</v>
      </c>
      <c r="Z58" s="695">
        <v>-143</v>
      </c>
      <c r="AA58" s="695">
        <v>-143</v>
      </c>
      <c r="AB58" s="695">
        <v>-143</v>
      </c>
      <c r="AC58" s="695">
        <v>-143</v>
      </c>
      <c r="AD58" s="695">
        <v>-143</v>
      </c>
      <c r="AE58" s="695">
        <v>-143</v>
      </c>
      <c r="AF58" s="695">
        <v>-143</v>
      </c>
      <c r="AG58" s="695">
        <v>-143</v>
      </c>
      <c r="AH58" s="695">
        <v>-143</v>
      </c>
      <c r="AI58" s="695">
        <v>-143</v>
      </c>
      <c r="AJ58" s="695">
        <v>-143</v>
      </c>
      <c r="AK58" s="695">
        <v>-143</v>
      </c>
      <c r="AL58" s="695">
        <v>-143</v>
      </c>
      <c r="AM58" s="695">
        <v>0</v>
      </c>
      <c r="AN58" s="695">
        <v>0</v>
      </c>
      <c r="AO58" s="696">
        <v>0</v>
      </c>
      <c r="AP58" s="631"/>
      <c r="AQ58" s="694">
        <v>0</v>
      </c>
      <c r="AR58" s="695">
        <v>0</v>
      </c>
      <c r="AS58" s="695">
        <v>-949590</v>
      </c>
      <c r="AT58" s="695">
        <v>-949590</v>
      </c>
      <c r="AU58" s="695">
        <v>-949590</v>
      </c>
      <c r="AV58" s="695">
        <v>-949590</v>
      </c>
      <c r="AW58" s="695">
        <v>-949590</v>
      </c>
      <c r="AX58" s="695">
        <v>-949590</v>
      </c>
      <c r="AY58" s="695">
        <v>-949590</v>
      </c>
      <c r="AZ58" s="695">
        <v>-949590</v>
      </c>
      <c r="BA58" s="695">
        <v>-949590</v>
      </c>
      <c r="BB58" s="695">
        <v>-949590</v>
      </c>
      <c r="BC58" s="695">
        <v>-949590</v>
      </c>
      <c r="BD58" s="695">
        <v>-949590</v>
      </c>
      <c r="BE58" s="695">
        <v>-949590</v>
      </c>
      <c r="BF58" s="695">
        <v>-949590</v>
      </c>
      <c r="BG58" s="695">
        <v>-949590</v>
      </c>
      <c r="BH58" s="695">
        <v>-949590</v>
      </c>
      <c r="BI58" s="695">
        <v>-949590</v>
      </c>
      <c r="BJ58" s="695">
        <v>-949590</v>
      </c>
      <c r="BK58" s="695">
        <v>-949590</v>
      </c>
      <c r="BL58" s="695">
        <v>-949590</v>
      </c>
      <c r="BM58" s="695">
        <v>-949590</v>
      </c>
      <c r="BN58" s="695">
        <v>-949590</v>
      </c>
      <c r="BO58" s="695">
        <v>-949590</v>
      </c>
      <c r="BP58" s="695">
        <v>-949590</v>
      </c>
      <c r="BQ58" s="695">
        <v>-949590</v>
      </c>
      <c r="BR58" s="695">
        <v>0</v>
      </c>
      <c r="BS58" s="695">
        <v>0</v>
      </c>
      <c r="BT58" s="696">
        <v>0</v>
      </c>
    </row>
    <row r="59" spans="2:73">
      <c r="B59" s="690" t="s">
        <v>738</v>
      </c>
      <c r="C59" s="690" t="s">
        <v>730</v>
      </c>
      <c r="D59" s="756" t="s">
        <v>9</v>
      </c>
      <c r="E59" s="690" t="s">
        <v>731</v>
      </c>
      <c r="F59" s="690" t="s">
        <v>732</v>
      </c>
      <c r="G59" s="690" t="s">
        <v>736</v>
      </c>
      <c r="H59" s="690">
        <v>2007</v>
      </c>
      <c r="I59" s="642" t="s">
        <v>582</v>
      </c>
      <c r="J59" s="642" t="s">
        <v>590</v>
      </c>
      <c r="K59" s="631"/>
      <c r="L59" s="694">
        <v>0</v>
      </c>
      <c r="M59" s="695">
        <v>0</v>
      </c>
      <c r="N59" s="695">
        <v>0</v>
      </c>
      <c r="O59" s="695">
        <v>29.875080000000001</v>
      </c>
      <c r="P59" s="695">
        <v>0</v>
      </c>
      <c r="Q59" s="695">
        <v>0</v>
      </c>
      <c r="R59" s="695">
        <v>0</v>
      </c>
      <c r="S59" s="695">
        <v>0</v>
      </c>
      <c r="T59" s="695">
        <v>0</v>
      </c>
      <c r="U59" s="695">
        <v>0</v>
      </c>
      <c r="V59" s="695">
        <v>0</v>
      </c>
      <c r="W59" s="695">
        <v>0</v>
      </c>
      <c r="X59" s="695">
        <v>0</v>
      </c>
      <c r="Y59" s="695">
        <v>0</v>
      </c>
      <c r="Z59" s="695">
        <v>0</v>
      </c>
      <c r="AA59" s="695">
        <v>0</v>
      </c>
      <c r="AB59" s="695">
        <v>0</v>
      </c>
      <c r="AC59" s="695">
        <v>0</v>
      </c>
      <c r="AD59" s="695">
        <v>0</v>
      </c>
      <c r="AE59" s="695">
        <v>0</v>
      </c>
      <c r="AF59" s="695">
        <v>0</v>
      </c>
      <c r="AG59" s="695">
        <v>0</v>
      </c>
      <c r="AH59" s="695">
        <v>0</v>
      </c>
      <c r="AI59" s="695">
        <v>0</v>
      </c>
      <c r="AJ59" s="695">
        <v>0</v>
      </c>
      <c r="AK59" s="695">
        <v>0</v>
      </c>
      <c r="AL59" s="695">
        <v>0</v>
      </c>
      <c r="AM59" s="695">
        <v>0</v>
      </c>
      <c r="AN59" s="695">
        <v>0</v>
      </c>
      <c r="AO59" s="696">
        <v>0</v>
      </c>
      <c r="AP59" s="631"/>
      <c r="AQ59" s="694">
        <v>0</v>
      </c>
      <c r="AR59" s="695">
        <v>0</v>
      </c>
      <c r="AS59" s="695">
        <v>0</v>
      </c>
      <c r="AT59" s="695">
        <v>0</v>
      </c>
      <c r="AU59" s="695">
        <v>0</v>
      </c>
      <c r="AV59" s="695">
        <v>0</v>
      </c>
      <c r="AW59" s="695">
        <v>0</v>
      </c>
      <c r="AX59" s="695">
        <v>0</v>
      </c>
      <c r="AY59" s="695">
        <v>0</v>
      </c>
      <c r="AZ59" s="695">
        <v>0</v>
      </c>
      <c r="BA59" s="695">
        <v>0</v>
      </c>
      <c r="BB59" s="695">
        <v>0</v>
      </c>
      <c r="BC59" s="695">
        <v>0</v>
      </c>
      <c r="BD59" s="695">
        <v>0</v>
      </c>
      <c r="BE59" s="695">
        <v>0</v>
      </c>
      <c r="BF59" s="695">
        <v>0</v>
      </c>
      <c r="BG59" s="695">
        <v>0</v>
      </c>
      <c r="BH59" s="695">
        <v>0</v>
      </c>
      <c r="BI59" s="695">
        <v>0</v>
      </c>
      <c r="BJ59" s="695">
        <v>0</v>
      </c>
      <c r="BK59" s="695">
        <v>0</v>
      </c>
      <c r="BL59" s="695">
        <v>0</v>
      </c>
      <c r="BM59" s="695">
        <v>0</v>
      </c>
      <c r="BN59" s="695">
        <v>0</v>
      </c>
      <c r="BO59" s="695">
        <v>0</v>
      </c>
      <c r="BP59" s="695">
        <v>0</v>
      </c>
      <c r="BQ59" s="695">
        <v>0</v>
      </c>
      <c r="BR59" s="695">
        <v>0</v>
      </c>
      <c r="BS59" s="695">
        <v>0</v>
      </c>
      <c r="BT59" s="696">
        <v>0</v>
      </c>
    </row>
    <row r="60" spans="2:73" ht="15.75">
      <c r="B60" s="690" t="s">
        <v>738</v>
      </c>
      <c r="C60" s="690" t="s">
        <v>730</v>
      </c>
      <c r="D60" s="756" t="s">
        <v>9</v>
      </c>
      <c r="E60" s="690" t="s">
        <v>731</v>
      </c>
      <c r="F60" s="690" t="s">
        <v>732</v>
      </c>
      <c r="G60" s="690" t="s">
        <v>736</v>
      </c>
      <c r="H60" s="690">
        <v>2008</v>
      </c>
      <c r="I60" s="642" t="s">
        <v>582</v>
      </c>
      <c r="J60" s="642" t="s">
        <v>590</v>
      </c>
      <c r="K60" s="631"/>
      <c r="L60" s="694">
        <v>0</v>
      </c>
      <c r="M60" s="695">
        <v>0</v>
      </c>
      <c r="N60" s="695">
        <v>0</v>
      </c>
      <c r="O60" s="695">
        <v>0.83580480000000001</v>
      </c>
      <c r="P60" s="695">
        <v>0</v>
      </c>
      <c r="Q60" s="695">
        <v>0</v>
      </c>
      <c r="R60" s="695">
        <v>0</v>
      </c>
      <c r="S60" s="695">
        <v>0</v>
      </c>
      <c r="T60" s="695">
        <v>0</v>
      </c>
      <c r="U60" s="695">
        <v>0</v>
      </c>
      <c r="V60" s="695">
        <v>0</v>
      </c>
      <c r="W60" s="695">
        <v>0</v>
      </c>
      <c r="X60" s="695">
        <v>0</v>
      </c>
      <c r="Y60" s="695">
        <v>0</v>
      </c>
      <c r="Z60" s="695">
        <v>0</v>
      </c>
      <c r="AA60" s="695">
        <v>0</v>
      </c>
      <c r="AB60" s="695">
        <v>0</v>
      </c>
      <c r="AC60" s="695">
        <v>0</v>
      </c>
      <c r="AD60" s="695">
        <v>0</v>
      </c>
      <c r="AE60" s="695">
        <v>0</v>
      </c>
      <c r="AF60" s="695">
        <v>0</v>
      </c>
      <c r="AG60" s="695">
        <v>0</v>
      </c>
      <c r="AH60" s="695">
        <v>0</v>
      </c>
      <c r="AI60" s="695">
        <v>0</v>
      </c>
      <c r="AJ60" s="695">
        <v>0</v>
      </c>
      <c r="AK60" s="695">
        <v>0</v>
      </c>
      <c r="AL60" s="695">
        <v>0</v>
      </c>
      <c r="AM60" s="695">
        <v>0</v>
      </c>
      <c r="AN60" s="695">
        <v>0</v>
      </c>
      <c r="AO60" s="696">
        <v>0</v>
      </c>
      <c r="AP60" s="631"/>
      <c r="AQ60" s="694">
        <v>0</v>
      </c>
      <c r="AR60" s="695">
        <v>0</v>
      </c>
      <c r="AS60" s="695">
        <v>0</v>
      </c>
      <c r="AT60" s="695">
        <v>0</v>
      </c>
      <c r="AU60" s="695">
        <v>0</v>
      </c>
      <c r="AV60" s="695">
        <v>0</v>
      </c>
      <c r="AW60" s="695">
        <v>0</v>
      </c>
      <c r="AX60" s="695">
        <v>0</v>
      </c>
      <c r="AY60" s="695">
        <v>0</v>
      </c>
      <c r="AZ60" s="695">
        <v>0</v>
      </c>
      <c r="BA60" s="695">
        <v>0</v>
      </c>
      <c r="BB60" s="695">
        <v>0</v>
      </c>
      <c r="BC60" s="695">
        <v>0</v>
      </c>
      <c r="BD60" s="695">
        <v>0</v>
      </c>
      <c r="BE60" s="695">
        <v>0</v>
      </c>
      <c r="BF60" s="695">
        <v>0</v>
      </c>
      <c r="BG60" s="695">
        <v>0</v>
      </c>
      <c r="BH60" s="695">
        <v>0</v>
      </c>
      <c r="BI60" s="695">
        <v>0</v>
      </c>
      <c r="BJ60" s="695">
        <v>0</v>
      </c>
      <c r="BK60" s="695">
        <v>0</v>
      </c>
      <c r="BL60" s="695">
        <v>0</v>
      </c>
      <c r="BM60" s="695">
        <v>0</v>
      </c>
      <c r="BN60" s="695">
        <v>0</v>
      </c>
      <c r="BO60" s="695">
        <v>0</v>
      </c>
      <c r="BP60" s="695">
        <v>0</v>
      </c>
      <c r="BQ60" s="695">
        <v>0</v>
      </c>
      <c r="BR60" s="695">
        <v>0</v>
      </c>
      <c r="BS60" s="695">
        <v>0</v>
      </c>
      <c r="BT60" s="696">
        <v>0</v>
      </c>
      <c r="BU60" s="162"/>
    </row>
    <row r="61" spans="2:73">
      <c r="B61" s="690" t="s">
        <v>738</v>
      </c>
      <c r="C61" s="690" t="s">
        <v>730</v>
      </c>
      <c r="D61" s="756" t="s">
        <v>9</v>
      </c>
      <c r="E61" s="690" t="s">
        <v>731</v>
      </c>
      <c r="F61" s="690" t="s">
        <v>732</v>
      </c>
      <c r="G61" s="690" t="s">
        <v>736</v>
      </c>
      <c r="H61" s="690">
        <v>2009</v>
      </c>
      <c r="I61" s="642" t="s">
        <v>582</v>
      </c>
      <c r="J61" s="642" t="s">
        <v>590</v>
      </c>
      <c r="K61" s="631"/>
      <c r="L61" s="694">
        <v>0</v>
      </c>
      <c r="M61" s="695">
        <v>0</v>
      </c>
      <c r="N61" s="695">
        <v>0</v>
      </c>
      <c r="O61" s="695">
        <v>260.77109999999999</v>
      </c>
      <c r="P61" s="695">
        <v>0</v>
      </c>
      <c r="Q61" s="695">
        <v>0</v>
      </c>
      <c r="R61" s="695">
        <v>0</v>
      </c>
      <c r="S61" s="695">
        <v>0</v>
      </c>
      <c r="T61" s="695">
        <v>0</v>
      </c>
      <c r="U61" s="695">
        <v>0</v>
      </c>
      <c r="V61" s="695">
        <v>0</v>
      </c>
      <c r="W61" s="695">
        <v>0</v>
      </c>
      <c r="X61" s="695">
        <v>0</v>
      </c>
      <c r="Y61" s="695">
        <v>0</v>
      </c>
      <c r="Z61" s="695">
        <v>0</v>
      </c>
      <c r="AA61" s="695">
        <v>0</v>
      </c>
      <c r="AB61" s="695">
        <v>0</v>
      </c>
      <c r="AC61" s="695">
        <v>0</v>
      </c>
      <c r="AD61" s="695">
        <v>0</v>
      </c>
      <c r="AE61" s="695">
        <v>0</v>
      </c>
      <c r="AF61" s="695">
        <v>0</v>
      </c>
      <c r="AG61" s="695">
        <v>0</v>
      </c>
      <c r="AH61" s="695">
        <v>0</v>
      </c>
      <c r="AI61" s="695">
        <v>0</v>
      </c>
      <c r="AJ61" s="695">
        <v>0</v>
      </c>
      <c r="AK61" s="695">
        <v>0</v>
      </c>
      <c r="AL61" s="695">
        <v>0</v>
      </c>
      <c r="AM61" s="695">
        <v>0</v>
      </c>
      <c r="AN61" s="695">
        <v>0</v>
      </c>
      <c r="AO61" s="696">
        <v>0</v>
      </c>
      <c r="AP61" s="631"/>
      <c r="AQ61" s="694">
        <v>0</v>
      </c>
      <c r="AR61" s="695">
        <v>0</v>
      </c>
      <c r="AS61" s="695">
        <v>0</v>
      </c>
      <c r="AT61" s="695">
        <v>0</v>
      </c>
      <c r="AU61" s="695">
        <v>0</v>
      </c>
      <c r="AV61" s="695">
        <v>0</v>
      </c>
      <c r="AW61" s="695">
        <v>0</v>
      </c>
      <c r="AX61" s="695">
        <v>0</v>
      </c>
      <c r="AY61" s="695">
        <v>0</v>
      </c>
      <c r="AZ61" s="695">
        <v>0</v>
      </c>
      <c r="BA61" s="695">
        <v>0</v>
      </c>
      <c r="BB61" s="695">
        <v>0</v>
      </c>
      <c r="BC61" s="695">
        <v>0</v>
      </c>
      <c r="BD61" s="695">
        <v>0</v>
      </c>
      <c r="BE61" s="695">
        <v>0</v>
      </c>
      <c r="BF61" s="695">
        <v>0</v>
      </c>
      <c r="BG61" s="695">
        <v>0</v>
      </c>
      <c r="BH61" s="695">
        <v>0</v>
      </c>
      <c r="BI61" s="695">
        <v>0</v>
      </c>
      <c r="BJ61" s="695">
        <v>0</v>
      </c>
      <c r="BK61" s="695">
        <v>0</v>
      </c>
      <c r="BL61" s="695">
        <v>0</v>
      </c>
      <c r="BM61" s="695">
        <v>0</v>
      </c>
      <c r="BN61" s="695">
        <v>0</v>
      </c>
      <c r="BO61" s="695">
        <v>0</v>
      </c>
      <c r="BP61" s="695">
        <v>0</v>
      </c>
      <c r="BQ61" s="695">
        <v>0</v>
      </c>
      <c r="BR61" s="695">
        <v>0</v>
      </c>
      <c r="BS61" s="695">
        <v>0</v>
      </c>
      <c r="BT61" s="696">
        <v>0</v>
      </c>
    </row>
    <row r="62" spans="2:73">
      <c r="B62" s="690" t="s">
        <v>738</v>
      </c>
      <c r="C62" s="690" t="s">
        <v>730</v>
      </c>
      <c r="D62" s="756" t="s">
        <v>9</v>
      </c>
      <c r="E62" s="690" t="s">
        <v>731</v>
      </c>
      <c r="F62" s="690" t="s">
        <v>732</v>
      </c>
      <c r="G62" s="690" t="s">
        <v>736</v>
      </c>
      <c r="H62" s="690">
        <v>2010</v>
      </c>
      <c r="I62" s="642" t="s">
        <v>582</v>
      </c>
      <c r="J62" s="642" t="s">
        <v>590</v>
      </c>
      <c r="K62" s="631"/>
      <c r="L62" s="694">
        <v>0</v>
      </c>
      <c r="M62" s="695">
        <v>0</v>
      </c>
      <c r="N62" s="695">
        <v>0</v>
      </c>
      <c r="O62" s="695">
        <v>422.70330000000001</v>
      </c>
      <c r="P62" s="695">
        <v>0</v>
      </c>
      <c r="Q62" s="695">
        <v>0</v>
      </c>
      <c r="R62" s="695">
        <v>0</v>
      </c>
      <c r="S62" s="695">
        <v>0</v>
      </c>
      <c r="T62" s="695">
        <v>0</v>
      </c>
      <c r="U62" s="695">
        <v>0</v>
      </c>
      <c r="V62" s="695">
        <v>0</v>
      </c>
      <c r="W62" s="695">
        <v>0</v>
      </c>
      <c r="X62" s="695">
        <v>0</v>
      </c>
      <c r="Y62" s="695">
        <v>0</v>
      </c>
      <c r="Z62" s="695">
        <v>0</v>
      </c>
      <c r="AA62" s="695">
        <v>0</v>
      </c>
      <c r="AB62" s="695">
        <v>0</v>
      </c>
      <c r="AC62" s="695">
        <v>0</v>
      </c>
      <c r="AD62" s="695">
        <v>0</v>
      </c>
      <c r="AE62" s="695">
        <v>0</v>
      </c>
      <c r="AF62" s="695">
        <v>0</v>
      </c>
      <c r="AG62" s="695">
        <v>0</v>
      </c>
      <c r="AH62" s="695">
        <v>0</v>
      </c>
      <c r="AI62" s="695">
        <v>0</v>
      </c>
      <c r="AJ62" s="695">
        <v>0</v>
      </c>
      <c r="AK62" s="695">
        <v>0</v>
      </c>
      <c r="AL62" s="695">
        <v>0</v>
      </c>
      <c r="AM62" s="695">
        <v>0</v>
      </c>
      <c r="AN62" s="695">
        <v>0</v>
      </c>
      <c r="AO62" s="696">
        <v>0</v>
      </c>
      <c r="AP62" s="631"/>
      <c r="AQ62" s="694">
        <v>0</v>
      </c>
      <c r="AR62" s="695">
        <v>0</v>
      </c>
      <c r="AS62" s="695">
        <v>0</v>
      </c>
      <c r="AT62" s="695">
        <v>0</v>
      </c>
      <c r="AU62" s="695">
        <v>0</v>
      </c>
      <c r="AV62" s="695">
        <v>0</v>
      </c>
      <c r="AW62" s="695">
        <v>0</v>
      </c>
      <c r="AX62" s="695">
        <v>0</v>
      </c>
      <c r="AY62" s="695">
        <v>0</v>
      </c>
      <c r="AZ62" s="695">
        <v>0</v>
      </c>
      <c r="BA62" s="695">
        <v>0</v>
      </c>
      <c r="BB62" s="695">
        <v>0</v>
      </c>
      <c r="BC62" s="695">
        <v>0</v>
      </c>
      <c r="BD62" s="695">
        <v>0</v>
      </c>
      <c r="BE62" s="695">
        <v>0</v>
      </c>
      <c r="BF62" s="695">
        <v>0</v>
      </c>
      <c r="BG62" s="695">
        <v>0</v>
      </c>
      <c r="BH62" s="695">
        <v>0</v>
      </c>
      <c r="BI62" s="695">
        <v>0</v>
      </c>
      <c r="BJ62" s="695">
        <v>0</v>
      </c>
      <c r="BK62" s="695">
        <v>0</v>
      </c>
      <c r="BL62" s="695">
        <v>0</v>
      </c>
      <c r="BM62" s="695">
        <v>0</v>
      </c>
      <c r="BN62" s="695">
        <v>0</v>
      </c>
      <c r="BO62" s="695">
        <v>0</v>
      </c>
      <c r="BP62" s="695">
        <v>0</v>
      </c>
      <c r="BQ62" s="695">
        <v>0</v>
      </c>
      <c r="BR62" s="695">
        <v>0</v>
      </c>
      <c r="BS62" s="695">
        <v>0</v>
      </c>
      <c r="BT62" s="696">
        <v>0</v>
      </c>
    </row>
    <row r="63" spans="2:73">
      <c r="B63" s="690" t="s">
        <v>738</v>
      </c>
      <c r="C63" s="690" t="s">
        <v>734</v>
      </c>
      <c r="D63" s="690" t="s">
        <v>42</v>
      </c>
      <c r="E63" s="690" t="s">
        <v>731</v>
      </c>
      <c r="F63" s="690" t="s">
        <v>29</v>
      </c>
      <c r="G63" s="690" t="s">
        <v>736</v>
      </c>
      <c r="H63" s="690">
        <v>2006</v>
      </c>
      <c r="I63" s="642" t="s">
        <v>582</v>
      </c>
      <c r="J63" s="642" t="s">
        <v>590</v>
      </c>
      <c r="K63" s="631"/>
      <c r="L63" s="694">
        <v>0</v>
      </c>
      <c r="M63" s="695">
        <v>0</v>
      </c>
      <c r="N63" s="695">
        <v>0</v>
      </c>
      <c r="O63" s="695">
        <v>348.81909999999999</v>
      </c>
      <c r="P63" s="695">
        <v>0</v>
      </c>
      <c r="Q63" s="695">
        <v>0</v>
      </c>
      <c r="R63" s="695">
        <v>0</v>
      </c>
      <c r="S63" s="695">
        <v>0</v>
      </c>
      <c r="T63" s="695">
        <v>0</v>
      </c>
      <c r="U63" s="695">
        <v>0</v>
      </c>
      <c r="V63" s="695">
        <v>0</v>
      </c>
      <c r="W63" s="695">
        <v>0</v>
      </c>
      <c r="X63" s="695">
        <v>0</v>
      </c>
      <c r="Y63" s="695">
        <v>0</v>
      </c>
      <c r="Z63" s="695">
        <v>0</v>
      </c>
      <c r="AA63" s="695">
        <v>0</v>
      </c>
      <c r="AB63" s="695">
        <v>0</v>
      </c>
      <c r="AC63" s="695">
        <v>0</v>
      </c>
      <c r="AD63" s="695">
        <v>0</v>
      </c>
      <c r="AE63" s="695">
        <v>0</v>
      </c>
      <c r="AF63" s="695">
        <v>0</v>
      </c>
      <c r="AG63" s="695">
        <v>0</v>
      </c>
      <c r="AH63" s="695">
        <v>0</v>
      </c>
      <c r="AI63" s="695">
        <v>0</v>
      </c>
      <c r="AJ63" s="695">
        <v>0</v>
      </c>
      <c r="AK63" s="695">
        <v>0</v>
      </c>
      <c r="AL63" s="695">
        <v>0</v>
      </c>
      <c r="AM63" s="695">
        <v>0</v>
      </c>
      <c r="AN63" s="695">
        <v>0</v>
      </c>
      <c r="AO63" s="696">
        <v>0</v>
      </c>
      <c r="AP63" s="631"/>
      <c r="AQ63" s="694">
        <v>0</v>
      </c>
      <c r="AR63" s="695">
        <v>0</v>
      </c>
      <c r="AS63" s="695">
        <v>0</v>
      </c>
      <c r="AT63" s="695">
        <v>0</v>
      </c>
      <c r="AU63" s="695">
        <v>0</v>
      </c>
      <c r="AV63" s="695">
        <v>0</v>
      </c>
      <c r="AW63" s="695">
        <v>0</v>
      </c>
      <c r="AX63" s="695">
        <v>0</v>
      </c>
      <c r="AY63" s="695">
        <v>0</v>
      </c>
      <c r="AZ63" s="695">
        <v>0</v>
      </c>
      <c r="BA63" s="695">
        <v>0</v>
      </c>
      <c r="BB63" s="695">
        <v>0</v>
      </c>
      <c r="BC63" s="695">
        <v>0</v>
      </c>
      <c r="BD63" s="695">
        <v>0</v>
      </c>
      <c r="BE63" s="695">
        <v>0</v>
      </c>
      <c r="BF63" s="695">
        <v>0</v>
      </c>
      <c r="BG63" s="695">
        <v>0</v>
      </c>
      <c r="BH63" s="695">
        <v>0</v>
      </c>
      <c r="BI63" s="695">
        <v>0</v>
      </c>
      <c r="BJ63" s="695">
        <v>0</v>
      </c>
      <c r="BK63" s="695">
        <v>0</v>
      </c>
      <c r="BL63" s="695">
        <v>0</v>
      </c>
      <c r="BM63" s="695">
        <v>0</v>
      </c>
      <c r="BN63" s="695">
        <v>0</v>
      </c>
      <c r="BO63" s="695">
        <v>0</v>
      </c>
      <c r="BP63" s="695">
        <v>0</v>
      </c>
      <c r="BQ63" s="695">
        <v>0</v>
      </c>
      <c r="BR63" s="695">
        <v>0</v>
      </c>
      <c r="BS63" s="695">
        <v>0</v>
      </c>
      <c r="BT63" s="696">
        <v>0</v>
      </c>
    </row>
    <row r="64" spans="2:73">
      <c r="B64" s="690" t="s">
        <v>738</v>
      </c>
      <c r="C64" s="690" t="s">
        <v>734</v>
      </c>
      <c r="D64" s="690" t="s">
        <v>42</v>
      </c>
      <c r="E64" s="690" t="s">
        <v>731</v>
      </c>
      <c r="F64" s="690" t="s">
        <v>29</v>
      </c>
      <c r="G64" s="690" t="s">
        <v>736</v>
      </c>
      <c r="H64" s="690">
        <v>2007</v>
      </c>
      <c r="I64" s="642" t="s">
        <v>582</v>
      </c>
      <c r="J64" s="642" t="s">
        <v>590</v>
      </c>
      <c r="K64" s="631"/>
      <c r="L64" s="694">
        <v>0</v>
      </c>
      <c r="M64" s="695">
        <v>0</v>
      </c>
      <c r="N64" s="695">
        <v>0</v>
      </c>
      <c r="O64" s="695">
        <v>473.40879999999999</v>
      </c>
      <c r="P64" s="695">
        <v>0</v>
      </c>
      <c r="Q64" s="695">
        <v>0</v>
      </c>
      <c r="R64" s="695">
        <v>0</v>
      </c>
      <c r="S64" s="695">
        <v>0</v>
      </c>
      <c r="T64" s="695">
        <v>0</v>
      </c>
      <c r="U64" s="695">
        <v>0</v>
      </c>
      <c r="V64" s="695">
        <v>0</v>
      </c>
      <c r="W64" s="695">
        <v>0</v>
      </c>
      <c r="X64" s="695">
        <v>0</v>
      </c>
      <c r="Y64" s="695">
        <v>0</v>
      </c>
      <c r="Z64" s="695">
        <v>0</v>
      </c>
      <c r="AA64" s="695">
        <v>0</v>
      </c>
      <c r="AB64" s="695">
        <v>0</v>
      </c>
      <c r="AC64" s="695">
        <v>0</v>
      </c>
      <c r="AD64" s="695">
        <v>0</v>
      </c>
      <c r="AE64" s="695">
        <v>0</v>
      </c>
      <c r="AF64" s="695">
        <v>0</v>
      </c>
      <c r="AG64" s="695">
        <v>0</v>
      </c>
      <c r="AH64" s="695">
        <v>0</v>
      </c>
      <c r="AI64" s="695">
        <v>0</v>
      </c>
      <c r="AJ64" s="695">
        <v>0</v>
      </c>
      <c r="AK64" s="695">
        <v>0</v>
      </c>
      <c r="AL64" s="695">
        <v>0</v>
      </c>
      <c r="AM64" s="695">
        <v>0</v>
      </c>
      <c r="AN64" s="695">
        <v>0</v>
      </c>
      <c r="AO64" s="696">
        <v>0</v>
      </c>
      <c r="AP64" s="631"/>
      <c r="AQ64" s="694">
        <v>0</v>
      </c>
      <c r="AR64" s="695">
        <v>0</v>
      </c>
      <c r="AS64" s="695">
        <v>0</v>
      </c>
      <c r="AT64" s="695">
        <v>0</v>
      </c>
      <c r="AU64" s="695">
        <v>0</v>
      </c>
      <c r="AV64" s="695">
        <v>0</v>
      </c>
      <c r="AW64" s="695">
        <v>0</v>
      </c>
      <c r="AX64" s="695">
        <v>0</v>
      </c>
      <c r="AY64" s="695">
        <v>0</v>
      </c>
      <c r="AZ64" s="695">
        <v>0</v>
      </c>
      <c r="BA64" s="695">
        <v>0</v>
      </c>
      <c r="BB64" s="695">
        <v>0</v>
      </c>
      <c r="BC64" s="695">
        <v>0</v>
      </c>
      <c r="BD64" s="695">
        <v>0</v>
      </c>
      <c r="BE64" s="695">
        <v>0</v>
      </c>
      <c r="BF64" s="695">
        <v>0</v>
      </c>
      <c r="BG64" s="695">
        <v>0</v>
      </c>
      <c r="BH64" s="695">
        <v>0</v>
      </c>
      <c r="BI64" s="695">
        <v>0</v>
      </c>
      <c r="BJ64" s="695">
        <v>0</v>
      </c>
      <c r="BK64" s="695">
        <v>0</v>
      </c>
      <c r="BL64" s="695">
        <v>0</v>
      </c>
      <c r="BM64" s="695">
        <v>0</v>
      </c>
      <c r="BN64" s="695">
        <v>0</v>
      </c>
      <c r="BO64" s="695">
        <v>0</v>
      </c>
      <c r="BP64" s="695">
        <v>0</v>
      </c>
      <c r="BQ64" s="695">
        <v>0</v>
      </c>
      <c r="BR64" s="695">
        <v>0</v>
      </c>
      <c r="BS64" s="695">
        <v>0</v>
      </c>
      <c r="BT64" s="696">
        <v>0</v>
      </c>
    </row>
    <row r="65" spans="2:73">
      <c r="B65" s="690" t="s">
        <v>738</v>
      </c>
      <c r="C65" s="690" t="s">
        <v>734</v>
      </c>
      <c r="D65" s="690" t="s">
        <v>42</v>
      </c>
      <c r="E65" s="690" t="s">
        <v>731</v>
      </c>
      <c r="F65" s="690" t="s">
        <v>29</v>
      </c>
      <c r="G65" s="690" t="s">
        <v>736</v>
      </c>
      <c r="H65" s="690">
        <v>2008</v>
      </c>
      <c r="I65" s="642" t="s">
        <v>582</v>
      </c>
      <c r="J65" s="642" t="s">
        <v>590</v>
      </c>
      <c r="K65" s="631"/>
      <c r="L65" s="694">
        <v>0</v>
      </c>
      <c r="M65" s="695">
        <v>0</v>
      </c>
      <c r="N65" s="695">
        <v>0</v>
      </c>
      <c r="O65" s="695">
        <v>1340.6310000000001</v>
      </c>
      <c r="P65" s="695">
        <v>0</v>
      </c>
      <c r="Q65" s="695">
        <v>0</v>
      </c>
      <c r="R65" s="695">
        <v>0</v>
      </c>
      <c r="S65" s="695">
        <v>0</v>
      </c>
      <c r="T65" s="695">
        <v>0</v>
      </c>
      <c r="U65" s="695">
        <v>0</v>
      </c>
      <c r="V65" s="695">
        <v>0</v>
      </c>
      <c r="W65" s="695">
        <v>0</v>
      </c>
      <c r="X65" s="695">
        <v>0</v>
      </c>
      <c r="Y65" s="695">
        <v>0</v>
      </c>
      <c r="Z65" s="695">
        <v>0</v>
      </c>
      <c r="AA65" s="695">
        <v>0</v>
      </c>
      <c r="AB65" s="695">
        <v>0</v>
      </c>
      <c r="AC65" s="695">
        <v>0</v>
      </c>
      <c r="AD65" s="695">
        <v>0</v>
      </c>
      <c r="AE65" s="695">
        <v>0</v>
      </c>
      <c r="AF65" s="695">
        <v>0</v>
      </c>
      <c r="AG65" s="695">
        <v>0</v>
      </c>
      <c r="AH65" s="695">
        <v>0</v>
      </c>
      <c r="AI65" s="695">
        <v>0</v>
      </c>
      <c r="AJ65" s="695">
        <v>0</v>
      </c>
      <c r="AK65" s="695">
        <v>0</v>
      </c>
      <c r="AL65" s="695">
        <v>0</v>
      </c>
      <c r="AM65" s="695">
        <v>0</v>
      </c>
      <c r="AN65" s="695">
        <v>0</v>
      </c>
      <c r="AO65" s="696">
        <v>0</v>
      </c>
      <c r="AP65" s="631"/>
      <c r="AQ65" s="694">
        <v>0</v>
      </c>
      <c r="AR65" s="695">
        <v>0</v>
      </c>
      <c r="AS65" s="695">
        <v>0</v>
      </c>
      <c r="AT65" s="695">
        <v>0</v>
      </c>
      <c r="AU65" s="695">
        <v>0</v>
      </c>
      <c r="AV65" s="695">
        <v>0</v>
      </c>
      <c r="AW65" s="695">
        <v>0</v>
      </c>
      <c r="AX65" s="695">
        <v>0</v>
      </c>
      <c r="AY65" s="695">
        <v>0</v>
      </c>
      <c r="AZ65" s="695">
        <v>0</v>
      </c>
      <c r="BA65" s="695">
        <v>0</v>
      </c>
      <c r="BB65" s="695">
        <v>0</v>
      </c>
      <c r="BC65" s="695">
        <v>0</v>
      </c>
      <c r="BD65" s="695">
        <v>0</v>
      </c>
      <c r="BE65" s="695">
        <v>0</v>
      </c>
      <c r="BF65" s="695">
        <v>0</v>
      </c>
      <c r="BG65" s="695">
        <v>0</v>
      </c>
      <c r="BH65" s="695">
        <v>0</v>
      </c>
      <c r="BI65" s="695">
        <v>0</v>
      </c>
      <c r="BJ65" s="695">
        <v>0</v>
      </c>
      <c r="BK65" s="695">
        <v>0</v>
      </c>
      <c r="BL65" s="695">
        <v>0</v>
      </c>
      <c r="BM65" s="695">
        <v>0</v>
      </c>
      <c r="BN65" s="695">
        <v>0</v>
      </c>
      <c r="BO65" s="695">
        <v>0</v>
      </c>
      <c r="BP65" s="695">
        <v>0</v>
      </c>
      <c r="BQ65" s="695">
        <v>0</v>
      </c>
      <c r="BR65" s="695">
        <v>0</v>
      </c>
      <c r="BS65" s="695">
        <v>0</v>
      </c>
      <c r="BT65" s="696">
        <v>0</v>
      </c>
    </row>
    <row r="66" spans="2:73">
      <c r="B66" s="690" t="s">
        <v>738</v>
      </c>
      <c r="C66" s="690" t="s">
        <v>734</v>
      </c>
      <c r="D66" s="690" t="s">
        <v>42</v>
      </c>
      <c r="E66" s="690" t="s">
        <v>731</v>
      </c>
      <c r="F66" s="690" t="s">
        <v>29</v>
      </c>
      <c r="G66" s="690" t="s">
        <v>736</v>
      </c>
      <c r="H66" s="690">
        <v>2009</v>
      </c>
      <c r="I66" s="642" t="s">
        <v>582</v>
      </c>
      <c r="J66" s="642" t="s">
        <v>590</v>
      </c>
      <c r="K66" s="631"/>
      <c r="L66" s="694">
        <v>0</v>
      </c>
      <c r="M66" s="695">
        <v>0</v>
      </c>
      <c r="N66" s="695">
        <v>0</v>
      </c>
      <c r="O66" s="695">
        <v>1370.011</v>
      </c>
      <c r="P66" s="695">
        <v>0</v>
      </c>
      <c r="Q66" s="695">
        <v>0</v>
      </c>
      <c r="R66" s="695">
        <v>0</v>
      </c>
      <c r="S66" s="695">
        <v>0</v>
      </c>
      <c r="T66" s="695">
        <v>0</v>
      </c>
      <c r="U66" s="695">
        <v>0</v>
      </c>
      <c r="V66" s="695">
        <v>0</v>
      </c>
      <c r="W66" s="695">
        <v>0</v>
      </c>
      <c r="X66" s="695">
        <v>0</v>
      </c>
      <c r="Y66" s="695">
        <v>0</v>
      </c>
      <c r="Z66" s="695">
        <v>0</v>
      </c>
      <c r="AA66" s="695">
        <v>0</v>
      </c>
      <c r="AB66" s="695">
        <v>0</v>
      </c>
      <c r="AC66" s="695">
        <v>0</v>
      </c>
      <c r="AD66" s="695">
        <v>0</v>
      </c>
      <c r="AE66" s="695">
        <v>0</v>
      </c>
      <c r="AF66" s="695">
        <v>0</v>
      </c>
      <c r="AG66" s="695">
        <v>0</v>
      </c>
      <c r="AH66" s="695">
        <v>0</v>
      </c>
      <c r="AI66" s="695">
        <v>0</v>
      </c>
      <c r="AJ66" s="695">
        <v>0</v>
      </c>
      <c r="AK66" s="695">
        <v>0</v>
      </c>
      <c r="AL66" s="695">
        <v>0</v>
      </c>
      <c r="AM66" s="695">
        <v>0</v>
      </c>
      <c r="AN66" s="695">
        <v>0</v>
      </c>
      <c r="AO66" s="696">
        <v>0</v>
      </c>
      <c r="AP66" s="631"/>
      <c r="AQ66" s="694">
        <v>0</v>
      </c>
      <c r="AR66" s="695">
        <v>0</v>
      </c>
      <c r="AS66" s="695">
        <v>0</v>
      </c>
      <c r="AT66" s="695">
        <v>0</v>
      </c>
      <c r="AU66" s="695">
        <v>0</v>
      </c>
      <c r="AV66" s="695">
        <v>0</v>
      </c>
      <c r="AW66" s="695">
        <v>0</v>
      </c>
      <c r="AX66" s="695">
        <v>0</v>
      </c>
      <c r="AY66" s="695">
        <v>0</v>
      </c>
      <c r="AZ66" s="695">
        <v>0</v>
      </c>
      <c r="BA66" s="695">
        <v>0</v>
      </c>
      <c r="BB66" s="695">
        <v>0</v>
      </c>
      <c r="BC66" s="695">
        <v>0</v>
      </c>
      <c r="BD66" s="695">
        <v>0</v>
      </c>
      <c r="BE66" s="695">
        <v>0</v>
      </c>
      <c r="BF66" s="695">
        <v>0</v>
      </c>
      <c r="BG66" s="695">
        <v>0</v>
      </c>
      <c r="BH66" s="695">
        <v>0</v>
      </c>
      <c r="BI66" s="695">
        <v>0</v>
      </c>
      <c r="BJ66" s="695">
        <v>0</v>
      </c>
      <c r="BK66" s="695">
        <v>0</v>
      </c>
      <c r="BL66" s="695">
        <v>0</v>
      </c>
      <c r="BM66" s="695">
        <v>0</v>
      </c>
      <c r="BN66" s="695">
        <v>0</v>
      </c>
      <c r="BO66" s="695">
        <v>0</v>
      </c>
      <c r="BP66" s="695">
        <v>0</v>
      </c>
      <c r="BQ66" s="695">
        <v>0</v>
      </c>
      <c r="BR66" s="695">
        <v>0</v>
      </c>
      <c r="BS66" s="695">
        <v>0</v>
      </c>
      <c r="BT66" s="696">
        <v>0</v>
      </c>
    </row>
    <row r="67" spans="2:73">
      <c r="B67" s="690" t="s">
        <v>738</v>
      </c>
      <c r="C67" s="690" t="s">
        <v>734</v>
      </c>
      <c r="D67" s="690" t="s">
        <v>42</v>
      </c>
      <c r="E67" s="690" t="s">
        <v>731</v>
      </c>
      <c r="F67" s="690" t="s">
        <v>29</v>
      </c>
      <c r="G67" s="690" t="s">
        <v>736</v>
      </c>
      <c r="H67" s="690">
        <v>2010</v>
      </c>
      <c r="I67" s="642" t="s">
        <v>582</v>
      </c>
      <c r="J67" s="642" t="s">
        <v>590</v>
      </c>
      <c r="K67" s="631"/>
      <c r="L67" s="694">
        <v>0</v>
      </c>
      <c r="M67" s="695">
        <v>0</v>
      </c>
      <c r="N67" s="695">
        <v>0</v>
      </c>
      <c r="O67" s="695">
        <v>1106.222</v>
      </c>
      <c r="P67" s="695">
        <v>0</v>
      </c>
      <c r="Q67" s="695">
        <v>0</v>
      </c>
      <c r="R67" s="695">
        <v>0</v>
      </c>
      <c r="S67" s="695">
        <v>0</v>
      </c>
      <c r="T67" s="695">
        <v>0</v>
      </c>
      <c r="U67" s="695">
        <v>0</v>
      </c>
      <c r="V67" s="695">
        <v>0</v>
      </c>
      <c r="W67" s="695">
        <v>0</v>
      </c>
      <c r="X67" s="695">
        <v>0</v>
      </c>
      <c r="Y67" s="695">
        <v>0</v>
      </c>
      <c r="Z67" s="695">
        <v>0</v>
      </c>
      <c r="AA67" s="695">
        <v>0</v>
      </c>
      <c r="AB67" s="695">
        <v>0</v>
      </c>
      <c r="AC67" s="695">
        <v>0</v>
      </c>
      <c r="AD67" s="695">
        <v>0</v>
      </c>
      <c r="AE67" s="695">
        <v>0</v>
      </c>
      <c r="AF67" s="695">
        <v>0</v>
      </c>
      <c r="AG67" s="695">
        <v>0</v>
      </c>
      <c r="AH67" s="695">
        <v>0</v>
      </c>
      <c r="AI67" s="695">
        <v>0</v>
      </c>
      <c r="AJ67" s="695">
        <v>0</v>
      </c>
      <c r="AK67" s="695">
        <v>0</v>
      </c>
      <c r="AL67" s="695">
        <v>0</v>
      </c>
      <c r="AM67" s="695">
        <v>0</v>
      </c>
      <c r="AN67" s="695">
        <v>0</v>
      </c>
      <c r="AO67" s="696">
        <v>0</v>
      </c>
      <c r="AP67" s="631"/>
      <c r="AQ67" s="694">
        <v>0</v>
      </c>
      <c r="AR67" s="695">
        <v>0</v>
      </c>
      <c r="AS67" s="695">
        <v>0</v>
      </c>
      <c r="AT67" s="695">
        <v>0</v>
      </c>
      <c r="AU67" s="695">
        <v>0</v>
      </c>
      <c r="AV67" s="695">
        <v>0</v>
      </c>
      <c r="AW67" s="695">
        <v>0</v>
      </c>
      <c r="AX67" s="695">
        <v>0</v>
      </c>
      <c r="AY67" s="695">
        <v>0</v>
      </c>
      <c r="AZ67" s="695">
        <v>0</v>
      </c>
      <c r="BA67" s="695">
        <v>0</v>
      </c>
      <c r="BB67" s="695">
        <v>0</v>
      </c>
      <c r="BC67" s="695">
        <v>0</v>
      </c>
      <c r="BD67" s="695">
        <v>0</v>
      </c>
      <c r="BE67" s="695">
        <v>0</v>
      </c>
      <c r="BF67" s="695">
        <v>0</v>
      </c>
      <c r="BG67" s="695">
        <v>0</v>
      </c>
      <c r="BH67" s="695">
        <v>0</v>
      </c>
      <c r="BI67" s="695">
        <v>0</v>
      </c>
      <c r="BJ67" s="695">
        <v>0</v>
      </c>
      <c r="BK67" s="695">
        <v>0</v>
      </c>
      <c r="BL67" s="695">
        <v>0</v>
      </c>
      <c r="BM67" s="695">
        <v>0</v>
      </c>
      <c r="BN67" s="695">
        <v>0</v>
      </c>
      <c r="BO67" s="695">
        <v>0</v>
      </c>
      <c r="BP67" s="695">
        <v>0</v>
      </c>
      <c r="BQ67" s="695">
        <v>0</v>
      </c>
      <c r="BR67" s="695">
        <v>0</v>
      </c>
      <c r="BS67" s="695">
        <v>0</v>
      </c>
      <c r="BT67" s="696">
        <v>0</v>
      </c>
    </row>
    <row r="68" spans="2:73">
      <c r="B68" s="690" t="s">
        <v>738</v>
      </c>
      <c r="C68" s="690" t="s">
        <v>739</v>
      </c>
      <c r="D68" s="690" t="s">
        <v>9</v>
      </c>
      <c r="E68" s="690" t="s">
        <v>731</v>
      </c>
      <c r="F68" s="690" t="s">
        <v>739</v>
      </c>
      <c r="G68" s="690" t="s">
        <v>736</v>
      </c>
      <c r="H68" s="690">
        <v>2014</v>
      </c>
      <c r="I68" s="642" t="s">
        <v>582</v>
      </c>
      <c r="J68" s="642" t="s">
        <v>597</v>
      </c>
      <c r="K68" s="631"/>
      <c r="L68" s="694">
        <v>0</v>
      </c>
      <c r="M68" s="695">
        <v>0</v>
      </c>
      <c r="N68" s="695">
        <v>0</v>
      </c>
      <c r="O68" s="695">
        <v>299.45819999999998</v>
      </c>
      <c r="P68" s="695">
        <v>0</v>
      </c>
      <c r="Q68" s="695">
        <v>0</v>
      </c>
      <c r="R68" s="695">
        <v>0</v>
      </c>
      <c r="S68" s="695">
        <v>0</v>
      </c>
      <c r="T68" s="695">
        <v>0</v>
      </c>
      <c r="U68" s="695">
        <v>0</v>
      </c>
      <c r="V68" s="695">
        <v>0</v>
      </c>
      <c r="W68" s="695">
        <v>0</v>
      </c>
      <c r="X68" s="695">
        <v>0</v>
      </c>
      <c r="Y68" s="695">
        <v>0</v>
      </c>
      <c r="Z68" s="695">
        <v>0</v>
      </c>
      <c r="AA68" s="695">
        <v>0</v>
      </c>
      <c r="AB68" s="695">
        <v>0</v>
      </c>
      <c r="AC68" s="695">
        <v>0</v>
      </c>
      <c r="AD68" s="695">
        <v>0</v>
      </c>
      <c r="AE68" s="695">
        <v>0</v>
      </c>
      <c r="AF68" s="695">
        <v>0</v>
      </c>
      <c r="AG68" s="695">
        <v>0</v>
      </c>
      <c r="AH68" s="695">
        <v>0</v>
      </c>
      <c r="AI68" s="695">
        <v>0</v>
      </c>
      <c r="AJ68" s="695">
        <v>0</v>
      </c>
      <c r="AK68" s="695">
        <v>0</v>
      </c>
      <c r="AL68" s="695">
        <v>0</v>
      </c>
      <c r="AM68" s="695">
        <v>0</v>
      </c>
      <c r="AN68" s="695">
        <v>0</v>
      </c>
      <c r="AO68" s="696">
        <v>0</v>
      </c>
      <c r="AP68" s="631"/>
      <c r="AQ68" s="694">
        <v>0</v>
      </c>
      <c r="AR68" s="695">
        <v>0</v>
      </c>
      <c r="AS68" s="695">
        <v>0</v>
      </c>
      <c r="AT68" s="695">
        <v>0</v>
      </c>
      <c r="AU68" s="695">
        <v>0</v>
      </c>
      <c r="AV68" s="695">
        <v>0</v>
      </c>
      <c r="AW68" s="695">
        <v>0</v>
      </c>
      <c r="AX68" s="695">
        <v>0</v>
      </c>
      <c r="AY68" s="695">
        <v>0</v>
      </c>
      <c r="AZ68" s="695">
        <v>0</v>
      </c>
      <c r="BA68" s="695">
        <v>0</v>
      </c>
      <c r="BB68" s="695">
        <v>0</v>
      </c>
      <c r="BC68" s="695">
        <v>0</v>
      </c>
      <c r="BD68" s="695">
        <v>0</v>
      </c>
      <c r="BE68" s="695">
        <v>0</v>
      </c>
      <c r="BF68" s="695">
        <v>0</v>
      </c>
      <c r="BG68" s="695">
        <v>0</v>
      </c>
      <c r="BH68" s="695">
        <v>0</v>
      </c>
      <c r="BI68" s="695">
        <v>0</v>
      </c>
      <c r="BJ68" s="695">
        <v>0</v>
      </c>
      <c r="BK68" s="695">
        <v>0</v>
      </c>
      <c r="BL68" s="695">
        <v>0</v>
      </c>
      <c r="BM68" s="695">
        <v>0</v>
      </c>
      <c r="BN68" s="695">
        <v>0</v>
      </c>
      <c r="BO68" s="695">
        <v>0</v>
      </c>
      <c r="BP68" s="695">
        <v>0</v>
      </c>
      <c r="BQ68" s="695">
        <v>0</v>
      </c>
      <c r="BR68" s="695">
        <v>0</v>
      </c>
      <c r="BS68" s="695">
        <v>0</v>
      </c>
      <c r="BT68" s="696">
        <v>0</v>
      </c>
    </row>
    <row r="69" spans="2:73">
      <c r="B69" s="690" t="s">
        <v>740</v>
      </c>
      <c r="C69" s="690" t="s">
        <v>730</v>
      </c>
      <c r="D69" s="690" t="s">
        <v>9</v>
      </c>
      <c r="E69" s="690" t="s">
        <v>731</v>
      </c>
      <c r="F69" s="690" t="s">
        <v>732</v>
      </c>
      <c r="G69" s="690" t="s">
        <v>736</v>
      </c>
      <c r="H69" s="690">
        <v>2014</v>
      </c>
      <c r="I69" s="642" t="s">
        <v>582</v>
      </c>
      <c r="J69" s="642" t="s">
        <v>597</v>
      </c>
      <c r="K69" s="631"/>
      <c r="L69" s="694">
        <v>0</v>
      </c>
      <c r="M69" s="695">
        <v>0</v>
      </c>
      <c r="N69" s="695">
        <v>0</v>
      </c>
      <c r="O69" s="695">
        <v>1255.9739999999999</v>
      </c>
      <c r="P69" s="695">
        <v>0</v>
      </c>
      <c r="Q69" s="695">
        <v>0</v>
      </c>
      <c r="R69" s="695">
        <v>0</v>
      </c>
      <c r="S69" s="695">
        <v>0</v>
      </c>
      <c r="T69" s="695">
        <v>0</v>
      </c>
      <c r="U69" s="695">
        <v>0</v>
      </c>
      <c r="V69" s="695">
        <v>0</v>
      </c>
      <c r="W69" s="695">
        <v>0</v>
      </c>
      <c r="X69" s="695">
        <v>0</v>
      </c>
      <c r="Y69" s="695">
        <v>0</v>
      </c>
      <c r="Z69" s="695">
        <v>0</v>
      </c>
      <c r="AA69" s="695">
        <v>0</v>
      </c>
      <c r="AB69" s="695">
        <v>0</v>
      </c>
      <c r="AC69" s="695">
        <v>0</v>
      </c>
      <c r="AD69" s="695">
        <v>0</v>
      </c>
      <c r="AE69" s="695">
        <v>0</v>
      </c>
      <c r="AF69" s="695">
        <v>0</v>
      </c>
      <c r="AG69" s="695">
        <v>0</v>
      </c>
      <c r="AH69" s="695">
        <v>0</v>
      </c>
      <c r="AI69" s="695">
        <v>0</v>
      </c>
      <c r="AJ69" s="695">
        <v>0</v>
      </c>
      <c r="AK69" s="695">
        <v>0</v>
      </c>
      <c r="AL69" s="695">
        <v>0</v>
      </c>
      <c r="AM69" s="695">
        <v>0</v>
      </c>
      <c r="AN69" s="695">
        <v>0</v>
      </c>
      <c r="AO69" s="696">
        <v>0</v>
      </c>
      <c r="AP69" s="631"/>
      <c r="AQ69" s="694">
        <v>0</v>
      </c>
      <c r="AR69" s="695">
        <v>0</v>
      </c>
      <c r="AS69" s="695">
        <v>0</v>
      </c>
      <c r="AT69" s="695">
        <v>0</v>
      </c>
      <c r="AU69" s="695">
        <v>0</v>
      </c>
      <c r="AV69" s="695">
        <v>0</v>
      </c>
      <c r="AW69" s="695">
        <v>0</v>
      </c>
      <c r="AX69" s="695">
        <v>0</v>
      </c>
      <c r="AY69" s="695">
        <v>0</v>
      </c>
      <c r="AZ69" s="695">
        <v>0</v>
      </c>
      <c r="BA69" s="695">
        <v>0</v>
      </c>
      <c r="BB69" s="695">
        <v>0</v>
      </c>
      <c r="BC69" s="695">
        <v>0</v>
      </c>
      <c r="BD69" s="695">
        <v>0</v>
      </c>
      <c r="BE69" s="695">
        <v>0</v>
      </c>
      <c r="BF69" s="695">
        <v>0</v>
      </c>
      <c r="BG69" s="695">
        <v>0</v>
      </c>
      <c r="BH69" s="695">
        <v>0</v>
      </c>
      <c r="BI69" s="695">
        <v>0</v>
      </c>
      <c r="BJ69" s="695">
        <v>0</v>
      </c>
      <c r="BK69" s="695">
        <v>0</v>
      </c>
      <c r="BL69" s="695">
        <v>0</v>
      </c>
      <c r="BM69" s="695">
        <v>0</v>
      </c>
      <c r="BN69" s="695">
        <v>0</v>
      </c>
      <c r="BO69" s="695">
        <v>0</v>
      </c>
      <c r="BP69" s="695">
        <v>0</v>
      </c>
      <c r="BQ69" s="695">
        <v>0</v>
      </c>
      <c r="BR69" s="695">
        <v>0</v>
      </c>
      <c r="BS69" s="695">
        <v>0</v>
      </c>
      <c r="BT69" s="696">
        <v>0</v>
      </c>
    </row>
    <row r="70" spans="2:73">
      <c r="B70" s="690" t="s">
        <v>740</v>
      </c>
      <c r="C70" s="690" t="s">
        <v>730</v>
      </c>
      <c r="D70" s="756" t="s">
        <v>9</v>
      </c>
      <c r="E70" s="690" t="s">
        <v>731</v>
      </c>
      <c r="F70" s="690" t="s">
        <v>732</v>
      </c>
      <c r="G70" s="690" t="s">
        <v>736</v>
      </c>
      <c r="H70" s="690">
        <v>2007</v>
      </c>
      <c r="I70" s="642" t="s">
        <v>582</v>
      </c>
      <c r="J70" s="642" t="s">
        <v>590</v>
      </c>
      <c r="K70" s="631"/>
      <c r="L70" s="694">
        <v>0</v>
      </c>
      <c r="M70" s="695">
        <v>0</v>
      </c>
      <c r="N70" s="695">
        <v>0</v>
      </c>
      <c r="O70" s="695">
        <v>0.83580480000000001</v>
      </c>
      <c r="P70" s="695">
        <v>0</v>
      </c>
      <c r="Q70" s="695">
        <v>0</v>
      </c>
      <c r="R70" s="695">
        <v>0</v>
      </c>
      <c r="S70" s="695">
        <v>0</v>
      </c>
      <c r="T70" s="695">
        <v>0</v>
      </c>
      <c r="U70" s="695">
        <v>0</v>
      </c>
      <c r="V70" s="695">
        <v>0</v>
      </c>
      <c r="W70" s="695">
        <v>0</v>
      </c>
      <c r="X70" s="695">
        <v>0</v>
      </c>
      <c r="Y70" s="695">
        <v>0</v>
      </c>
      <c r="Z70" s="695">
        <v>0</v>
      </c>
      <c r="AA70" s="695">
        <v>0</v>
      </c>
      <c r="AB70" s="695">
        <v>0</v>
      </c>
      <c r="AC70" s="695">
        <v>0</v>
      </c>
      <c r="AD70" s="695">
        <v>0</v>
      </c>
      <c r="AE70" s="695">
        <v>0</v>
      </c>
      <c r="AF70" s="695">
        <v>0</v>
      </c>
      <c r="AG70" s="695">
        <v>0</v>
      </c>
      <c r="AH70" s="695">
        <v>0</v>
      </c>
      <c r="AI70" s="695">
        <v>0</v>
      </c>
      <c r="AJ70" s="695">
        <v>0</v>
      </c>
      <c r="AK70" s="695">
        <v>0</v>
      </c>
      <c r="AL70" s="695">
        <v>0</v>
      </c>
      <c r="AM70" s="695">
        <v>0</v>
      </c>
      <c r="AN70" s="695">
        <v>0</v>
      </c>
      <c r="AO70" s="696">
        <v>0</v>
      </c>
      <c r="AP70" s="631"/>
      <c r="AQ70" s="694">
        <v>0</v>
      </c>
      <c r="AR70" s="695">
        <v>0</v>
      </c>
      <c r="AS70" s="695">
        <v>0</v>
      </c>
      <c r="AT70" s="695">
        <v>0</v>
      </c>
      <c r="AU70" s="695">
        <v>0</v>
      </c>
      <c r="AV70" s="695">
        <v>0</v>
      </c>
      <c r="AW70" s="695">
        <v>0</v>
      </c>
      <c r="AX70" s="695">
        <v>0</v>
      </c>
      <c r="AY70" s="695">
        <v>0</v>
      </c>
      <c r="AZ70" s="695">
        <v>0</v>
      </c>
      <c r="BA70" s="695">
        <v>0</v>
      </c>
      <c r="BB70" s="695">
        <v>0</v>
      </c>
      <c r="BC70" s="695">
        <v>0</v>
      </c>
      <c r="BD70" s="695">
        <v>0</v>
      </c>
      <c r="BE70" s="695">
        <v>0</v>
      </c>
      <c r="BF70" s="695">
        <v>0</v>
      </c>
      <c r="BG70" s="695">
        <v>0</v>
      </c>
      <c r="BH70" s="695">
        <v>0</v>
      </c>
      <c r="BI70" s="695">
        <v>0</v>
      </c>
      <c r="BJ70" s="695">
        <v>0</v>
      </c>
      <c r="BK70" s="695">
        <v>0</v>
      </c>
      <c r="BL70" s="695">
        <v>0</v>
      </c>
      <c r="BM70" s="695">
        <v>0</v>
      </c>
      <c r="BN70" s="695">
        <v>0</v>
      </c>
      <c r="BO70" s="695">
        <v>0</v>
      </c>
      <c r="BP70" s="695">
        <v>0</v>
      </c>
      <c r="BQ70" s="695">
        <v>0</v>
      </c>
      <c r="BR70" s="695">
        <v>0</v>
      </c>
      <c r="BS70" s="695">
        <v>0</v>
      </c>
      <c r="BT70" s="696">
        <v>0</v>
      </c>
    </row>
    <row r="71" spans="2:73">
      <c r="B71" s="690" t="s">
        <v>740</v>
      </c>
      <c r="C71" s="690" t="s">
        <v>730</v>
      </c>
      <c r="D71" s="756" t="s">
        <v>9</v>
      </c>
      <c r="E71" s="690" t="s">
        <v>731</v>
      </c>
      <c r="F71" s="690" t="s">
        <v>732</v>
      </c>
      <c r="G71" s="690" t="s">
        <v>736</v>
      </c>
      <c r="H71" s="690">
        <v>2009</v>
      </c>
      <c r="I71" s="642" t="s">
        <v>582</v>
      </c>
      <c r="J71" s="642" t="s">
        <v>590</v>
      </c>
      <c r="K71" s="631"/>
      <c r="L71" s="694">
        <v>0</v>
      </c>
      <c r="M71" s="695">
        <v>0</v>
      </c>
      <c r="N71" s="695">
        <v>0</v>
      </c>
      <c r="O71" s="695">
        <v>5.8506330000000002</v>
      </c>
      <c r="P71" s="695">
        <v>0</v>
      </c>
      <c r="Q71" s="695">
        <v>0</v>
      </c>
      <c r="R71" s="695">
        <v>0</v>
      </c>
      <c r="S71" s="695">
        <v>0</v>
      </c>
      <c r="T71" s="695">
        <v>0</v>
      </c>
      <c r="U71" s="695">
        <v>0</v>
      </c>
      <c r="V71" s="695">
        <v>0</v>
      </c>
      <c r="W71" s="695">
        <v>0</v>
      </c>
      <c r="X71" s="695">
        <v>0</v>
      </c>
      <c r="Y71" s="695">
        <v>0</v>
      </c>
      <c r="Z71" s="695">
        <v>0</v>
      </c>
      <c r="AA71" s="695">
        <v>0</v>
      </c>
      <c r="AB71" s="695">
        <v>0</v>
      </c>
      <c r="AC71" s="695">
        <v>0</v>
      </c>
      <c r="AD71" s="695">
        <v>0</v>
      </c>
      <c r="AE71" s="695">
        <v>0</v>
      </c>
      <c r="AF71" s="695">
        <v>0</v>
      </c>
      <c r="AG71" s="695">
        <v>0</v>
      </c>
      <c r="AH71" s="695">
        <v>0</v>
      </c>
      <c r="AI71" s="695">
        <v>0</v>
      </c>
      <c r="AJ71" s="695">
        <v>0</v>
      </c>
      <c r="AK71" s="695">
        <v>0</v>
      </c>
      <c r="AL71" s="695">
        <v>0</v>
      </c>
      <c r="AM71" s="695">
        <v>0</v>
      </c>
      <c r="AN71" s="695">
        <v>0</v>
      </c>
      <c r="AO71" s="696">
        <v>0</v>
      </c>
      <c r="AP71" s="631"/>
      <c r="AQ71" s="697">
        <v>0</v>
      </c>
      <c r="AR71" s="698">
        <v>0</v>
      </c>
      <c r="AS71" s="698">
        <v>0</v>
      </c>
      <c r="AT71" s="698">
        <v>0</v>
      </c>
      <c r="AU71" s="698">
        <v>0</v>
      </c>
      <c r="AV71" s="698">
        <v>0</v>
      </c>
      <c r="AW71" s="698">
        <v>0</v>
      </c>
      <c r="AX71" s="698">
        <v>0</v>
      </c>
      <c r="AY71" s="698">
        <v>0</v>
      </c>
      <c r="AZ71" s="698">
        <v>0</v>
      </c>
      <c r="BA71" s="698">
        <v>0</v>
      </c>
      <c r="BB71" s="698">
        <v>0</v>
      </c>
      <c r="BC71" s="698">
        <v>0</v>
      </c>
      <c r="BD71" s="698">
        <v>0</v>
      </c>
      <c r="BE71" s="698">
        <v>0</v>
      </c>
      <c r="BF71" s="698">
        <v>0</v>
      </c>
      <c r="BG71" s="698">
        <v>0</v>
      </c>
      <c r="BH71" s="698">
        <v>0</v>
      </c>
      <c r="BI71" s="698">
        <v>0</v>
      </c>
      <c r="BJ71" s="698">
        <v>0</v>
      </c>
      <c r="BK71" s="698">
        <v>0</v>
      </c>
      <c r="BL71" s="698">
        <v>0</v>
      </c>
      <c r="BM71" s="698">
        <v>0</v>
      </c>
      <c r="BN71" s="698">
        <v>0</v>
      </c>
      <c r="BO71" s="698">
        <v>0</v>
      </c>
      <c r="BP71" s="698">
        <v>0</v>
      </c>
      <c r="BQ71" s="698">
        <v>0</v>
      </c>
      <c r="BR71" s="698">
        <v>0</v>
      </c>
      <c r="BS71" s="698">
        <v>0</v>
      </c>
      <c r="BT71" s="699">
        <v>0</v>
      </c>
    </row>
    <row r="72" spans="2:73">
      <c r="B72" s="690" t="s">
        <v>740</v>
      </c>
      <c r="C72" s="690" t="s">
        <v>730</v>
      </c>
      <c r="D72" s="756" t="s">
        <v>9</v>
      </c>
      <c r="E72" s="690" t="s">
        <v>731</v>
      </c>
      <c r="F72" s="690" t="s">
        <v>732</v>
      </c>
      <c r="G72" s="690" t="s">
        <v>736</v>
      </c>
      <c r="H72" s="690">
        <v>2010</v>
      </c>
      <c r="I72" s="642" t="s">
        <v>582</v>
      </c>
      <c r="J72" s="642" t="s">
        <v>590</v>
      </c>
      <c r="K72" s="631"/>
      <c r="L72" s="694">
        <v>0</v>
      </c>
      <c r="M72" s="695">
        <v>0</v>
      </c>
      <c r="N72" s="695">
        <v>0</v>
      </c>
      <c r="O72" s="695">
        <v>10.865460000000001</v>
      </c>
      <c r="P72" s="695">
        <v>0</v>
      </c>
      <c r="Q72" s="695">
        <v>0</v>
      </c>
      <c r="R72" s="695">
        <v>0</v>
      </c>
      <c r="S72" s="695">
        <v>0</v>
      </c>
      <c r="T72" s="695">
        <v>0</v>
      </c>
      <c r="U72" s="695">
        <v>0</v>
      </c>
      <c r="V72" s="695">
        <v>0</v>
      </c>
      <c r="W72" s="695">
        <v>0</v>
      </c>
      <c r="X72" s="695">
        <v>0</v>
      </c>
      <c r="Y72" s="695">
        <v>0</v>
      </c>
      <c r="Z72" s="695">
        <v>0</v>
      </c>
      <c r="AA72" s="695">
        <v>0</v>
      </c>
      <c r="AB72" s="695">
        <v>0</v>
      </c>
      <c r="AC72" s="695">
        <v>0</v>
      </c>
      <c r="AD72" s="695">
        <v>0</v>
      </c>
      <c r="AE72" s="695">
        <v>0</v>
      </c>
      <c r="AF72" s="695">
        <v>0</v>
      </c>
      <c r="AG72" s="695">
        <v>0</v>
      </c>
      <c r="AH72" s="695">
        <v>0</v>
      </c>
      <c r="AI72" s="695">
        <v>0</v>
      </c>
      <c r="AJ72" s="695">
        <v>0</v>
      </c>
      <c r="AK72" s="695">
        <v>0</v>
      </c>
      <c r="AL72" s="695">
        <v>0</v>
      </c>
      <c r="AM72" s="695">
        <v>0</v>
      </c>
      <c r="AN72" s="695">
        <v>0</v>
      </c>
      <c r="AO72" s="696">
        <v>0</v>
      </c>
      <c r="AP72" s="631"/>
      <c r="AQ72" s="691">
        <v>0</v>
      </c>
      <c r="AR72" s="692">
        <v>0</v>
      </c>
      <c r="AS72" s="692">
        <v>0</v>
      </c>
      <c r="AT72" s="692">
        <v>0</v>
      </c>
      <c r="AU72" s="692">
        <v>0</v>
      </c>
      <c r="AV72" s="692">
        <v>0</v>
      </c>
      <c r="AW72" s="692">
        <v>0</v>
      </c>
      <c r="AX72" s="692">
        <v>0</v>
      </c>
      <c r="AY72" s="692">
        <v>0</v>
      </c>
      <c r="AZ72" s="692">
        <v>0</v>
      </c>
      <c r="BA72" s="692">
        <v>0</v>
      </c>
      <c r="BB72" s="692">
        <v>0</v>
      </c>
      <c r="BC72" s="692">
        <v>0</v>
      </c>
      <c r="BD72" s="692">
        <v>0</v>
      </c>
      <c r="BE72" s="692">
        <v>0</v>
      </c>
      <c r="BF72" s="692">
        <v>0</v>
      </c>
      <c r="BG72" s="692">
        <v>0</v>
      </c>
      <c r="BH72" s="692">
        <v>0</v>
      </c>
      <c r="BI72" s="692">
        <v>0</v>
      </c>
      <c r="BJ72" s="692">
        <v>0</v>
      </c>
      <c r="BK72" s="692">
        <v>0</v>
      </c>
      <c r="BL72" s="692">
        <v>0</v>
      </c>
      <c r="BM72" s="692">
        <v>0</v>
      </c>
      <c r="BN72" s="692">
        <v>0</v>
      </c>
      <c r="BO72" s="692">
        <v>0</v>
      </c>
      <c r="BP72" s="692">
        <v>0</v>
      </c>
      <c r="BQ72" s="692">
        <v>0</v>
      </c>
      <c r="BR72" s="692">
        <v>0</v>
      </c>
      <c r="BS72" s="692">
        <v>0</v>
      </c>
      <c r="BT72" s="693">
        <v>0</v>
      </c>
    </row>
    <row r="73" spans="2:73">
      <c r="B73" s="690" t="s">
        <v>740</v>
      </c>
      <c r="C73" s="690" t="s">
        <v>730</v>
      </c>
      <c r="D73" s="756" t="s">
        <v>9</v>
      </c>
      <c r="E73" s="690" t="s">
        <v>731</v>
      </c>
      <c r="F73" s="690" t="s">
        <v>732</v>
      </c>
      <c r="G73" s="690" t="s">
        <v>736</v>
      </c>
      <c r="H73" s="690">
        <v>2011</v>
      </c>
      <c r="I73" s="642" t="s">
        <v>582</v>
      </c>
      <c r="J73" s="642" t="s">
        <v>590</v>
      </c>
      <c r="K73" s="631"/>
      <c r="L73" s="694">
        <v>0</v>
      </c>
      <c r="M73" s="695">
        <v>0</v>
      </c>
      <c r="N73" s="695">
        <v>0</v>
      </c>
      <c r="O73" s="695">
        <v>17.5519</v>
      </c>
      <c r="P73" s="695">
        <v>0</v>
      </c>
      <c r="Q73" s="695">
        <v>0</v>
      </c>
      <c r="R73" s="695">
        <v>0</v>
      </c>
      <c r="S73" s="695">
        <v>0</v>
      </c>
      <c r="T73" s="695">
        <v>0</v>
      </c>
      <c r="U73" s="695">
        <v>0</v>
      </c>
      <c r="V73" s="695">
        <v>0</v>
      </c>
      <c r="W73" s="695">
        <v>0</v>
      </c>
      <c r="X73" s="695">
        <v>0</v>
      </c>
      <c r="Y73" s="695">
        <v>0</v>
      </c>
      <c r="Z73" s="695">
        <v>0</v>
      </c>
      <c r="AA73" s="695">
        <v>0</v>
      </c>
      <c r="AB73" s="695">
        <v>0</v>
      </c>
      <c r="AC73" s="695">
        <v>0</v>
      </c>
      <c r="AD73" s="695">
        <v>0</v>
      </c>
      <c r="AE73" s="695">
        <v>0</v>
      </c>
      <c r="AF73" s="695">
        <v>0</v>
      </c>
      <c r="AG73" s="695">
        <v>0</v>
      </c>
      <c r="AH73" s="695">
        <v>0</v>
      </c>
      <c r="AI73" s="695">
        <v>0</v>
      </c>
      <c r="AJ73" s="695">
        <v>0</v>
      </c>
      <c r="AK73" s="695">
        <v>0</v>
      </c>
      <c r="AL73" s="695">
        <v>0</v>
      </c>
      <c r="AM73" s="695">
        <v>0</v>
      </c>
      <c r="AN73" s="695">
        <v>0</v>
      </c>
      <c r="AO73" s="696">
        <v>0</v>
      </c>
      <c r="AP73" s="631"/>
      <c r="AQ73" s="694">
        <v>0</v>
      </c>
      <c r="AR73" s="695">
        <v>0</v>
      </c>
      <c r="AS73" s="695">
        <v>0</v>
      </c>
      <c r="AT73" s="695">
        <v>0</v>
      </c>
      <c r="AU73" s="695">
        <v>0</v>
      </c>
      <c r="AV73" s="695">
        <v>0</v>
      </c>
      <c r="AW73" s="695">
        <v>0</v>
      </c>
      <c r="AX73" s="695">
        <v>0</v>
      </c>
      <c r="AY73" s="695">
        <v>0</v>
      </c>
      <c r="AZ73" s="695">
        <v>0</v>
      </c>
      <c r="BA73" s="695">
        <v>0</v>
      </c>
      <c r="BB73" s="695">
        <v>0</v>
      </c>
      <c r="BC73" s="695">
        <v>0</v>
      </c>
      <c r="BD73" s="695">
        <v>0</v>
      </c>
      <c r="BE73" s="695">
        <v>0</v>
      </c>
      <c r="BF73" s="695">
        <v>0</v>
      </c>
      <c r="BG73" s="695">
        <v>0</v>
      </c>
      <c r="BH73" s="695">
        <v>0</v>
      </c>
      <c r="BI73" s="695">
        <v>0</v>
      </c>
      <c r="BJ73" s="695">
        <v>0</v>
      </c>
      <c r="BK73" s="695">
        <v>0</v>
      </c>
      <c r="BL73" s="695">
        <v>0</v>
      </c>
      <c r="BM73" s="695">
        <v>0</v>
      </c>
      <c r="BN73" s="695">
        <v>0</v>
      </c>
      <c r="BO73" s="695">
        <v>0</v>
      </c>
      <c r="BP73" s="695">
        <v>0</v>
      </c>
      <c r="BQ73" s="695">
        <v>0</v>
      </c>
      <c r="BR73" s="695">
        <v>0</v>
      </c>
      <c r="BS73" s="695">
        <v>0</v>
      </c>
      <c r="BT73" s="696">
        <v>0</v>
      </c>
    </row>
    <row r="74" spans="2:73">
      <c r="B74" s="690" t="s">
        <v>740</v>
      </c>
      <c r="C74" s="690" t="s">
        <v>730</v>
      </c>
      <c r="D74" s="756" t="s">
        <v>9</v>
      </c>
      <c r="E74" s="690" t="s">
        <v>731</v>
      </c>
      <c r="F74" s="690" t="s">
        <v>732</v>
      </c>
      <c r="G74" s="690" t="s">
        <v>736</v>
      </c>
      <c r="H74" s="690">
        <v>2012</v>
      </c>
      <c r="I74" s="642" t="s">
        <v>582</v>
      </c>
      <c r="J74" s="642" t="s">
        <v>590</v>
      </c>
      <c r="K74" s="631"/>
      <c r="L74" s="694">
        <v>0</v>
      </c>
      <c r="M74" s="695">
        <v>0</v>
      </c>
      <c r="N74" s="695">
        <v>0</v>
      </c>
      <c r="O74" s="695">
        <v>2.5074139999999998</v>
      </c>
      <c r="P74" s="695">
        <v>0</v>
      </c>
      <c r="Q74" s="695">
        <v>0</v>
      </c>
      <c r="R74" s="695">
        <v>0</v>
      </c>
      <c r="S74" s="695">
        <v>0</v>
      </c>
      <c r="T74" s="695">
        <v>0</v>
      </c>
      <c r="U74" s="695">
        <v>0</v>
      </c>
      <c r="V74" s="695">
        <v>0</v>
      </c>
      <c r="W74" s="695">
        <v>0</v>
      </c>
      <c r="X74" s="695">
        <v>0</v>
      </c>
      <c r="Y74" s="695">
        <v>0</v>
      </c>
      <c r="Z74" s="695">
        <v>0</v>
      </c>
      <c r="AA74" s="695">
        <v>0</v>
      </c>
      <c r="AB74" s="695">
        <v>0</v>
      </c>
      <c r="AC74" s="695">
        <v>0</v>
      </c>
      <c r="AD74" s="695">
        <v>0</v>
      </c>
      <c r="AE74" s="695">
        <v>0</v>
      </c>
      <c r="AF74" s="695">
        <v>0</v>
      </c>
      <c r="AG74" s="695">
        <v>0</v>
      </c>
      <c r="AH74" s="695">
        <v>0</v>
      </c>
      <c r="AI74" s="695">
        <v>0</v>
      </c>
      <c r="AJ74" s="695">
        <v>0</v>
      </c>
      <c r="AK74" s="695">
        <v>0</v>
      </c>
      <c r="AL74" s="695">
        <v>0</v>
      </c>
      <c r="AM74" s="695">
        <v>0</v>
      </c>
      <c r="AN74" s="695">
        <v>0</v>
      </c>
      <c r="AO74" s="696">
        <v>0</v>
      </c>
      <c r="AP74" s="631"/>
      <c r="AQ74" s="694">
        <v>0</v>
      </c>
      <c r="AR74" s="695">
        <v>0</v>
      </c>
      <c r="AS74" s="695">
        <v>0</v>
      </c>
      <c r="AT74" s="695">
        <v>0</v>
      </c>
      <c r="AU74" s="695">
        <v>0</v>
      </c>
      <c r="AV74" s="695">
        <v>0</v>
      </c>
      <c r="AW74" s="695">
        <v>0</v>
      </c>
      <c r="AX74" s="695">
        <v>0</v>
      </c>
      <c r="AY74" s="695">
        <v>0</v>
      </c>
      <c r="AZ74" s="695">
        <v>0</v>
      </c>
      <c r="BA74" s="695">
        <v>0</v>
      </c>
      <c r="BB74" s="695">
        <v>0</v>
      </c>
      <c r="BC74" s="695">
        <v>0</v>
      </c>
      <c r="BD74" s="695">
        <v>0</v>
      </c>
      <c r="BE74" s="695">
        <v>0</v>
      </c>
      <c r="BF74" s="695">
        <v>0</v>
      </c>
      <c r="BG74" s="695">
        <v>0</v>
      </c>
      <c r="BH74" s="695">
        <v>0</v>
      </c>
      <c r="BI74" s="695">
        <v>0</v>
      </c>
      <c r="BJ74" s="695">
        <v>0</v>
      </c>
      <c r="BK74" s="695">
        <v>0</v>
      </c>
      <c r="BL74" s="695">
        <v>0</v>
      </c>
      <c r="BM74" s="695">
        <v>0</v>
      </c>
      <c r="BN74" s="695">
        <v>0</v>
      </c>
      <c r="BO74" s="695">
        <v>0</v>
      </c>
      <c r="BP74" s="695">
        <v>0</v>
      </c>
      <c r="BQ74" s="695">
        <v>0</v>
      </c>
      <c r="BR74" s="695">
        <v>0</v>
      </c>
      <c r="BS74" s="695">
        <v>0</v>
      </c>
      <c r="BT74" s="696">
        <v>0</v>
      </c>
    </row>
    <row r="75" spans="2:73">
      <c r="B75" s="690" t="s">
        <v>740</v>
      </c>
      <c r="C75" s="690" t="s">
        <v>730</v>
      </c>
      <c r="D75" s="756" t="s">
        <v>9</v>
      </c>
      <c r="E75" s="690" t="s">
        <v>731</v>
      </c>
      <c r="F75" s="690" t="s">
        <v>732</v>
      </c>
      <c r="G75" s="690" t="s">
        <v>736</v>
      </c>
      <c r="H75" s="690">
        <v>2013</v>
      </c>
      <c r="I75" s="642" t="s">
        <v>582</v>
      </c>
      <c r="J75" s="642" t="s">
        <v>590</v>
      </c>
      <c r="K75" s="631"/>
      <c r="L75" s="694">
        <v>0</v>
      </c>
      <c r="M75" s="695">
        <v>0</v>
      </c>
      <c r="N75" s="695">
        <v>0</v>
      </c>
      <c r="O75" s="695">
        <v>150.44489999999999</v>
      </c>
      <c r="P75" s="695">
        <v>0</v>
      </c>
      <c r="Q75" s="695">
        <v>0</v>
      </c>
      <c r="R75" s="695">
        <v>0</v>
      </c>
      <c r="S75" s="695">
        <v>0</v>
      </c>
      <c r="T75" s="695">
        <v>0</v>
      </c>
      <c r="U75" s="695">
        <v>0</v>
      </c>
      <c r="V75" s="695">
        <v>0</v>
      </c>
      <c r="W75" s="695">
        <v>0</v>
      </c>
      <c r="X75" s="695">
        <v>0</v>
      </c>
      <c r="Y75" s="695">
        <v>0</v>
      </c>
      <c r="Z75" s="695">
        <v>0</v>
      </c>
      <c r="AA75" s="695">
        <v>0</v>
      </c>
      <c r="AB75" s="695">
        <v>0</v>
      </c>
      <c r="AC75" s="695">
        <v>0</v>
      </c>
      <c r="AD75" s="695">
        <v>0</v>
      </c>
      <c r="AE75" s="695">
        <v>0</v>
      </c>
      <c r="AF75" s="695">
        <v>0</v>
      </c>
      <c r="AG75" s="695">
        <v>0</v>
      </c>
      <c r="AH75" s="695">
        <v>0</v>
      </c>
      <c r="AI75" s="695">
        <v>0</v>
      </c>
      <c r="AJ75" s="695">
        <v>0</v>
      </c>
      <c r="AK75" s="695">
        <v>0</v>
      </c>
      <c r="AL75" s="695">
        <v>0</v>
      </c>
      <c r="AM75" s="695">
        <v>0</v>
      </c>
      <c r="AN75" s="695">
        <v>0</v>
      </c>
      <c r="AO75" s="696">
        <v>0</v>
      </c>
      <c r="AP75" s="631"/>
      <c r="AQ75" s="694">
        <v>0</v>
      </c>
      <c r="AR75" s="695">
        <v>0</v>
      </c>
      <c r="AS75" s="695">
        <v>0</v>
      </c>
      <c r="AT75" s="695">
        <v>0</v>
      </c>
      <c r="AU75" s="695">
        <v>0</v>
      </c>
      <c r="AV75" s="695">
        <v>0</v>
      </c>
      <c r="AW75" s="695">
        <v>0</v>
      </c>
      <c r="AX75" s="695">
        <v>0</v>
      </c>
      <c r="AY75" s="695">
        <v>0</v>
      </c>
      <c r="AZ75" s="695">
        <v>0</v>
      </c>
      <c r="BA75" s="695">
        <v>0</v>
      </c>
      <c r="BB75" s="695">
        <v>0</v>
      </c>
      <c r="BC75" s="695">
        <v>0</v>
      </c>
      <c r="BD75" s="695">
        <v>0</v>
      </c>
      <c r="BE75" s="695">
        <v>0</v>
      </c>
      <c r="BF75" s="695">
        <v>0</v>
      </c>
      <c r="BG75" s="695">
        <v>0</v>
      </c>
      <c r="BH75" s="695">
        <v>0</v>
      </c>
      <c r="BI75" s="695">
        <v>0</v>
      </c>
      <c r="BJ75" s="695">
        <v>0</v>
      </c>
      <c r="BK75" s="695">
        <v>0</v>
      </c>
      <c r="BL75" s="695">
        <v>0</v>
      </c>
      <c r="BM75" s="695">
        <v>0</v>
      </c>
      <c r="BN75" s="695">
        <v>0</v>
      </c>
      <c r="BO75" s="695">
        <v>0</v>
      </c>
      <c r="BP75" s="695">
        <v>0</v>
      </c>
      <c r="BQ75" s="695">
        <v>0</v>
      </c>
      <c r="BR75" s="695">
        <v>0</v>
      </c>
      <c r="BS75" s="695">
        <v>0</v>
      </c>
      <c r="BT75" s="696">
        <v>0</v>
      </c>
    </row>
    <row r="76" spans="2:73">
      <c r="B76" s="690" t="s">
        <v>740</v>
      </c>
      <c r="C76" s="690" t="s">
        <v>730</v>
      </c>
      <c r="D76" s="756" t="s">
        <v>9</v>
      </c>
      <c r="E76" s="690" t="s">
        <v>731</v>
      </c>
      <c r="F76" s="690" t="s">
        <v>732</v>
      </c>
      <c r="G76" s="690" t="s">
        <v>736</v>
      </c>
      <c r="H76" s="690">
        <v>2014</v>
      </c>
      <c r="I76" s="642" t="s">
        <v>582</v>
      </c>
      <c r="J76" s="642" t="s">
        <v>597</v>
      </c>
      <c r="K76" s="631"/>
      <c r="L76" s="694">
        <v>0</v>
      </c>
      <c r="M76" s="695">
        <v>0</v>
      </c>
      <c r="N76" s="695">
        <v>0</v>
      </c>
      <c r="O76" s="695">
        <v>173.01159999999999</v>
      </c>
      <c r="P76" s="695">
        <v>0</v>
      </c>
      <c r="Q76" s="695">
        <v>0</v>
      </c>
      <c r="R76" s="695">
        <v>0</v>
      </c>
      <c r="S76" s="695">
        <v>0</v>
      </c>
      <c r="T76" s="695">
        <v>0</v>
      </c>
      <c r="U76" s="695">
        <v>0</v>
      </c>
      <c r="V76" s="695">
        <v>0</v>
      </c>
      <c r="W76" s="695">
        <v>0</v>
      </c>
      <c r="X76" s="695">
        <v>0</v>
      </c>
      <c r="Y76" s="695">
        <v>0</v>
      </c>
      <c r="Z76" s="695">
        <v>0</v>
      </c>
      <c r="AA76" s="695">
        <v>0</v>
      </c>
      <c r="AB76" s="695">
        <v>0</v>
      </c>
      <c r="AC76" s="695">
        <v>0</v>
      </c>
      <c r="AD76" s="695">
        <v>0</v>
      </c>
      <c r="AE76" s="695">
        <v>0</v>
      </c>
      <c r="AF76" s="695">
        <v>0</v>
      </c>
      <c r="AG76" s="695">
        <v>0</v>
      </c>
      <c r="AH76" s="695">
        <v>0</v>
      </c>
      <c r="AI76" s="695">
        <v>0</v>
      </c>
      <c r="AJ76" s="695">
        <v>0</v>
      </c>
      <c r="AK76" s="695">
        <v>0</v>
      </c>
      <c r="AL76" s="695">
        <v>0</v>
      </c>
      <c r="AM76" s="695">
        <v>0</v>
      </c>
      <c r="AN76" s="695">
        <v>0</v>
      </c>
      <c r="AO76" s="696">
        <v>0</v>
      </c>
      <c r="AP76" s="631"/>
      <c r="AQ76" s="694">
        <v>0</v>
      </c>
      <c r="AR76" s="695">
        <v>0</v>
      </c>
      <c r="AS76" s="695">
        <v>0</v>
      </c>
      <c r="AT76" s="695">
        <v>0</v>
      </c>
      <c r="AU76" s="695">
        <v>0</v>
      </c>
      <c r="AV76" s="695">
        <v>0</v>
      </c>
      <c r="AW76" s="695">
        <v>0</v>
      </c>
      <c r="AX76" s="695">
        <v>0</v>
      </c>
      <c r="AY76" s="695">
        <v>0</v>
      </c>
      <c r="AZ76" s="695">
        <v>0</v>
      </c>
      <c r="BA76" s="695">
        <v>0</v>
      </c>
      <c r="BB76" s="695">
        <v>0</v>
      </c>
      <c r="BC76" s="695">
        <v>0</v>
      </c>
      <c r="BD76" s="695">
        <v>0</v>
      </c>
      <c r="BE76" s="695">
        <v>0</v>
      </c>
      <c r="BF76" s="695">
        <v>0</v>
      </c>
      <c r="BG76" s="695">
        <v>0</v>
      </c>
      <c r="BH76" s="695">
        <v>0</v>
      </c>
      <c r="BI76" s="695">
        <v>0</v>
      </c>
      <c r="BJ76" s="695">
        <v>0</v>
      </c>
      <c r="BK76" s="695">
        <v>0</v>
      </c>
      <c r="BL76" s="695">
        <v>0</v>
      </c>
      <c r="BM76" s="695">
        <v>0</v>
      </c>
      <c r="BN76" s="695">
        <v>0</v>
      </c>
      <c r="BO76" s="695">
        <v>0</v>
      </c>
      <c r="BP76" s="695">
        <v>0</v>
      </c>
      <c r="BQ76" s="695">
        <v>0</v>
      </c>
      <c r="BR76" s="695">
        <v>0</v>
      </c>
      <c r="BS76" s="695">
        <v>0</v>
      </c>
      <c r="BT76" s="696">
        <v>0</v>
      </c>
    </row>
    <row r="77" spans="2:73">
      <c r="B77" s="690" t="s">
        <v>740</v>
      </c>
      <c r="C77" s="690" t="s">
        <v>734</v>
      </c>
      <c r="D77" s="690" t="s">
        <v>42</v>
      </c>
      <c r="E77" s="690" t="s">
        <v>731</v>
      </c>
      <c r="F77" s="690" t="s">
        <v>29</v>
      </c>
      <c r="G77" s="690" t="s">
        <v>736</v>
      </c>
      <c r="H77" s="690">
        <v>2006</v>
      </c>
      <c r="I77" s="642" t="s">
        <v>582</v>
      </c>
      <c r="J77" s="642" t="s">
        <v>590</v>
      </c>
      <c r="K77" s="631"/>
      <c r="L77" s="694">
        <v>0</v>
      </c>
      <c r="M77" s="695">
        <v>0</v>
      </c>
      <c r="N77" s="695">
        <v>0</v>
      </c>
      <c r="O77" s="695">
        <v>276.07769999999999</v>
      </c>
      <c r="P77" s="695">
        <v>0</v>
      </c>
      <c r="Q77" s="695">
        <v>0</v>
      </c>
      <c r="R77" s="695">
        <v>0</v>
      </c>
      <c r="S77" s="695">
        <v>0</v>
      </c>
      <c r="T77" s="695">
        <v>0</v>
      </c>
      <c r="U77" s="695">
        <v>0</v>
      </c>
      <c r="V77" s="695">
        <v>0</v>
      </c>
      <c r="W77" s="695">
        <v>0</v>
      </c>
      <c r="X77" s="695">
        <v>0</v>
      </c>
      <c r="Y77" s="695">
        <v>0</v>
      </c>
      <c r="Z77" s="695">
        <v>0</v>
      </c>
      <c r="AA77" s="695">
        <v>0</v>
      </c>
      <c r="AB77" s="695">
        <v>0</v>
      </c>
      <c r="AC77" s="695">
        <v>0</v>
      </c>
      <c r="AD77" s="695">
        <v>0</v>
      </c>
      <c r="AE77" s="695">
        <v>0</v>
      </c>
      <c r="AF77" s="695">
        <v>0</v>
      </c>
      <c r="AG77" s="695">
        <v>0</v>
      </c>
      <c r="AH77" s="695">
        <v>0</v>
      </c>
      <c r="AI77" s="695">
        <v>0</v>
      </c>
      <c r="AJ77" s="695">
        <v>0</v>
      </c>
      <c r="AK77" s="695">
        <v>0</v>
      </c>
      <c r="AL77" s="695">
        <v>0</v>
      </c>
      <c r="AM77" s="695">
        <v>0</v>
      </c>
      <c r="AN77" s="695">
        <v>0</v>
      </c>
      <c r="AO77" s="696">
        <v>0</v>
      </c>
      <c r="AP77" s="631"/>
      <c r="AQ77" s="694">
        <v>0</v>
      </c>
      <c r="AR77" s="695">
        <v>0</v>
      </c>
      <c r="AS77" s="695">
        <v>0</v>
      </c>
      <c r="AT77" s="695">
        <v>0</v>
      </c>
      <c r="AU77" s="695">
        <v>0</v>
      </c>
      <c r="AV77" s="695">
        <v>0</v>
      </c>
      <c r="AW77" s="695">
        <v>0</v>
      </c>
      <c r="AX77" s="695">
        <v>0</v>
      </c>
      <c r="AY77" s="695">
        <v>0</v>
      </c>
      <c r="AZ77" s="695">
        <v>0</v>
      </c>
      <c r="BA77" s="695">
        <v>0</v>
      </c>
      <c r="BB77" s="695">
        <v>0</v>
      </c>
      <c r="BC77" s="695">
        <v>0</v>
      </c>
      <c r="BD77" s="695">
        <v>0</v>
      </c>
      <c r="BE77" s="695">
        <v>0</v>
      </c>
      <c r="BF77" s="695">
        <v>0</v>
      </c>
      <c r="BG77" s="695">
        <v>0</v>
      </c>
      <c r="BH77" s="695">
        <v>0</v>
      </c>
      <c r="BI77" s="695">
        <v>0</v>
      </c>
      <c r="BJ77" s="695">
        <v>0</v>
      </c>
      <c r="BK77" s="695">
        <v>0</v>
      </c>
      <c r="BL77" s="695">
        <v>0</v>
      </c>
      <c r="BM77" s="695">
        <v>0</v>
      </c>
      <c r="BN77" s="695">
        <v>0</v>
      </c>
      <c r="BO77" s="695">
        <v>0</v>
      </c>
      <c r="BP77" s="695">
        <v>0</v>
      </c>
      <c r="BQ77" s="695">
        <v>0</v>
      </c>
      <c r="BR77" s="695">
        <v>0</v>
      </c>
      <c r="BS77" s="695">
        <v>0</v>
      </c>
      <c r="BT77" s="696">
        <v>0</v>
      </c>
    </row>
    <row r="78" spans="2:73">
      <c r="B78" s="690" t="s">
        <v>740</v>
      </c>
      <c r="C78" s="690" t="s">
        <v>734</v>
      </c>
      <c r="D78" s="690" t="s">
        <v>42</v>
      </c>
      <c r="E78" s="690" t="s">
        <v>731</v>
      </c>
      <c r="F78" s="690" t="s">
        <v>29</v>
      </c>
      <c r="G78" s="690" t="s">
        <v>736</v>
      </c>
      <c r="H78" s="690">
        <v>2007</v>
      </c>
      <c r="I78" s="642" t="s">
        <v>582</v>
      </c>
      <c r="J78" s="642" t="s">
        <v>590</v>
      </c>
      <c r="K78" s="631"/>
      <c r="L78" s="694">
        <v>0</v>
      </c>
      <c r="M78" s="695">
        <v>0</v>
      </c>
      <c r="N78" s="695">
        <v>0</v>
      </c>
      <c r="O78" s="695">
        <v>489.15809999999999</v>
      </c>
      <c r="P78" s="695">
        <v>0</v>
      </c>
      <c r="Q78" s="695">
        <v>0</v>
      </c>
      <c r="R78" s="695">
        <v>0</v>
      </c>
      <c r="S78" s="695">
        <v>0</v>
      </c>
      <c r="T78" s="695">
        <v>0</v>
      </c>
      <c r="U78" s="695">
        <v>0</v>
      </c>
      <c r="V78" s="695">
        <v>0</v>
      </c>
      <c r="W78" s="695">
        <v>0</v>
      </c>
      <c r="X78" s="695">
        <v>0</v>
      </c>
      <c r="Y78" s="695">
        <v>0</v>
      </c>
      <c r="Z78" s="695">
        <v>0</v>
      </c>
      <c r="AA78" s="695">
        <v>0</v>
      </c>
      <c r="AB78" s="695">
        <v>0</v>
      </c>
      <c r="AC78" s="695">
        <v>0</v>
      </c>
      <c r="AD78" s="695">
        <v>0</v>
      </c>
      <c r="AE78" s="695">
        <v>0</v>
      </c>
      <c r="AF78" s="695">
        <v>0</v>
      </c>
      <c r="AG78" s="695">
        <v>0</v>
      </c>
      <c r="AH78" s="695">
        <v>0</v>
      </c>
      <c r="AI78" s="695">
        <v>0</v>
      </c>
      <c r="AJ78" s="695">
        <v>0</v>
      </c>
      <c r="AK78" s="695">
        <v>0</v>
      </c>
      <c r="AL78" s="695">
        <v>0</v>
      </c>
      <c r="AM78" s="695">
        <v>0</v>
      </c>
      <c r="AN78" s="695">
        <v>0</v>
      </c>
      <c r="AO78" s="696">
        <v>0</v>
      </c>
      <c r="AP78" s="631"/>
      <c r="AQ78" s="694">
        <v>0</v>
      </c>
      <c r="AR78" s="695">
        <v>0</v>
      </c>
      <c r="AS78" s="695">
        <v>0</v>
      </c>
      <c r="AT78" s="695">
        <v>0</v>
      </c>
      <c r="AU78" s="695">
        <v>0</v>
      </c>
      <c r="AV78" s="695">
        <v>0</v>
      </c>
      <c r="AW78" s="695">
        <v>0</v>
      </c>
      <c r="AX78" s="695">
        <v>0</v>
      </c>
      <c r="AY78" s="695">
        <v>0</v>
      </c>
      <c r="AZ78" s="695">
        <v>0</v>
      </c>
      <c r="BA78" s="695">
        <v>0</v>
      </c>
      <c r="BB78" s="695">
        <v>0</v>
      </c>
      <c r="BC78" s="695">
        <v>0</v>
      </c>
      <c r="BD78" s="695">
        <v>0</v>
      </c>
      <c r="BE78" s="695">
        <v>0</v>
      </c>
      <c r="BF78" s="695">
        <v>0</v>
      </c>
      <c r="BG78" s="695">
        <v>0</v>
      </c>
      <c r="BH78" s="695">
        <v>0</v>
      </c>
      <c r="BI78" s="695">
        <v>0</v>
      </c>
      <c r="BJ78" s="695">
        <v>0</v>
      </c>
      <c r="BK78" s="695">
        <v>0</v>
      </c>
      <c r="BL78" s="695">
        <v>0</v>
      </c>
      <c r="BM78" s="695">
        <v>0</v>
      </c>
      <c r="BN78" s="695">
        <v>0</v>
      </c>
      <c r="BO78" s="695">
        <v>0</v>
      </c>
      <c r="BP78" s="695">
        <v>0</v>
      </c>
      <c r="BQ78" s="695">
        <v>0</v>
      </c>
      <c r="BR78" s="695">
        <v>0</v>
      </c>
      <c r="BS78" s="695">
        <v>0</v>
      </c>
      <c r="BT78" s="696">
        <v>0</v>
      </c>
    </row>
    <row r="79" spans="2:73" ht="15.75">
      <c r="B79" s="690" t="s">
        <v>740</v>
      </c>
      <c r="C79" s="690" t="s">
        <v>734</v>
      </c>
      <c r="D79" s="690" t="s">
        <v>42</v>
      </c>
      <c r="E79" s="690" t="s">
        <v>731</v>
      </c>
      <c r="F79" s="690" t="s">
        <v>29</v>
      </c>
      <c r="G79" s="690" t="s">
        <v>736</v>
      </c>
      <c r="H79" s="690">
        <v>2008</v>
      </c>
      <c r="I79" s="642" t="s">
        <v>582</v>
      </c>
      <c r="J79" s="642" t="s">
        <v>590</v>
      </c>
      <c r="K79" s="631"/>
      <c r="L79" s="694">
        <v>0</v>
      </c>
      <c r="M79" s="695">
        <v>0</v>
      </c>
      <c r="N79" s="695">
        <v>0</v>
      </c>
      <c r="O79" s="695">
        <v>1259.4110000000001</v>
      </c>
      <c r="P79" s="695">
        <v>0</v>
      </c>
      <c r="Q79" s="695">
        <v>0</v>
      </c>
      <c r="R79" s="695">
        <v>0</v>
      </c>
      <c r="S79" s="695">
        <v>0</v>
      </c>
      <c r="T79" s="695">
        <v>0</v>
      </c>
      <c r="U79" s="695">
        <v>0</v>
      </c>
      <c r="V79" s="695">
        <v>0</v>
      </c>
      <c r="W79" s="695">
        <v>0</v>
      </c>
      <c r="X79" s="695">
        <v>0</v>
      </c>
      <c r="Y79" s="695">
        <v>0</v>
      </c>
      <c r="Z79" s="695">
        <v>0</v>
      </c>
      <c r="AA79" s="695">
        <v>0</v>
      </c>
      <c r="AB79" s="695">
        <v>0</v>
      </c>
      <c r="AC79" s="695">
        <v>0</v>
      </c>
      <c r="AD79" s="695">
        <v>0</v>
      </c>
      <c r="AE79" s="695">
        <v>0</v>
      </c>
      <c r="AF79" s="695">
        <v>0</v>
      </c>
      <c r="AG79" s="695">
        <v>0</v>
      </c>
      <c r="AH79" s="695">
        <v>0</v>
      </c>
      <c r="AI79" s="695">
        <v>0</v>
      </c>
      <c r="AJ79" s="695">
        <v>0</v>
      </c>
      <c r="AK79" s="695">
        <v>0</v>
      </c>
      <c r="AL79" s="695">
        <v>0</v>
      </c>
      <c r="AM79" s="695">
        <v>0</v>
      </c>
      <c r="AN79" s="695">
        <v>0</v>
      </c>
      <c r="AO79" s="696">
        <v>0</v>
      </c>
      <c r="AP79" s="631"/>
      <c r="AQ79" s="694">
        <v>0</v>
      </c>
      <c r="AR79" s="695">
        <v>0</v>
      </c>
      <c r="AS79" s="695">
        <v>0</v>
      </c>
      <c r="AT79" s="695">
        <v>0</v>
      </c>
      <c r="AU79" s="695">
        <v>0</v>
      </c>
      <c r="AV79" s="695">
        <v>0</v>
      </c>
      <c r="AW79" s="695">
        <v>0</v>
      </c>
      <c r="AX79" s="695">
        <v>0</v>
      </c>
      <c r="AY79" s="695">
        <v>0</v>
      </c>
      <c r="AZ79" s="695">
        <v>0</v>
      </c>
      <c r="BA79" s="695">
        <v>0</v>
      </c>
      <c r="BB79" s="695">
        <v>0</v>
      </c>
      <c r="BC79" s="695">
        <v>0</v>
      </c>
      <c r="BD79" s="695">
        <v>0</v>
      </c>
      <c r="BE79" s="695">
        <v>0</v>
      </c>
      <c r="BF79" s="695">
        <v>0</v>
      </c>
      <c r="BG79" s="695">
        <v>0</v>
      </c>
      <c r="BH79" s="695">
        <v>0</v>
      </c>
      <c r="BI79" s="695">
        <v>0</v>
      </c>
      <c r="BJ79" s="695">
        <v>0</v>
      </c>
      <c r="BK79" s="695">
        <v>0</v>
      </c>
      <c r="BL79" s="695">
        <v>0</v>
      </c>
      <c r="BM79" s="695">
        <v>0</v>
      </c>
      <c r="BN79" s="695">
        <v>0</v>
      </c>
      <c r="BO79" s="695">
        <v>0</v>
      </c>
      <c r="BP79" s="695">
        <v>0</v>
      </c>
      <c r="BQ79" s="695">
        <v>0</v>
      </c>
      <c r="BR79" s="695">
        <v>0</v>
      </c>
      <c r="BS79" s="695">
        <v>0</v>
      </c>
      <c r="BT79" s="696">
        <v>0</v>
      </c>
      <c r="BU79" s="162"/>
    </row>
    <row r="80" spans="2:73" ht="15.75">
      <c r="B80" s="690" t="s">
        <v>740</v>
      </c>
      <c r="C80" s="690" t="s">
        <v>734</v>
      </c>
      <c r="D80" s="690" t="s">
        <v>42</v>
      </c>
      <c r="E80" s="690" t="s">
        <v>731</v>
      </c>
      <c r="F80" s="690" t="s">
        <v>29</v>
      </c>
      <c r="G80" s="690" t="s">
        <v>736</v>
      </c>
      <c r="H80" s="690">
        <v>2009</v>
      </c>
      <c r="I80" s="642" t="s">
        <v>582</v>
      </c>
      <c r="J80" s="642" t="s">
        <v>590</v>
      </c>
      <c r="K80" s="631"/>
      <c r="L80" s="694">
        <v>0</v>
      </c>
      <c r="M80" s="695">
        <v>0</v>
      </c>
      <c r="N80" s="695">
        <v>0</v>
      </c>
      <c r="O80" s="695">
        <v>1759.3040000000001</v>
      </c>
      <c r="P80" s="695">
        <v>0</v>
      </c>
      <c r="Q80" s="695">
        <v>0</v>
      </c>
      <c r="R80" s="695">
        <v>0</v>
      </c>
      <c r="S80" s="695">
        <v>0</v>
      </c>
      <c r="T80" s="695">
        <v>0</v>
      </c>
      <c r="U80" s="695">
        <v>0</v>
      </c>
      <c r="V80" s="695">
        <v>0</v>
      </c>
      <c r="W80" s="695">
        <v>0</v>
      </c>
      <c r="X80" s="695">
        <v>0</v>
      </c>
      <c r="Y80" s="695">
        <v>0</v>
      </c>
      <c r="Z80" s="695">
        <v>0</v>
      </c>
      <c r="AA80" s="695">
        <v>0</v>
      </c>
      <c r="AB80" s="695">
        <v>0</v>
      </c>
      <c r="AC80" s="695">
        <v>0</v>
      </c>
      <c r="AD80" s="695">
        <v>0</v>
      </c>
      <c r="AE80" s="695">
        <v>0</v>
      </c>
      <c r="AF80" s="695">
        <v>0</v>
      </c>
      <c r="AG80" s="695">
        <v>0</v>
      </c>
      <c r="AH80" s="695">
        <v>0</v>
      </c>
      <c r="AI80" s="695">
        <v>0</v>
      </c>
      <c r="AJ80" s="695">
        <v>0</v>
      </c>
      <c r="AK80" s="695">
        <v>0</v>
      </c>
      <c r="AL80" s="695">
        <v>0</v>
      </c>
      <c r="AM80" s="695">
        <v>0</v>
      </c>
      <c r="AN80" s="695">
        <v>0</v>
      </c>
      <c r="AO80" s="696">
        <v>0</v>
      </c>
      <c r="AP80" s="631"/>
      <c r="AQ80" s="694">
        <v>0</v>
      </c>
      <c r="AR80" s="695">
        <v>0</v>
      </c>
      <c r="AS80" s="695">
        <v>0</v>
      </c>
      <c r="AT80" s="695">
        <v>0</v>
      </c>
      <c r="AU80" s="695">
        <v>0</v>
      </c>
      <c r="AV80" s="695">
        <v>0</v>
      </c>
      <c r="AW80" s="695">
        <v>0</v>
      </c>
      <c r="AX80" s="695">
        <v>0</v>
      </c>
      <c r="AY80" s="695">
        <v>0</v>
      </c>
      <c r="AZ80" s="695">
        <v>0</v>
      </c>
      <c r="BA80" s="695">
        <v>0</v>
      </c>
      <c r="BB80" s="695">
        <v>0</v>
      </c>
      <c r="BC80" s="695">
        <v>0</v>
      </c>
      <c r="BD80" s="695">
        <v>0</v>
      </c>
      <c r="BE80" s="695">
        <v>0</v>
      </c>
      <c r="BF80" s="695">
        <v>0</v>
      </c>
      <c r="BG80" s="695">
        <v>0</v>
      </c>
      <c r="BH80" s="695">
        <v>0</v>
      </c>
      <c r="BI80" s="695">
        <v>0</v>
      </c>
      <c r="BJ80" s="695">
        <v>0</v>
      </c>
      <c r="BK80" s="695">
        <v>0</v>
      </c>
      <c r="BL80" s="695">
        <v>0</v>
      </c>
      <c r="BM80" s="695">
        <v>0</v>
      </c>
      <c r="BN80" s="695">
        <v>0</v>
      </c>
      <c r="BO80" s="695">
        <v>0</v>
      </c>
      <c r="BP80" s="695">
        <v>0</v>
      </c>
      <c r="BQ80" s="695">
        <v>0</v>
      </c>
      <c r="BR80" s="695">
        <v>0</v>
      </c>
      <c r="BS80" s="695">
        <v>0</v>
      </c>
      <c r="BT80" s="696">
        <v>0</v>
      </c>
      <c r="BU80" s="162"/>
    </row>
    <row r="81" spans="2:73">
      <c r="B81" s="690" t="s">
        <v>740</v>
      </c>
      <c r="C81" s="690" t="s">
        <v>734</v>
      </c>
      <c r="D81" s="690" t="s">
        <v>42</v>
      </c>
      <c r="E81" s="690" t="s">
        <v>731</v>
      </c>
      <c r="F81" s="690" t="s">
        <v>29</v>
      </c>
      <c r="G81" s="690" t="s">
        <v>736</v>
      </c>
      <c r="H81" s="690">
        <v>2010</v>
      </c>
      <c r="I81" s="642" t="s">
        <v>582</v>
      </c>
      <c r="J81" s="642" t="s">
        <v>590</v>
      </c>
      <c r="K81" s="631"/>
      <c r="L81" s="694">
        <v>0</v>
      </c>
      <c r="M81" s="695">
        <v>0</v>
      </c>
      <c r="N81" s="695">
        <v>0</v>
      </c>
      <c r="O81" s="695">
        <v>1563.8810000000001</v>
      </c>
      <c r="P81" s="695">
        <v>0</v>
      </c>
      <c r="Q81" s="695">
        <v>0</v>
      </c>
      <c r="R81" s="695">
        <v>0</v>
      </c>
      <c r="S81" s="695">
        <v>0</v>
      </c>
      <c r="T81" s="695">
        <v>0</v>
      </c>
      <c r="U81" s="695">
        <v>0</v>
      </c>
      <c r="V81" s="695">
        <v>0</v>
      </c>
      <c r="W81" s="695">
        <v>0</v>
      </c>
      <c r="X81" s="695">
        <v>0</v>
      </c>
      <c r="Y81" s="695">
        <v>0</v>
      </c>
      <c r="Z81" s="695">
        <v>0</v>
      </c>
      <c r="AA81" s="695">
        <v>0</v>
      </c>
      <c r="AB81" s="695">
        <v>0</v>
      </c>
      <c r="AC81" s="695">
        <v>0</v>
      </c>
      <c r="AD81" s="695">
        <v>0</v>
      </c>
      <c r="AE81" s="695">
        <v>0</v>
      </c>
      <c r="AF81" s="695">
        <v>0</v>
      </c>
      <c r="AG81" s="695">
        <v>0</v>
      </c>
      <c r="AH81" s="695">
        <v>0</v>
      </c>
      <c r="AI81" s="695">
        <v>0</v>
      </c>
      <c r="AJ81" s="695">
        <v>0</v>
      </c>
      <c r="AK81" s="695">
        <v>0</v>
      </c>
      <c r="AL81" s="695">
        <v>0</v>
      </c>
      <c r="AM81" s="695">
        <v>0</v>
      </c>
      <c r="AN81" s="695">
        <v>0</v>
      </c>
      <c r="AO81" s="696">
        <v>0</v>
      </c>
      <c r="AP81" s="631"/>
      <c r="AQ81" s="694">
        <v>0</v>
      </c>
      <c r="AR81" s="695">
        <v>0</v>
      </c>
      <c r="AS81" s="695">
        <v>0</v>
      </c>
      <c r="AT81" s="695">
        <v>0</v>
      </c>
      <c r="AU81" s="695">
        <v>0</v>
      </c>
      <c r="AV81" s="695">
        <v>0</v>
      </c>
      <c r="AW81" s="695">
        <v>0</v>
      </c>
      <c r="AX81" s="695">
        <v>0</v>
      </c>
      <c r="AY81" s="695">
        <v>0</v>
      </c>
      <c r="AZ81" s="695">
        <v>0</v>
      </c>
      <c r="BA81" s="695">
        <v>0</v>
      </c>
      <c r="BB81" s="695">
        <v>0</v>
      </c>
      <c r="BC81" s="695">
        <v>0</v>
      </c>
      <c r="BD81" s="695">
        <v>0</v>
      </c>
      <c r="BE81" s="695">
        <v>0</v>
      </c>
      <c r="BF81" s="695">
        <v>0</v>
      </c>
      <c r="BG81" s="695">
        <v>0</v>
      </c>
      <c r="BH81" s="695">
        <v>0</v>
      </c>
      <c r="BI81" s="695">
        <v>0</v>
      </c>
      <c r="BJ81" s="695">
        <v>0</v>
      </c>
      <c r="BK81" s="695">
        <v>0</v>
      </c>
      <c r="BL81" s="695">
        <v>0</v>
      </c>
      <c r="BM81" s="695">
        <v>0</v>
      </c>
      <c r="BN81" s="695">
        <v>0</v>
      </c>
      <c r="BO81" s="695">
        <v>0</v>
      </c>
      <c r="BP81" s="695">
        <v>0</v>
      </c>
      <c r="BQ81" s="695">
        <v>0</v>
      </c>
      <c r="BR81" s="695">
        <v>0</v>
      </c>
      <c r="BS81" s="695">
        <v>0</v>
      </c>
      <c r="BT81" s="696">
        <v>0</v>
      </c>
    </row>
    <row r="82" spans="2:73" ht="15.75">
      <c r="B82" s="690" t="s">
        <v>740</v>
      </c>
      <c r="C82" s="690" t="s">
        <v>734</v>
      </c>
      <c r="D82" s="690" t="s">
        <v>42</v>
      </c>
      <c r="E82" s="690" t="s">
        <v>731</v>
      </c>
      <c r="F82" s="690" t="s">
        <v>29</v>
      </c>
      <c r="G82" s="690" t="s">
        <v>736</v>
      </c>
      <c r="H82" s="690">
        <v>2011</v>
      </c>
      <c r="I82" s="642" t="s">
        <v>582</v>
      </c>
      <c r="J82" s="642" t="s">
        <v>590</v>
      </c>
      <c r="K82" s="631"/>
      <c r="L82" s="694">
        <v>0</v>
      </c>
      <c r="M82" s="695">
        <v>0</v>
      </c>
      <c r="N82" s="695">
        <v>0</v>
      </c>
      <c r="O82" s="695">
        <v>3247.0509999999999</v>
      </c>
      <c r="P82" s="695">
        <v>0</v>
      </c>
      <c r="Q82" s="695">
        <v>0</v>
      </c>
      <c r="R82" s="695">
        <v>0</v>
      </c>
      <c r="S82" s="695">
        <v>0</v>
      </c>
      <c r="T82" s="695">
        <v>0</v>
      </c>
      <c r="U82" s="695">
        <v>0</v>
      </c>
      <c r="V82" s="695">
        <v>0</v>
      </c>
      <c r="W82" s="695">
        <v>0</v>
      </c>
      <c r="X82" s="695">
        <v>0</v>
      </c>
      <c r="Y82" s="695">
        <v>0</v>
      </c>
      <c r="Z82" s="695">
        <v>0</v>
      </c>
      <c r="AA82" s="695">
        <v>0</v>
      </c>
      <c r="AB82" s="695">
        <v>0</v>
      </c>
      <c r="AC82" s="695">
        <v>0</v>
      </c>
      <c r="AD82" s="695">
        <v>0</v>
      </c>
      <c r="AE82" s="695">
        <v>0</v>
      </c>
      <c r="AF82" s="695">
        <v>0</v>
      </c>
      <c r="AG82" s="695">
        <v>0</v>
      </c>
      <c r="AH82" s="695">
        <v>0</v>
      </c>
      <c r="AI82" s="695">
        <v>0</v>
      </c>
      <c r="AJ82" s="695">
        <v>0</v>
      </c>
      <c r="AK82" s="695">
        <v>0</v>
      </c>
      <c r="AL82" s="695">
        <v>0</v>
      </c>
      <c r="AM82" s="695">
        <v>0</v>
      </c>
      <c r="AN82" s="695">
        <v>0</v>
      </c>
      <c r="AO82" s="696">
        <v>0</v>
      </c>
      <c r="AP82" s="631"/>
      <c r="AQ82" s="694">
        <v>0</v>
      </c>
      <c r="AR82" s="695">
        <v>0</v>
      </c>
      <c r="AS82" s="695">
        <v>0</v>
      </c>
      <c r="AT82" s="695">
        <v>0</v>
      </c>
      <c r="AU82" s="695">
        <v>0</v>
      </c>
      <c r="AV82" s="695">
        <v>0</v>
      </c>
      <c r="AW82" s="695">
        <v>0</v>
      </c>
      <c r="AX82" s="695">
        <v>0</v>
      </c>
      <c r="AY82" s="695">
        <v>0</v>
      </c>
      <c r="AZ82" s="695">
        <v>0</v>
      </c>
      <c r="BA82" s="695">
        <v>0</v>
      </c>
      <c r="BB82" s="695">
        <v>0</v>
      </c>
      <c r="BC82" s="695">
        <v>0</v>
      </c>
      <c r="BD82" s="695">
        <v>0</v>
      </c>
      <c r="BE82" s="695">
        <v>0</v>
      </c>
      <c r="BF82" s="695">
        <v>0</v>
      </c>
      <c r="BG82" s="695">
        <v>0</v>
      </c>
      <c r="BH82" s="695">
        <v>0</v>
      </c>
      <c r="BI82" s="695">
        <v>0</v>
      </c>
      <c r="BJ82" s="695">
        <v>0</v>
      </c>
      <c r="BK82" s="695">
        <v>0</v>
      </c>
      <c r="BL82" s="695">
        <v>0</v>
      </c>
      <c r="BM82" s="695">
        <v>0</v>
      </c>
      <c r="BN82" s="695">
        <v>0</v>
      </c>
      <c r="BO82" s="695">
        <v>0</v>
      </c>
      <c r="BP82" s="695">
        <v>0</v>
      </c>
      <c r="BQ82" s="695">
        <v>0</v>
      </c>
      <c r="BR82" s="695">
        <v>0</v>
      </c>
      <c r="BS82" s="695">
        <v>0</v>
      </c>
      <c r="BT82" s="696">
        <v>0</v>
      </c>
      <c r="BU82" s="162"/>
    </row>
    <row r="83" spans="2:73" ht="15.75">
      <c r="B83" s="690" t="s">
        <v>740</v>
      </c>
      <c r="C83" s="690" t="s">
        <v>734</v>
      </c>
      <c r="D83" s="690" t="s">
        <v>42</v>
      </c>
      <c r="E83" s="690" t="s">
        <v>731</v>
      </c>
      <c r="F83" s="690" t="s">
        <v>29</v>
      </c>
      <c r="G83" s="690" t="s">
        <v>736</v>
      </c>
      <c r="H83" s="690">
        <v>2012</v>
      </c>
      <c r="I83" s="642" t="s">
        <v>582</v>
      </c>
      <c r="J83" s="642" t="s">
        <v>590</v>
      </c>
      <c r="K83" s="631"/>
      <c r="L83" s="694">
        <v>0</v>
      </c>
      <c r="M83" s="695">
        <v>0</v>
      </c>
      <c r="N83" s="695">
        <v>0</v>
      </c>
      <c r="O83" s="695">
        <v>2049.2260000000001</v>
      </c>
      <c r="P83" s="695">
        <v>0</v>
      </c>
      <c r="Q83" s="695">
        <v>0</v>
      </c>
      <c r="R83" s="695">
        <v>0</v>
      </c>
      <c r="S83" s="695">
        <v>0</v>
      </c>
      <c r="T83" s="695">
        <v>0</v>
      </c>
      <c r="U83" s="695">
        <v>0</v>
      </c>
      <c r="V83" s="695">
        <v>0</v>
      </c>
      <c r="W83" s="695">
        <v>0</v>
      </c>
      <c r="X83" s="695">
        <v>0</v>
      </c>
      <c r="Y83" s="695">
        <v>0</v>
      </c>
      <c r="Z83" s="695">
        <v>0</v>
      </c>
      <c r="AA83" s="695">
        <v>0</v>
      </c>
      <c r="AB83" s="695">
        <v>0</v>
      </c>
      <c r="AC83" s="695">
        <v>0</v>
      </c>
      <c r="AD83" s="695">
        <v>0</v>
      </c>
      <c r="AE83" s="695">
        <v>0</v>
      </c>
      <c r="AF83" s="695">
        <v>0</v>
      </c>
      <c r="AG83" s="695">
        <v>0</v>
      </c>
      <c r="AH83" s="695">
        <v>0</v>
      </c>
      <c r="AI83" s="695">
        <v>0</v>
      </c>
      <c r="AJ83" s="695">
        <v>0</v>
      </c>
      <c r="AK83" s="695">
        <v>0</v>
      </c>
      <c r="AL83" s="695">
        <v>0</v>
      </c>
      <c r="AM83" s="695">
        <v>0</v>
      </c>
      <c r="AN83" s="695">
        <v>0</v>
      </c>
      <c r="AO83" s="696">
        <v>0</v>
      </c>
      <c r="AP83" s="631"/>
      <c r="AQ83" s="694">
        <v>0</v>
      </c>
      <c r="AR83" s="695">
        <v>0</v>
      </c>
      <c r="AS83" s="695">
        <v>0</v>
      </c>
      <c r="AT83" s="695">
        <v>0</v>
      </c>
      <c r="AU83" s="695">
        <v>0</v>
      </c>
      <c r="AV83" s="695">
        <v>0</v>
      </c>
      <c r="AW83" s="695">
        <v>0</v>
      </c>
      <c r="AX83" s="695">
        <v>0</v>
      </c>
      <c r="AY83" s="695">
        <v>0</v>
      </c>
      <c r="AZ83" s="695">
        <v>0</v>
      </c>
      <c r="BA83" s="695">
        <v>0</v>
      </c>
      <c r="BB83" s="695">
        <v>0</v>
      </c>
      <c r="BC83" s="695">
        <v>0</v>
      </c>
      <c r="BD83" s="695">
        <v>0</v>
      </c>
      <c r="BE83" s="695">
        <v>0</v>
      </c>
      <c r="BF83" s="695">
        <v>0</v>
      </c>
      <c r="BG83" s="695">
        <v>0</v>
      </c>
      <c r="BH83" s="695">
        <v>0</v>
      </c>
      <c r="BI83" s="695">
        <v>0</v>
      </c>
      <c r="BJ83" s="695">
        <v>0</v>
      </c>
      <c r="BK83" s="695">
        <v>0</v>
      </c>
      <c r="BL83" s="695">
        <v>0</v>
      </c>
      <c r="BM83" s="695">
        <v>0</v>
      </c>
      <c r="BN83" s="695">
        <v>0</v>
      </c>
      <c r="BO83" s="695">
        <v>0</v>
      </c>
      <c r="BP83" s="695">
        <v>0</v>
      </c>
      <c r="BQ83" s="695">
        <v>0</v>
      </c>
      <c r="BR83" s="695">
        <v>0</v>
      </c>
      <c r="BS83" s="695">
        <v>0</v>
      </c>
      <c r="BT83" s="696">
        <v>0</v>
      </c>
      <c r="BU83" s="162"/>
    </row>
    <row r="84" spans="2:73" ht="15.75">
      <c r="B84" s="690" t="s">
        <v>740</v>
      </c>
      <c r="C84" s="690" t="s">
        <v>734</v>
      </c>
      <c r="D84" s="690" t="s">
        <v>42</v>
      </c>
      <c r="E84" s="690" t="s">
        <v>731</v>
      </c>
      <c r="F84" s="690" t="s">
        <v>29</v>
      </c>
      <c r="G84" s="690" t="s">
        <v>736</v>
      </c>
      <c r="H84" s="690">
        <v>2013</v>
      </c>
      <c r="I84" s="642" t="s">
        <v>582</v>
      </c>
      <c r="J84" s="642" t="s">
        <v>590</v>
      </c>
      <c r="K84" s="631"/>
      <c r="L84" s="694">
        <v>0</v>
      </c>
      <c r="M84" s="695">
        <v>0</v>
      </c>
      <c r="N84" s="695">
        <v>0</v>
      </c>
      <c r="O84" s="695">
        <v>2878.58</v>
      </c>
      <c r="P84" s="695">
        <v>0</v>
      </c>
      <c r="Q84" s="695">
        <v>0</v>
      </c>
      <c r="R84" s="695">
        <v>0</v>
      </c>
      <c r="S84" s="695">
        <v>0</v>
      </c>
      <c r="T84" s="695">
        <v>0</v>
      </c>
      <c r="U84" s="695">
        <v>0</v>
      </c>
      <c r="V84" s="695">
        <v>0</v>
      </c>
      <c r="W84" s="695">
        <v>0</v>
      </c>
      <c r="X84" s="695">
        <v>0</v>
      </c>
      <c r="Y84" s="695">
        <v>0</v>
      </c>
      <c r="Z84" s="695">
        <v>0</v>
      </c>
      <c r="AA84" s="695">
        <v>0</v>
      </c>
      <c r="AB84" s="695">
        <v>0</v>
      </c>
      <c r="AC84" s="695">
        <v>0</v>
      </c>
      <c r="AD84" s="695">
        <v>0</v>
      </c>
      <c r="AE84" s="695">
        <v>0</v>
      </c>
      <c r="AF84" s="695">
        <v>0</v>
      </c>
      <c r="AG84" s="695">
        <v>0</v>
      </c>
      <c r="AH84" s="695">
        <v>0</v>
      </c>
      <c r="AI84" s="695">
        <v>0</v>
      </c>
      <c r="AJ84" s="695">
        <v>0</v>
      </c>
      <c r="AK84" s="695">
        <v>0</v>
      </c>
      <c r="AL84" s="695">
        <v>0</v>
      </c>
      <c r="AM84" s="695">
        <v>0</v>
      </c>
      <c r="AN84" s="695">
        <v>0</v>
      </c>
      <c r="AO84" s="696">
        <v>0</v>
      </c>
      <c r="AP84" s="631"/>
      <c r="AQ84" s="694">
        <v>0</v>
      </c>
      <c r="AR84" s="695">
        <v>0</v>
      </c>
      <c r="AS84" s="695">
        <v>0</v>
      </c>
      <c r="AT84" s="695">
        <v>0</v>
      </c>
      <c r="AU84" s="695">
        <v>0</v>
      </c>
      <c r="AV84" s="695">
        <v>0</v>
      </c>
      <c r="AW84" s="695">
        <v>0</v>
      </c>
      <c r="AX84" s="695">
        <v>0</v>
      </c>
      <c r="AY84" s="695">
        <v>0</v>
      </c>
      <c r="AZ84" s="695">
        <v>0</v>
      </c>
      <c r="BA84" s="695">
        <v>0</v>
      </c>
      <c r="BB84" s="695">
        <v>0</v>
      </c>
      <c r="BC84" s="695">
        <v>0</v>
      </c>
      <c r="BD84" s="695">
        <v>0</v>
      </c>
      <c r="BE84" s="695">
        <v>0</v>
      </c>
      <c r="BF84" s="695">
        <v>0</v>
      </c>
      <c r="BG84" s="695">
        <v>0</v>
      </c>
      <c r="BH84" s="695">
        <v>0</v>
      </c>
      <c r="BI84" s="695">
        <v>0</v>
      </c>
      <c r="BJ84" s="695">
        <v>0</v>
      </c>
      <c r="BK84" s="695">
        <v>0</v>
      </c>
      <c r="BL84" s="695">
        <v>0</v>
      </c>
      <c r="BM84" s="695">
        <v>0</v>
      </c>
      <c r="BN84" s="695">
        <v>0</v>
      </c>
      <c r="BO84" s="695">
        <v>0</v>
      </c>
      <c r="BP84" s="695">
        <v>0</v>
      </c>
      <c r="BQ84" s="695">
        <v>0</v>
      </c>
      <c r="BR84" s="695">
        <v>0</v>
      </c>
      <c r="BS84" s="695">
        <v>0</v>
      </c>
      <c r="BT84" s="696">
        <v>0</v>
      </c>
      <c r="BU84" s="162"/>
    </row>
    <row r="85" spans="2:73">
      <c r="B85" s="690" t="s">
        <v>740</v>
      </c>
      <c r="C85" s="690" t="s">
        <v>734</v>
      </c>
      <c r="D85" s="690" t="s">
        <v>42</v>
      </c>
      <c r="E85" s="690" t="s">
        <v>731</v>
      </c>
      <c r="F85" s="690" t="s">
        <v>29</v>
      </c>
      <c r="G85" s="690" t="s">
        <v>736</v>
      </c>
      <c r="H85" s="690">
        <v>2014</v>
      </c>
      <c r="I85" s="642" t="s">
        <v>582</v>
      </c>
      <c r="J85" s="642" t="s">
        <v>597</v>
      </c>
      <c r="K85" s="631"/>
      <c r="L85" s="694">
        <v>0</v>
      </c>
      <c r="M85" s="695">
        <v>0</v>
      </c>
      <c r="N85" s="695">
        <v>0</v>
      </c>
      <c r="O85" s="695">
        <v>2369.511</v>
      </c>
      <c r="P85" s="695">
        <v>0</v>
      </c>
      <c r="Q85" s="695">
        <v>0</v>
      </c>
      <c r="R85" s="695">
        <v>0</v>
      </c>
      <c r="S85" s="695">
        <v>0</v>
      </c>
      <c r="T85" s="695">
        <v>0</v>
      </c>
      <c r="U85" s="695">
        <v>0</v>
      </c>
      <c r="V85" s="695">
        <v>0</v>
      </c>
      <c r="W85" s="695">
        <v>0</v>
      </c>
      <c r="X85" s="695">
        <v>0</v>
      </c>
      <c r="Y85" s="695">
        <v>0</v>
      </c>
      <c r="Z85" s="695">
        <v>0</v>
      </c>
      <c r="AA85" s="695">
        <v>0</v>
      </c>
      <c r="AB85" s="695">
        <v>0</v>
      </c>
      <c r="AC85" s="695">
        <v>0</v>
      </c>
      <c r="AD85" s="695">
        <v>0</v>
      </c>
      <c r="AE85" s="695">
        <v>0</v>
      </c>
      <c r="AF85" s="695">
        <v>0</v>
      </c>
      <c r="AG85" s="695">
        <v>0</v>
      </c>
      <c r="AH85" s="695">
        <v>0</v>
      </c>
      <c r="AI85" s="695">
        <v>0</v>
      </c>
      <c r="AJ85" s="695">
        <v>0</v>
      </c>
      <c r="AK85" s="695">
        <v>0</v>
      </c>
      <c r="AL85" s="695">
        <v>0</v>
      </c>
      <c r="AM85" s="695">
        <v>0</v>
      </c>
      <c r="AN85" s="695">
        <v>0</v>
      </c>
      <c r="AO85" s="696">
        <v>0</v>
      </c>
      <c r="AP85" s="631"/>
      <c r="AQ85" s="694">
        <v>0</v>
      </c>
      <c r="AR85" s="695">
        <v>0</v>
      </c>
      <c r="AS85" s="695">
        <v>0</v>
      </c>
      <c r="AT85" s="695">
        <v>0</v>
      </c>
      <c r="AU85" s="695">
        <v>0</v>
      </c>
      <c r="AV85" s="695">
        <v>0</v>
      </c>
      <c r="AW85" s="695">
        <v>0</v>
      </c>
      <c r="AX85" s="695">
        <v>0</v>
      </c>
      <c r="AY85" s="695">
        <v>0</v>
      </c>
      <c r="AZ85" s="695">
        <v>0</v>
      </c>
      <c r="BA85" s="695">
        <v>0</v>
      </c>
      <c r="BB85" s="695">
        <v>0</v>
      </c>
      <c r="BC85" s="695">
        <v>0</v>
      </c>
      <c r="BD85" s="695">
        <v>0</v>
      </c>
      <c r="BE85" s="695">
        <v>0</v>
      </c>
      <c r="BF85" s="695">
        <v>0</v>
      </c>
      <c r="BG85" s="695">
        <v>0</v>
      </c>
      <c r="BH85" s="695">
        <v>0</v>
      </c>
      <c r="BI85" s="695">
        <v>0</v>
      </c>
      <c r="BJ85" s="695">
        <v>0</v>
      </c>
      <c r="BK85" s="695">
        <v>0</v>
      </c>
      <c r="BL85" s="695">
        <v>0</v>
      </c>
      <c r="BM85" s="695">
        <v>0</v>
      </c>
      <c r="BN85" s="695">
        <v>0</v>
      </c>
      <c r="BO85" s="695">
        <v>0</v>
      </c>
      <c r="BP85" s="695">
        <v>0</v>
      </c>
      <c r="BQ85" s="695">
        <v>0</v>
      </c>
      <c r="BR85" s="695">
        <v>0</v>
      </c>
      <c r="BS85" s="695">
        <v>0</v>
      </c>
      <c r="BT85" s="696">
        <v>0</v>
      </c>
    </row>
    <row r="86" spans="2:73">
      <c r="B86" s="690" t="s">
        <v>740</v>
      </c>
      <c r="C86" s="690" t="s">
        <v>739</v>
      </c>
      <c r="D86" s="690" t="s">
        <v>9</v>
      </c>
      <c r="E86" s="690" t="s">
        <v>731</v>
      </c>
      <c r="F86" s="690" t="s">
        <v>739</v>
      </c>
      <c r="G86" s="690" t="s">
        <v>736</v>
      </c>
      <c r="H86" s="690">
        <v>2014</v>
      </c>
      <c r="I86" s="642" t="s">
        <v>582</v>
      </c>
      <c r="J86" s="642" t="s">
        <v>597</v>
      </c>
      <c r="K86" s="631"/>
      <c r="L86" s="694">
        <v>0</v>
      </c>
      <c r="M86" s="695">
        <v>0</v>
      </c>
      <c r="N86" s="695">
        <v>0</v>
      </c>
      <c r="O86" s="695">
        <v>188.7928</v>
      </c>
      <c r="P86" s="695">
        <v>0</v>
      </c>
      <c r="Q86" s="695">
        <v>0</v>
      </c>
      <c r="R86" s="695">
        <v>0</v>
      </c>
      <c r="S86" s="695">
        <v>0</v>
      </c>
      <c r="T86" s="695">
        <v>0</v>
      </c>
      <c r="U86" s="695">
        <v>0</v>
      </c>
      <c r="V86" s="695">
        <v>0</v>
      </c>
      <c r="W86" s="695">
        <v>0</v>
      </c>
      <c r="X86" s="695">
        <v>0</v>
      </c>
      <c r="Y86" s="695">
        <v>0</v>
      </c>
      <c r="Z86" s="695">
        <v>0</v>
      </c>
      <c r="AA86" s="695">
        <v>0</v>
      </c>
      <c r="AB86" s="695">
        <v>0</v>
      </c>
      <c r="AC86" s="695">
        <v>0</v>
      </c>
      <c r="AD86" s="695">
        <v>0</v>
      </c>
      <c r="AE86" s="695">
        <v>0</v>
      </c>
      <c r="AF86" s="695">
        <v>0</v>
      </c>
      <c r="AG86" s="695">
        <v>0</v>
      </c>
      <c r="AH86" s="695">
        <v>0</v>
      </c>
      <c r="AI86" s="695">
        <v>0</v>
      </c>
      <c r="AJ86" s="695">
        <v>0</v>
      </c>
      <c r="AK86" s="695">
        <v>0</v>
      </c>
      <c r="AL86" s="695">
        <v>0</v>
      </c>
      <c r="AM86" s="695">
        <v>0</v>
      </c>
      <c r="AN86" s="695">
        <v>0</v>
      </c>
      <c r="AO86" s="696">
        <v>0</v>
      </c>
      <c r="AP86" s="631"/>
      <c r="AQ86" s="694">
        <v>0</v>
      </c>
      <c r="AR86" s="695">
        <v>0</v>
      </c>
      <c r="AS86" s="695">
        <v>0</v>
      </c>
      <c r="AT86" s="695">
        <v>0</v>
      </c>
      <c r="AU86" s="695">
        <v>0</v>
      </c>
      <c r="AV86" s="695">
        <v>0</v>
      </c>
      <c r="AW86" s="695">
        <v>0</v>
      </c>
      <c r="AX86" s="695">
        <v>0</v>
      </c>
      <c r="AY86" s="695">
        <v>0</v>
      </c>
      <c r="AZ86" s="695">
        <v>0</v>
      </c>
      <c r="BA86" s="695">
        <v>0</v>
      </c>
      <c r="BB86" s="695">
        <v>0</v>
      </c>
      <c r="BC86" s="695">
        <v>0</v>
      </c>
      <c r="BD86" s="695">
        <v>0</v>
      </c>
      <c r="BE86" s="695">
        <v>0</v>
      </c>
      <c r="BF86" s="695">
        <v>0</v>
      </c>
      <c r="BG86" s="695">
        <v>0</v>
      </c>
      <c r="BH86" s="695">
        <v>0</v>
      </c>
      <c r="BI86" s="695">
        <v>0</v>
      </c>
      <c r="BJ86" s="695">
        <v>0</v>
      </c>
      <c r="BK86" s="695">
        <v>0</v>
      </c>
      <c r="BL86" s="695">
        <v>0</v>
      </c>
      <c r="BM86" s="695">
        <v>0</v>
      </c>
      <c r="BN86" s="695">
        <v>0</v>
      </c>
      <c r="BO86" s="695">
        <v>0</v>
      </c>
      <c r="BP86" s="695">
        <v>0</v>
      </c>
      <c r="BQ86" s="695">
        <v>0</v>
      </c>
      <c r="BR86" s="695">
        <v>0</v>
      </c>
      <c r="BS86" s="695">
        <v>0</v>
      </c>
      <c r="BT86" s="696">
        <v>0</v>
      </c>
    </row>
    <row r="87" spans="2:73">
      <c r="B87" s="690" t="s">
        <v>740</v>
      </c>
      <c r="C87" s="690" t="s">
        <v>739</v>
      </c>
      <c r="D87" s="690" t="s">
        <v>741</v>
      </c>
      <c r="E87" s="690" t="s">
        <v>731</v>
      </c>
      <c r="F87" s="690" t="s">
        <v>739</v>
      </c>
      <c r="G87" s="690" t="s">
        <v>733</v>
      </c>
      <c r="H87" s="690">
        <v>2012</v>
      </c>
      <c r="I87" s="642" t="s">
        <v>582</v>
      </c>
      <c r="J87" s="642" t="s">
        <v>590</v>
      </c>
      <c r="K87" s="631"/>
      <c r="L87" s="694">
        <v>0</v>
      </c>
      <c r="M87" s="695">
        <v>64.210499999999996</v>
      </c>
      <c r="N87" s="695">
        <v>64.210499999999996</v>
      </c>
      <c r="O87" s="695">
        <v>64.210499999999996</v>
      </c>
      <c r="P87" s="695">
        <v>64.210499999999996</v>
      </c>
      <c r="Q87" s="695">
        <v>64.210499999999996</v>
      </c>
      <c r="R87" s="695">
        <v>64.210499999999996</v>
      </c>
      <c r="S87" s="695">
        <v>64.210499999999996</v>
      </c>
      <c r="T87" s="695">
        <v>64.210499999999996</v>
      </c>
      <c r="U87" s="695">
        <v>64.210499999999996</v>
      </c>
      <c r="V87" s="695">
        <v>59.422499999999999</v>
      </c>
      <c r="W87" s="695">
        <v>52.155000000000001</v>
      </c>
      <c r="X87" s="695">
        <v>7.0964999999999998</v>
      </c>
      <c r="Y87" s="695">
        <v>7.0964999999999998</v>
      </c>
      <c r="Z87" s="695">
        <v>7.0964999999999998</v>
      </c>
      <c r="AA87" s="695">
        <v>7.0964999999999998</v>
      </c>
      <c r="AB87" s="695">
        <v>7.0964999999999998</v>
      </c>
      <c r="AC87" s="695">
        <v>7.0964999999999998</v>
      </c>
      <c r="AD87" s="695">
        <v>7.0964999999999998</v>
      </c>
      <c r="AE87" s="695">
        <v>7.0964999999999998</v>
      </c>
      <c r="AF87" s="695">
        <v>7.0964999999999998</v>
      </c>
      <c r="AG87" s="695">
        <v>0</v>
      </c>
      <c r="AH87" s="695">
        <v>0</v>
      </c>
      <c r="AI87" s="695">
        <v>0</v>
      </c>
      <c r="AJ87" s="695">
        <v>0</v>
      </c>
      <c r="AK87" s="695">
        <v>0</v>
      </c>
      <c r="AL87" s="695">
        <v>0</v>
      </c>
      <c r="AM87" s="695">
        <v>0</v>
      </c>
      <c r="AN87" s="695">
        <v>0</v>
      </c>
      <c r="AO87" s="696">
        <v>0</v>
      </c>
      <c r="AP87" s="631"/>
      <c r="AQ87" s="694">
        <v>0</v>
      </c>
      <c r="AR87" s="695">
        <v>561604.5</v>
      </c>
      <c r="AS87" s="695">
        <v>561604.5</v>
      </c>
      <c r="AT87" s="695">
        <v>561604.5</v>
      </c>
      <c r="AU87" s="695">
        <v>561604.5</v>
      </c>
      <c r="AV87" s="695">
        <v>561604.5</v>
      </c>
      <c r="AW87" s="695">
        <v>561604.5</v>
      </c>
      <c r="AX87" s="695">
        <v>561604.5</v>
      </c>
      <c r="AY87" s="695">
        <v>561604.5</v>
      </c>
      <c r="AZ87" s="695">
        <v>561604.5</v>
      </c>
      <c r="BA87" s="695">
        <v>543608.1</v>
      </c>
      <c r="BB87" s="695">
        <v>416113.2</v>
      </c>
      <c r="BC87" s="695">
        <v>8292.6</v>
      </c>
      <c r="BD87" s="695">
        <v>8292.6</v>
      </c>
      <c r="BE87" s="695">
        <v>8292.6</v>
      </c>
      <c r="BF87" s="695">
        <v>8292.6</v>
      </c>
      <c r="BG87" s="695">
        <v>5990.4</v>
      </c>
      <c r="BH87" s="695">
        <v>5990.4</v>
      </c>
      <c r="BI87" s="695">
        <v>5990.4</v>
      </c>
      <c r="BJ87" s="695">
        <v>5990.4</v>
      </c>
      <c r="BK87" s="695">
        <v>5990.4</v>
      </c>
      <c r="BL87" s="695">
        <v>0</v>
      </c>
      <c r="BM87" s="695">
        <v>0</v>
      </c>
      <c r="BN87" s="695">
        <v>0</v>
      </c>
      <c r="BO87" s="695">
        <v>0</v>
      </c>
      <c r="BP87" s="695">
        <v>0</v>
      </c>
      <c r="BQ87" s="695">
        <v>0</v>
      </c>
      <c r="BR87" s="695">
        <v>0</v>
      </c>
      <c r="BS87" s="695">
        <v>0</v>
      </c>
      <c r="BT87" s="696">
        <v>0</v>
      </c>
    </row>
    <row r="88" spans="2:73">
      <c r="B88" s="690" t="s">
        <v>740</v>
      </c>
      <c r="C88" s="690" t="s">
        <v>739</v>
      </c>
      <c r="D88" s="690" t="s">
        <v>741</v>
      </c>
      <c r="E88" s="690" t="s">
        <v>731</v>
      </c>
      <c r="F88" s="690" t="s">
        <v>739</v>
      </c>
      <c r="G88" s="690" t="s">
        <v>733</v>
      </c>
      <c r="H88" s="690">
        <v>2013</v>
      </c>
      <c r="I88" s="642" t="s">
        <v>582</v>
      </c>
      <c r="J88" s="642" t="s">
        <v>590</v>
      </c>
      <c r="K88" s="631"/>
      <c r="L88" s="694">
        <v>0</v>
      </c>
      <c r="M88" s="695">
        <v>0</v>
      </c>
      <c r="N88" s="695">
        <v>134.02534499999999</v>
      </c>
      <c r="O88" s="695">
        <v>182.11909499999999</v>
      </c>
      <c r="P88" s="695">
        <v>182.11909499999999</v>
      </c>
      <c r="Q88" s="695">
        <v>209.565675</v>
      </c>
      <c r="R88" s="695">
        <v>223.37617499999999</v>
      </c>
      <c r="S88" s="695">
        <v>209.54452499999999</v>
      </c>
      <c r="T88" s="695">
        <v>209.54452499999999</v>
      </c>
      <c r="U88" s="695">
        <v>209.54452499999999</v>
      </c>
      <c r="V88" s="695">
        <v>205.67452499999999</v>
      </c>
      <c r="W88" s="695">
        <v>198.808875</v>
      </c>
      <c r="X88" s="695">
        <v>167.344875</v>
      </c>
      <c r="Y88" s="695">
        <v>95.353875000000002</v>
      </c>
      <c r="Z88" s="695">
        <v>52.176375</v>
      </c>
      <c r="AA88" s="695">
        <v>52.176375</v>
      </c>
      <c r="AB88" s="695">
        <v>52.176375</v>
      </c>
      <c r="AC88" s="695">
        <v>51.577874999999999</v>
      </c>
      <c r="AD88" s="695">
        <v>51.577874999999999</v>
      </c>
      <c r="AE88" s="695">
        <v>51.577874999999999</v>
      </c>
      <c r="AF88" s="695">
        <v>43.198875000000001</v>
      </c>
      <c r="AG88" s="695">
        <v>43.198875000000001</v>
      </c>
      <c r="AH88" s="695">
        <v>0</v>
      </c>
      <c r="AI88" s="695">
        <v>0</v>
      </c>
      <c r="AJ88" s="695">
        <v>0</v>
      </c>
      <c r="AK88" s="695">
        <v>0</v>
      </c>
      <c r="AL88" s="695">
        <v>0</v>
      </c>
      <c r="AM88" s="695">
        <v>0</v>
      </c>
      <c r="AN88" s="695">
        <v>0</v>
      </c>
      <c r="AO88" s="696">
        <v>0</v>
      </c>
      <c r="AP88" s="631"/>
      <c r="AQ88" s="697">
        <v>0</v>
      </c>
      <c r="AR88" s="698">
        <v>0</v>
      </c>
      <c r="AS88" s="698">
        <v>846892.4425</v>
      </c>
      <c r="AT88" s="698">
        <v>1141183.5060000001</v>
      </c>
      <c r="AU88" s="698">
        <v>1141183.5060000001</v>
      </c>
      <c r="AV88" s="698">
        <v>1445846.4</v>
      </c>
      <c r="AW88" s="698">
        <v>1486784.61</v>
      </c>
      <c r="AX88" s="698">
        <v>1605151.17</v>
      </c>
      <c r="AY88" s="698">
        <v>1605151.17</v>
      </c>
      <c r="AZ88" s="698">
        <v>1605151.17</v>
      </c>
      <c r="BA88" s="698">
        <v>1588613.76</v>
      </c>
      <c r="BB88" s="698">
        <v>1522433.16</v>
      </c>
      <c r="BC88" s="698">
        <v>1449732.06</v>
      </c>
      <c r="BD88" s="698">
        <v>954304.56</v>
      </c>
      <c r="BE88" s="698">
        <v>478378.26</v>
      </c>
      <c r="BF88" s="698">
        <v>478378.26</v>
      </c>
      <c r="BG88" s="698">
        <v>478378.26</v>
      </c>
      <c r="BH88" s="698">
        <v>140877.35999999999</v>
      </c>
      <c r="BI88" s="698">
        <v>140877.35999999999</v>
      </c>
      <c r="BJ88" s="698">
        <v>140877.35999999999</v>
      </c>
      <c r="BK88" s="698">
        <v>76469.759999999995</v>
      </c>
      <c r="BL88" s="698">
        <v>76469.759999999995</v>
      </c>
      <c r="BM88" s="698">
        <v>0</v>
      </c>
      <c r="BN88" s="698">
        <v>0</v>
      </c>
      <c r="BO88" s="698">
        <v>0</v>
      </c>
      <c r="BP88" s="698">
        <v>0</v>
      </c>
      <c r="BQ88" s="698">
        <v>0</v>
      </c>
      <c r="BR88" s="698">
        <v>0</v>
      </c>
      <c r="BS88" s="698">
        <v>0</v>
      </c>
      <c r="BT88" s="699">
        <v>0</v>
      </c>
    </row>
    <row r="89" spans="2:73">
      <c r="B89" s="690" t="s">
        <v>740</v>
      </c>
      <c r="C89" s="690" t="s">
        <v>739</v>
      </c>
      <c r="D89" s="690" t="s">
        <v>741</v>
      </c>
      <c r="E89" s="690" t="s">
        <v>731</v>
      </c>
      <c r="F89" s="690" t="s">
        <v>739</v>
      </c>
      <c r="G89" s="690" t="s">
        <v>733</v>
      </c>
      <c r="H89" s="690">
        <v>2014</v>
      </c>
      <c r="I89" s="642" t="s">
        <v>582</v>
      </c>
      <c r="J89" s="642" t="s">
        <v>597</v>
      </c>
      <c r="K89" s="631"/>
      <c r="L89" s="694">
        <v>0</v>
      </c>
      <c r="M89" s="695">
        <v>0</v>
      </c>
      <c r="N89" s="695">
        <v>0</v>
      </c>
      <c r="O89" s="695">
        <v>331.30679400000002</v>
      </c>
      <c r="P89" s="695">
        <v>331.30679400000002</v>
      </c>
      <c r="Q89" s="695">
        <v>331.30679400000002</v>
      </c>
      <c r="R89" s="695">
        <v>331.30679400000002</v>
      </c>
      <c r="S89" s="695">
        <v>331.30679400000002</v>
      </c>
      <c r="T89" s="695">
        <v>320.741694</v>
      </c>
      <c r="U89" s="695">
        <v>320.741694</v>
      </c>
      <c r="V89" s="695">
        <v>320.741694</v>
      </c>
      <c r="W89" s="695">
        <v>318.15692999999999</v>
      </c>
      <c r="X89" s="695">
        <v>308.19788999999997</v>
      </c>
      <c r="Y89" s="695">
        <v>291.81788999999998</v>
      </c>
      <c r="Z89" s="695">
        <v>157.9032819</v>
      </c>
      <c r="AA89" s="695">
        <v>103.5216819</v>
      </c>
      <c r="AB89" s="695">
        <v>103.5216819</v>
      </c>
      <c r="AC89" s="695">
        <v>103.5216819</v>
      </c>
      <c r="AD89" s="695">
        <v>18.149121900000001</v>
      </c>
      <c r="AE89" s="695">
        <v>18.149121900000001</v>
      </c>
      <c r="AF89" s="695">
        <v>18.149121900000001</v>
      </c>
      <c r="AG89" s="695">
        <v>17.8643556</v>
      </c>
      <c r="AH89" s="695">
        <v>17.8643556</v>
      </c>
      <c r="AI89" s="695">
        <v>0</v>
      </c>
      <c r="AJ89" s="695">
        <v>0</v>
      </c>
      <c r="AK89" s="695">
        <v>0</v>
      </c>
      <c r="AL89" s="695">
        <v>0</v>
      </c>
      <c r="AM89" s="695">
        <v>0</v>
      </c>
      <c r="AN89" s="695">
        <v>0</v>
      </c>
      <c r="AO89" s="696">
        <v>0</v>
      </c>
      <c r="AP89" s="631"/>
      <c r="AQ89" s="691">
        <v>0</v>
      </c>
      <c r="AR89" s="692">
        <v>0</v>
      </c>
      <c r="AS89" s="692">
        <v>0</v>
      </c>
      <c r="AT89" s="692">
        <v>2454402.1159999999</v>
      </c>
      <c r="AU89" s="692">
        <v>2454402.1159999999</v>
      </c>
      <c r="AV89" s="692">
        <v>2454402.1159999999</v>
      </c>
      <c r="AW89" s="692">
        <v>2454402.1159999999</v>
      </c>
      <c r="AX89" s="692">
        <v>2454402.1159999999</v>
      </c>
      <c r="AY89" s="692">
        <v>2382384.2599999998</v>
      </c>
      <c r="AZ89" s="692">
        <v>2382384.2599999998</v>
      </c>
      <c r="BA89" s="692">
        <v>2382384.2599999998</v>
      </c>
      <c r="BB89" s="692">
        <v>2379275.7259999998</v>
      </c>
      <c r="BC89" s="692">
        <v>2335823.4380000001</v>
      </c>
      <c r="BD89" s="692">
        <v>1445033.9280000001</v>
      </c>
      <c r="BE89" s="692">
        <v>495355.64500000002</v>
      </c>
      <c r="BF89" s="692">
        <v>350085.6226</v>
      </c>
      <c r="BG89" s="692">
        <v>350085.6226</v>
      </c>
      <c r="BH89" s="692">
        <v>350085.6226</v>
      </c>
      <c r="BI89" s="692">
        <v>19725.718580000001</v>
      </c>
      <c r="BJ89" s="692">
        <v>19725.718580000001</v>
      </c>
      <c r="BK89" s="692">
        <v>19725.718580000001</v>
      </c>
      <c r="BL89" s="692">
        <v>17538.335999999999</v>
      </c>
      <c r="BM89" s="692">
        <v>17538.335999999999</v>
      </c>
      <c r="BN89" s="692">
        <v>0</v>
      </c>
      <c r="BO89" s="692">
        <v>0</v>
      </c>
      <c r="BP89" s="692">
        <v>0</v>
      </c>
      <c r="BQ89" s="692">
        <v>0</v>
      </c>
      <c r="BR89" s="692">
        <v>0</v>
      </c>
      <c r="BS89" s="692">
        <v>0</v>
      </c>
      <c r="BT89" s="693">
        <v>0</v>
      </c>
    </row>
    <row r="90" spans="2:73">
      <c r="B90" s="755" t="s">
        <v>740</v>
      </c>
      <c r="C90" s="755" t="s">
        <v>734</v>
      </c>
      <c r="D90" s="755" t="s">
        <v>2</v>
      </c>
      <c r="E90" s="755" t="s">
        <v>731</v>
      </c>
      <c r="F90" s="755" t="s">
        <v>29</v>
      </c>
      <c r="G90" s="755" t="s">
        <v>733</v>
      </c>
      <c r="H90" s="755">
        <v>2011</v>
      </c>
      <c r="I90" s="642" t="s">
        <v>579</v>
      </c>
      <c r="J90" s="642" t="s">
        <v>597</v>
      </c>
      <c r="K90" s="631"/>
      <c r="L90" s="694">
        <v>19</v>
      </c>
      <c r="M90" s="695">
        <v>19</v>
      </c>
      <c r="N90" s="695">
        <v>19</v>
      </c>
      <c r="O90" s="695">
        <v>7</v>
      </c>
      <c r="P90" s="695">
        <v>0</v>
      </c>
      <c r="Q90" s="695">
        <v>0</v>
      </c>
      <c r="R90" s="695">
        <v>0</v>
      </c>
      <c r="S90" s="695">
        <v>0</v>
      </c>
      <c r="T90" s="695">
        <v>0</v>
      </c>
      <c r="U90" s="695">
        <v>0</v>
      </c>
      <c r="V90" s="695">
        <v>0</v>
      </c>
      <c r="W90" s="695">
        <v>0</v>
      </c>
      <c r="X90" s="695">
        <v>0</v>
      </c>
      <c r="Y90" s="695">
        <v>0</v>
      </c>
      <c r="Z90" s="695">
        <v>0</v>
      </c>
      <c r="AA90" s="695">
        <v>0</v>
      </c>
      <c r="AB90" s="695">
        <v>0</v>
      </c>
      <c r="AC90" s="695">
        <v>0</v>
      </c>
      <c r="AD90" s="695">
        <v>0</v>
      </c>
      <c r="AE90" s="695">
        <v>0</v>
      </c>
      <c r="AF90" s="695">
        <v>0</v>
      </c>
      <c r="AG90" s="695">
        <v>0</v>
      </c>
      <c r="AH90" s="695">
        <v>0</v>
      </c>
      <c r="AI90" s="695">
        <v>0</v>
      </c>
      <c r="AJ90" s="695">
        <v>0</v>
      </c>
      <c r="AK90" s="695">
        <v>0</v>
      </c>
      <c r="AL90" s="695">
        <v>0</v>
      </c>
      <c r="AM90" s="695">
        <v>0</v>
      </c>
      <c r="AN90" s="695">
        <v>0</v>
      </c>
      <c r="AO90" s="696">
        <v>0</v>
      </c>
      <c r="AP90" s="631"/>
      <c r="AQ90" s="694">
        <v>22795</v>
      </c>
      <c r="AR90" s="695">
        <v>22795</v>
      </c>
      <c r="AS90" s="695">
        <v>22795</v>
      </c>
      <c r="AT90" s="695">
        <v>12456</v>
      </c>
      <c r="AU90" s="695">
        <v>0</v>
      </c>
      <c r="AV90" s="695">
        <v>0</v>
      </c>
      <c r="AW90" s="695">
        <v>0</v>
      </c>
      <c r="AX90" s="695">
        <v>0</v>
      </c>
      <c r="AY90" s="695">
        <v>0</v>
      </c>
      <c r="AZ90" s="695">
        <v>0</v>
      </c>
      <c r="BA90" s="695">
        <v>0</v>
      </c>
      <c r="BB90" s="695">
        <v>0</v>
      </c>
      <c r="BC90" s="695">
        <v>0</v>
      </c>
      <c r="BD90" s="695">
        <v>0</v>
      </c>
      <c r="BE90" s="695">
        <v>0</v>
      </c>
      <c r="BF90" s="695">
        <v>0</v>
      </c>
      <c r="BG90" s="695">
        <v>0</v>
      </c>
      <c r="BH90" s="695">
        <v>0</v>
      </c>
      <c r="BI90" s="695">
        <v>0</v>
      </c>
      <c r="BJ90" s="695">
        <v>0</v>
      </c>
      <c r="BK90" s="695">
        <v>0</v>
      </c>
      <c r="BL90" s="695">
        <v>0</v>
      </c>
      <c r="BM90" s="695">
        <v>0</v>
      </c>
      <c r="BN90" s="695">
        <v>0</v>
      </c>
      <c r="BO90" s="695">
        <v>0</v>
      </c>
      <c r="BP90" s="695">
        <v>0</v>
      </c>
      <c r="BQ90" s="695">
        <v>0</v>
      </c>
      <c r="BR90" s="695">
        <v>0</v>
      </c>
      <c r="BS90" s="695">
        <v>0</v>
      </c>
      <c r="BT90" s="696">
        <v>0</v>
      </c>
    </row>
    <row r="91" spans="2:73">
      <c r="B91" s="755" t="s">
        <v>740</v>
      </c>
      <c r="C91" s="755" t="s">
        <v>734</v>
      </c>
      <c r="D91" s="755" t="s">
        <v>1</v>
      </c>
      <c r="E91" s="755" t="s">
        <v>731</v>
      </c>
      <c r="F91" s="755" t="s">
        <v>29</v>
      </c>
      <c r="G91" s="755" t="s">
        <v>733</v>
      </c>
      <c r="H91" s="755">
        <v>2011</v>
      </c>
      <c r="I91" s="642" t="s">
        <v>579</v>
      </c>
      <c r="J91" s="642" t="s">
        <v>597</v>
      </c>
      <c r="K91" s="631"/>
      <c r="L91" s="694">
        <v>246</v>
      </c>
      <c r="M91" s="695">
        <v>246</v>
      </c>
      <c r="N91" s="695">
        <v>246</v>
      </c>
      <c r="O91" s="695">
        <v>238</v>
      </c>
      <c r="P91" s="695">
        <v>160</v>
      </c>
      <c r="Q91" s="695">
        <v>0</v>
      </c>
      <c r="R91" s="695">
        <v>0</v>
      </c>
      <c r="S91" s="695">
        <v>0</v>
      </c>
      <c r="T91" s="695">
        <v>0</v>
      </c>
      <c r="U91" s="695">
        <v>0</v>
      </c>
      <c r="V91" s="695">
        <v>0</v>
      </c>
      <c r="W91" s="695">
        <v>0</v>
      </c>
      <c r="X91" s="695">
        <v>0</v>
      </c>
      <c r="Y91" s="695">
        <v>0</v>
      </c>
      <c r="Z91" s="695">
        <v>0</v>
      </c>
      <c r="AA91" s="695">
        <v>0</v>
      </c>
      <c r="AB91" s="695">
        <v>0</v>
      </c>
      <c r="AC91" s="695">
        <v>0</v>
      </c>
      <c r="AD91" s="695">
        <v>0</v>
      </c>
      <c r="AE91" s="695">
        <v>0</v>
      </c>
      <c r="AF91" s="695">
        <v>0</v>
      </c>
      <c r="AG91" s="695">
        <v>0</v>
      </c>
      <c r="AH91" s="695">
        <v>0</v>
      </c>
      <c r="AI91" s="695">
        <v>0</v>
      </c>
      <c r="AJ91" s="695">
        <v>0</v>
      </c>
      <c r="AK91" s="695">
        <v>0</v>
      </c>
      <c r="AL91" s="695">
        <v>0</v>
      </c>
      <c r="AM91" s="695">
        <v>0</v>
      </c>
      <c r="AN91" s="695">
        <v>0</v>
      </c>
      <c r="AO91" s="696">
        <v>0</v>
      </c>
      <c r="AP91" s="631"/>
      <c r="AQ91" s="694">
        <v>1754416</v>
      </c>
      <c r="AR91" s="695">
        <v>1754416</v>
      </c>
      <c r="AS91" s="695">
        <v>1754416</v>
      </c>
      <c r="AT91" s="695">
        <v>1747243</v>
      </c>
      <c r="AU91" s="695">
        <v>1219578</v>
      </c>
      <c r="AV91" s="695">
        <v>0</v>
      </c>
      <c r="AW91" s="695">
        <v>0</v>
      </c>
      <c r="AX91" s="695">
        <v>0</v>
      </c>
      <c r="AY91" s="695">
        <v>0</v>
      </c>
      <c r="AZ91" s="695">
        <v>0</v>
      </c>
      <c r="BA91" s="695">
        <v>0</v>
      </c>
      <c r="BB91" s="695">
        <v>0</v>
      </c>
      <c r="BC91" s="695">
        <v>0</v>
      </c>
      <c r="BD91" s="695">
        <v>0</v>
      </c>
      <c r="BE91" s="695">
        <v>0</v>
      </c>
      <c r="BF91" s="695">
        <v>0</v>
      </c>
      <c r="BG91" s="695">
        <v>0</v>
      </c>
      <c r="BH91" s="695">
        <v>0</v>
      </c>
      <c r="BI91" s="695">
        <v>0</v>
      </c>
      <c r="BJ91" s="695">
        <v>0</v>
      </c>
      <c r="BK91" s="695">
        <v>0</v>
      </c>
      <c r="BL91" s="695">
        <v>0</v>
      </c>
      <c r="BM91" s="695">
        <v>0</v>
      </c>
      <c r="BN91" s="695">
        <v>0</v>
      </c>
      <c r="BO91" s="695">
        <v>0</v>
      </c>
      <c r="BP91" s="695">
        <v>0</v>
      </c>
      <c r="BQ91" s="695">
        <v>0</v>
      </c>
      <c r="BR91" s="695">
        <v>0</v>
      </c>
      <c r="BS91" s="695">
        <v>0</v>
      </c>
      <c r="BT91" s="696">
        <v>0</v>
      </c>
    </row>
    <row r="92" spans="2:73">
      <c r="B92" s="755" t="s">
        <v>740</v>
      </c>
      <c r="C92" s="755" t="s">
        <v>734</v>
      </c>
      <c r="D92" s="755" t="s">
        <v>5</v>
      </c>
      <c r="E92" s="755" t="s">
        <v>731</v>
      </c>
      <c r="F92" s="755" t="s">
        <v>29</v>
      </c>
      <c r="G92" s="755" t="s">
        <v>733</v>
      </c>
      <c r="H92" s="755">
        <v>2011</v>
      </c>
      <c r="I92" s="642" t="s">
        <v>579</v>
      </c>
      <c r="J92" s="642" t="s">
        <v>597</v>
      </c>
      <c r="K92" s="631"/>
      <c r="L92" s="694">
        <v>94</v>
      </c>
      <c r="M92" s="695">
        <v>94</v>
      </c>
      <c r="N92" s="695">
        <v>94</v>
      </c>
      <c r="O92" s="695">
        <v>94</v>
      </c>
      <c r="P92" s="695">
        <v>88</v>
      </c>
      <c r="Q92" s="695">
        <v>80</v>
      </c>
      <c r="R92" s="695">
        <v>65</v>
      </c>
      <c r="S92" s="695">
        <v>65</v>
      </c>
      <c r="T92" s="695">
        <v>78</v>
      </c>
      <c r="U92" s="695">
        <v>37</v>
      </c>
      <c r="V92" s="695">
        <v>5</v>
      </c>
      <c r="W92" s="695">
        <v>5</v>
      </c>
      <c r="X92" s="695">
        <v>5</v>
      </c>
      <c r="Y92" s="695">
        <v>5</v>
      </c>
      <c r="Z92" s="695">
        <v>5</v>
      </c>
      <c r="AA92" s="695">
        <v>4</v>
      </c>
      <c r="AB92" s="695">
        <v>0</v>
      </c>
      <c r="AC92" s="695">
        <v>0</v>
      </c>
      <c r="AD92" s="695">
        <v>0</v>
      </c>
      <c r="AE92" s="695">
        <v>0</v>
      </c>
      <c r="AF92" s="695">
        <v>0</v>
      </c>
      <c r="AG92" s="695">
        <v>0</v>
      </c>
      <c r="AH92" s="695">
        <v>0</v>
      </c>
      <c r="AI92" s="695">
        <v>0</v>
      </c>
      <c r="AJ92" s="695">
        <v>0</v>
      </c>
      <c r="AK92" s="695">
        <v>0</v>
      </c>
      <c r="AL92" s="695">
        <v>0</v>
      </c>
      <c r="AM92" s="695">
        <v>0</v>
      </c>
      <c r="AN92" s="695">
        <v>0</v>
      </c>
      <c r="AO92" s="696">
        <v>0</v>
      </c>
      <c r="AP92" s="631"/>
      <c r="AQ92" s="694">
        <v>1644342</v>
      </c>
      <c r="AR92" s="695">
        <v>1644342</v>
      </c>
      <c r="AS92" s="695">
        <v>1644342</v>
      </c>
      <c r="AT92" s="695">
        <v>1644342</v>
      </c>
      <c r="AU92" s="695">
        <v>1502807</v>
      </c>
      <c r="AV92" s="695">
        <v>1348187</v>
      </c>
      <c r="AW92" s="695">
        <v>1016447</v>
      </c>
      <c r="AX92" s="695">
        <v>1012739</v>
      </c>
      <c r="AY92" s="695">
        <v>1308894</v>
      </c>
      <c r="AZ92" s="695">
        <v>420013</v>
      </c>
      <c r="BA92" s="695">
        <v>151233</v>
      </c>
      <c r="BB92" s="695">
        <v>133126</v>
      </c>
      <c r="BC92" s="695">
        <v>133126</v>
      </c>
      <c r="BD92" s="695">
        <v>98319</v>
      </c>
      <c r="BE92" s="695">
        <v>98319</v>
      </c>
      <c r="BF92" s="695">
        <v>89334</v>
      </c>
      <c r="BG92" s="695">
        <v>0</v>
      </c>
      <c r="BH92" s="695">
        <v>0</v>
      </c>
      <c r="BI92" s="695">
        <v>0</v>
      </c>
      <c r="BJ92" s="695">
        <v>0</v>
      </c>
      <c r="BK92" s="695">
        <v>0</v>
      </c>
      <c r="BL92" s="695">
        <v>0</v>
      </c>
      <c r="BM92" s="695">
        <v>0</v>
      </c>
      <c r="BN92" s="695">
        <v>0</v>
      </c>
      <c r="BO92" s="695">
        <v>0</v>
      </c>
      <c r="BP92" s="695">
        <v>0</v>
      </c>
      <c r="BQ92" s="695">
        <v>0</v>
      </c>
      <c r="BR92" s="695">
        <v>0</v>
      </c>
      <c r="BS92" s="695">
        <v>0</v>
      </c>
      <c r="BT92" s="696">
        <v>0</v>
      </c>
    </row>
    <row r="93" spans="2:73">
      <c r="B93" s="755" t="s">
        <v>740</v>
      </c>
      <c r="C93" s="755" t="s">
        <v>734</v>
      </c>
      <c r="D93" s="755" t="s">
        <v>4</v>
      </c>
      <c r="E93" s="755" t="s">
        <v>731</v>
      </c>
      <c r="F93" s="755" t="s">
        <v>29</v>
      </c>
      <c r="G93" s="755" t="s">
        <v>733</v>
      </c>
      <c r="H93" s="755">
        <v>2011</v>
      </c>
      <c r="I93" s="642" t="s">
        <v>579</v>
      </c>
      <c r="J93" s="642" t="s">
        <v>597</v>
      </c>
      <c r="K93" s="631"/>
      <c r="L93" s="694">
        <v>69</v>
      </c>
      <c r="M93" s="695">
        <v>69</v>
      </c>
      <c r="N93" s="695">
        <v>69</v>
      </c>
      <c r="O93" s="695">
        <v>69</v>
      </c>
      <c r="P93" s="695">
        <v>65</v>
      </c>
      <c r="Q93" s="695">
        <v>61</v>
      </c>
      <c r="R93" s="695">
        <v>52</v>
      </c>
      <c r="S93" s="695">
        <v>51</v>
      </c>
      <c r="T93" s="695">
        <v>59</v>
      </c>
      <c r="U93" s="695">
        <v>34</v>
      </c>
      <c r="V93" s="695">
        <v>4</v>
      </c>
      <c r="W93" s="695">
        <v>4</v>
      </c>
      <c r="X93" s="695">
        <v>4</v>
      </c>
      <c r="Y93" s="695">
        <v>4</v>
      </c>
      <c r="Z93" s="695">
        <v>4</v>
      </c>
      <c r="AA93" s="695">
        <v>4</v>
      </c>
      <c r="AB93" s="695">
        <v>0</v>
      </c>
      <c r="AC93" s="695">
        <v>0</v>
      </c>
      <c r="AD93" s="695">
        <v>0</v>
      </c>
      <c r="AE93" s="695">
        <v>0</v>
      </c>
      <c r="AF93" s="695">
        <v>0</v>
      </c>
      <c r="AG93" s="695">
        <v>0</v>
      </c>
      <c r="AH93" s="695">
        <v>0</v>
      </c>
      <c r="AI93" s="695">
        <v>0</v>
      </c>
      <c r="AJ93" s="695">
        <v>0</v>
      </c>
      <c r="AK93" s="695">
        <v>0</v>
      </c>
      <c r="AL93" s="695">
        <v>0</v>
      </c>
      <c r="AM93" s="695">
        <v>0</v>
      </c>
      <c r="AN93" s="695">
        <v>0</v>
      </c>
      <c r="AO93" s="696">
        <v>0</v>
      </c>
      <c r="AP93" s="631"/>
      <c r="AQ93" s="694">
        <v>1104610</v>
      </c>
      <c r="AR93" s="695">
        <v>1104610</v>
      </c>
      <c r="AS93" s="695">
        <v>1104610</v>
      </c>
      <c r="AT93" s="695">
        <v>1104610</v>
      </c>
      <c r="AU93" s="695">
        <v>1017677</v>
      </c>
      <c r="AV93" s="695">
        <v>922705</v>
      </c>
      <c r="AW93" s="695">
        <v>725187</v>
      </c>
      <c r="AX93" s="695">
        <v>719955</v>
      </c>
      <c r="AY93" s="695">
        <v>901861</v>
      </c>
      <c r="AZ93" s="695">
        <v>355888</v>
      </c>
      <c r="BA93" s="695">
        <v>114199</v>
      </c>
      <c r="BB93" s="695">
        <v>91991</v>
      </c>
      <c r="BC93" s="695">
        <v>91991</v>
      </c>
      <c r="BD93" s="695">
        <v>83770</v>
      </c>
      <c r="BE93" s="695">
        <v>83770</v>
      </c>
      <c r="BF93" s="695">
        <v>80994</v>
      </c>
      <c r="BG93" s="695">
        <v>0</v>
      </c>
      <c r="BH93" s="695">
        <v>0</v>
      </c>
      <c r="BI93" s="695">
        <v>0</v>
      </c>
      <c r="BJ93" s="695">
        <v>0</v>
      </c>
      <c r="BK93" s="695">
        <v>0</v>
      </c>
      <c r="BL93" s="695">
        <v>0</v>
      </c>
      <c r="BM93" s="695">
        <v>0</v>
      </c>
      <c r="BN93" s="695">
        <v>0</v>
      </c>
      <c r="BO93" s="695">
        <v>0</v>
      </c>
      <c r="BP93" s="695">
        <v>0</v>
      </c>
      <c r="BQ93" s="695">
        <v>0</v>
      </c>
      <c r="BR93" s="695">
        <v>0</v>
      </c>
      <c r="BS93" s="695">
        <v>0</v>
      </c>
      <c r="BT93" s="696">
        <v>0</v>
      </c>
    </row>
    <row r="94" spans="2:73">
      <c r="B94" s="755" t="s">
        <v>740</v>
      </c>
      <c r="C94" s="755" t="s">
        <v>734</v>
      </c>
      <c r="D94" s="755" t="s">
        <v>3</v>
      </c>
      <c r="E94" s="755" t="s">
        <v>731</v>
      </c>
      <c r="F94" s="755" t="s">
        <v>29</v>
      </c>
      <c r="G94" s="755" t="s">
        <v>733</v>
      </c>
      <c r="H94" s="755">
        <v>2011</v>
      </c>
      <c r="I94" s="642" t="s">
        <v>579</v>
      </c>
      <c r="J94" s="642" t="s">
        <v>597</v>
      </c>
      <c r="K94" s="631"/>
      <c r="L94" s="694">
        <v>2880</v>
      </c>
      <c r="M94" s="695">
        <v>2880</v>
      </c>
      <c r="N94" s="695">
        <v>2880</v>
      </c>
      <c r="O94" s="695">
        <v>2880</v>
      </c>
      <c r="P94" s="695">
        <v>2880</v>
      </c>
      <c r="Q94" s="695">
        <v>2880</v>
      </c>
      <c r="R94" s="695">
        <v>2880</v>
      </c>
      <c r="S94" s="695">
        <v>2880</v>
      </c>
      <c r="T94" s="695">
        <v>2880</v>
      </c>
      <c r="U94" s="695">
        <v>2880</v>
      </c>
      <c r="V94" s="695">
        <v>2880</v>
      </c>
      <c r="W94" s="695">
        <v>2880</v>
      </c>
      <c r="X94" s="695">
        <v>2880</v>
      </c>
      <c r="Y94" s="695">
        <v>2880</v>
      </c>
      <c r="Z94" s="695">
        <v>2880</v>
      </c>
      <c r="AA94" s="695">
        <v>2880</v>
      </c>
      <c r="AB94" s="695">
        <v>2880</v>
      </c>
      <c r="AC94" s="695">
        <v>2880</v>
      </c>
      <c r="AD94" s="695">
        <v>2490</v>
      </c>
      <c r="AE94" s="695">
        <v>0</v>
      </c>
      <c r="AF94" s="695">
        <v>0</v>
      </c>
      <c r="AG94" s="695">
        <v>0</v>
      </c>
      <c r="AH94" s="695">
        <v>0</v>
      </c>
      <c r="AI94" s="695">
        <v>0</v>
      </c>
      <c r="AJ94" s="695">
        <v>0</v>
      </c>
      <c r="AK94" s="695">
        <v>0</v>
      </c>
      <c r="AL94" s="695">
        <v>0</v>
      </c>
      <c r="AM94" s="695">
        <v>0</v>
      </c>
      <c r="AN94" s="695">
        <v>0</v>
      </c>
      <c r="AO94" s="696">
        <v>0</v>
      </c>
      <c r="AP94" s="631"/>
      <c r="AQ94" s="694">
        <v>5465411</v>
      </c>
      <c r="AR94" s="695">
        <v>5465411</v>
      </c>
      <c r="AS94" s="695">
        <v>5465411</v>
      </c>
      <c r="AT94" s="695">
        <v>5465411</v>
      </c>
      <c r="AU94" s="695">
        <v>5465411</v>
      </c>
      <c r="AV94" s="695">
        <v>5465411</v>
      </c>
      <c r="AW94" s="695">
        <v>5465411</v>
      </c>
      <c r="AX94" s="695">
        <v>5465411</v>
      </c>
      <c r="AY94" s="695">
        <v>5465411</v>
      </c>
      <c r="AZ94" s="695">
        <v>5465411</v>
      </c>
      <c r="BA94" s="695">
        <v>5465411</v>
      </c>
      <c r="BB94" s="695">
        <v>5465411</v>
      </c>
      <c r="BC94" s="695">
        <v>5465411</v>
      </c>
      <c r="BD94" s="695">
        <v>5465411</v>
      </c>
      <c r="BE94" s="695">
        <v>5465411</v>
      </c>
      <c r="BF94" s="695">
        <v>5465411</v>
      </c>
      <c r="BG94" s="695">
        <v>5465411</v>
      </c>
      <c r="BH94" s="695">
        <v>5465411</v>
      </c>
      <c r="BI94" s="695">
        <v>5116406</v>
      </c>
      <c r="BJ94" s="695">
        <v>0</v>
      </c>
      <c r="BK94" s="695">
        <v>0</v>
      </c>
      <c r="BL94" s="695">
        <v>0</v>
      </c>
      <c r="BM94" s="695">
        <v>0</v>
      </c>
      <c r="BN94" s="695">
        <v>0</v>
      </c>
      <c r="BO94" s="695">
        <v>0</v>
      </c>
      <c r="BP94" s="695">
        <v>0</v>
      </c>
      <c r="BQ94" s="695">
        <v>0</v>
      </c>
      <c r="BR94" s="695">
        <v>0</v>
      </c>
      <c r="BS94" s="695">
        <v>0</v>
      </c>
      <c r="BT94" s="696">
        <v>0</v>
      </c>
    </row>
    <row r="95" spans="2:73">
      <c r="B95" s="755" t="s">
        <v>740</v>
      </c>
      <c r="C95" s="755" t="s">
        <v>734</v>
      </c>
      <c r="D95" s="755" t="s">
        <v>42</v>
      </c>
      <c r="E95" s="755" t="s">
        <v>731</v>
      </c>
      <c r="F95" s="755" t="s">
        <v>29</v>
      </c>
      <c r="G95" s="755" t="s">
        <v>736</v>
      </c>
      <c r="H95" s="755">
        <v>2011</v>
      </c>
      <c r="I95" s="642" t="s">
        <v>579</v>
      </c>
      <c r="J95" s="642" t="s">
        <v>597</v>
      </c>
      <c r="K95" s="631"/>
      <c r="L95" s="694">
        <v>3193</v>
      </c>
      <c r="M95" s="695">
        <v>0</v>
      </c>
      <c r="N95" s="695">
        <v>0</v>
      </c>
      <c r="O95" s="695">
        <v>0</v>
      </c>
      <c r="P95" s="695">
        <v>0</v>
      </c>
      <c r="Q95" s="695">
        <v>0</v>
      </c>
      <c r="R95" s="695">
        <v>0</v>
      </c>
      <c r="S95" s="695">
        <v>0</v>
      </c>
      <c r="T95" s="695">
        <v>0</v>
      </c>
      <c r="U95" s="695">
        <v>0</v>
      </c>
      <c r="V95" s="695">
        <v>0</v>
      </c>
      <c r="W95" s="695">
        <v>0</v>
      </c>
      <c r="X95" s="695">
        <v>0</v>
      </c>
      <c r="Y95" s="695">
        <v>0</v>
      </c>
      <c r="Z95" s="695">
        <v>0</v>
      </c>
      <c r="AA95" s="695">
        <v>0</v>
      </c>
      <c r="AB95" s="695">
        <v>0</v>
      </c>
      <c r="AC95" s="695">
        <v>0</v>
      </c>
      <c r="AD95" s="695">
        <v>0</v>
      </c>
      <c r="AE95" s="695">
        <v>0</v>
      </c>
      <c r="AF95" s="695">
        <v>0</v>
      </c>
      <c r="AG95" s="695">
        <v>0</v>
      </c>
      <c r="AH95" s="695">
        <v>0</v>
      </c>
      <c r="AI95" s="695">
        <v>0</v>
      </c>
      <c r="AJ95" s="695">
        <v>0</v>
      </c>
      <c r="AK95" s="695">
        <v>0</v>
      </c>
      <c r="AL95" s="695">
        <v>0</v>
      </c>
      <c r="AM95" s="695">
        <v>0</v>
      </c>
      <c r="AN95" s="695">
        <v>0</v>
      </c>
      <c r="AO95" s="696">
        <v>0</v>
      </c>
      <c r="AP95" s="631"/>
      <c r="AQ95" s="694">
        <v>8266</v>
      </c>
      <c r="AR95" s="695">
        <v>0</v>
      </c>
      <c r="AS95" s="695">
        <v>0</v>
      </c>
      <c r="AT95" s="695">
        <v>0</v>
      </c>
      <c r="AU95" s="695">
        <v>0</v>
      </c>
      <c r="AV95" s="695">
        <v>0</v>
      </c>
      <c r="AW95" s="695">
        <v>0</v>
      </c>
      <c r="AX95" s="695">
        <v>0</v>
      </c>
      <c r="AY95" s="695">
        <v>0</v>
      </c>
      <c r="AZ95" s="695">
        <v>0</v>
      </c>
      <c r="BA95" s="695">
        <v>0</v>
      </c>
      <c r="BB95" s="695">
        <v>0</v>
      </c>
      <c r="BC95" s="695">
        <v>0</v>
      </c>
      <c r="BD95" s="695">
        <v>0</v>
      </c>
      <c r="BE95" s="695">
        <v>0</v>
      </c>
      <c r="BF95" s="695">
        <v>0</v>
      </c>
      <c r="BG95" s="695">
        <v>0</v>
      </c>
      <c r="BH95" s="695">
        <v>0</v>
      </c>
      <c r="BI95" s="695">
        <v>0</v>
      </c>
      <c r="BJ95" s="695">
        <v>0</v>
      </c>
      <c r="BK95" s="695">
        <v>0</v>
      </c>
      <c r="BL95" s="695">
        <v>0</v>
      </c>
      <c r="BM95" s="695">
        <v>0</v>
      </c>
      <c r="BN95" s="695">
        <v>0</v>
      </c>
      <c r="BO95" s="695">
        <v>0</v>
      </c>
      <c r="BP95" s="695">
        <v>0</v>
      </c>
      <c r="BQ95" s="695">
        <v>0</v>
      </c>
      <c r="BR95" s="695">
        <v>0</v>
      </c>
      <c r="BS95" s="695">
        <v>0</v>
      </c>
      <c r="BT95" s="696">
        <v>0</v>
      </c>
    </row>
    <row r="96" spans="2:73">
      <c r="B96" s="755" t="s">
        <v>740</v>
      </c>
      <c r="C96" s="755" t="s">
        <v>734</v>
      </c>
      <c r="D96" s="755" t="s">
        <v>6</v>
      </c>
      <c r="E96" s="755" t="s">
        <v>731</v>
      </c>
      <c r="F96" s="755" t="s">
        <v>29</v>
      </c>
      <c r="G96" s="755" t="s">
        <v>733</v>
      </c>
      <c r="H96" s="755">
        <v>2011</v>
      </c>
      <c r="I96" s="642" t="s">
        <v>579</v>
      </c>
      <c r="J96" s="642" t="s">
        <v>597</v>
      </c>
      <c r="K96" s="631"/>
      <c r="L96" s="694">
        <v>0</v>
      </c>
      <c r="M96" s="695">
        <v>0</v>
      </c>
      <c r="N96" s="695">
        <v>0</v>
      </c>
      <c r="O96" s="695">
        <v>0</v>
      </c>
      <c r="P96" s="695">
        <v>0</v>
      </c>
      <c r="Q96" s="695">
        <v>0</v>
      </c>
      <c r="R96" s="695">
        <v>0</v>
      </c>
      <c r="S96" s="695">
        <v>0</v>
      </c>
      <c r="T96" s="695">
        <v>0</v>
      </c>
      <c r="U96" s="695">
        <v>0</v>
      </c>
      <c r="V96" s="695">
        <v>0</v>
      </c>
      <c r="W96" s="695">
        <v>0</v>
      </c>
      <c r="X96" s="695">
        <v>0</v>
      </c>
      <c r="Y96" s="695">
        <v>0</v>
      </c>
      <c r="Z96" s="695">
        <v>0</v>
      </c>
      <c r="AA96" s="695">
        <v>0</v>
      </c>
      <c r="AB96" s="695">
        <v>0</v>
      </c>
      <c r="AC96" s="695">
        <v>0</v>
      </c>
      <c r="AD96" s="695">
        <v>0</v>
      </c>
      <c r="AE96" s="695">
        <v>0</v>
      </c>
      <c r="AF96" s="695">
        <v>0</v>
      </c>
      <c r="AG96" s="695">
        <v>0</v>
      </c>
      <c r="AH96" s="695">
        <v>0</v>
      </c>
      <c r="AI96" s="695">
        <v>0</v>
      </c>
      <c r="AJ96" s="695">
        <v>0</v>
      </c>
      <c r="AK96" s="695">
        <v>0</v>
      </c>
      <c r="AL96" s="695">
        <v>0</v>
      </c>
      <c r="AM96" s="695">
        <v>0</v>
      </c>
      <c r="AN96" s="695">
        <v>0</v>
      </c>
      <c r="AO96" s="696">
        <v>0</v>
      </c>
      <c r="AP96" s="631"/>
      <c r="AQ96" s="694">
        <v>0</v>
      </c>
      <c r="AR96" s="695">
        <v>0</v>
      </c>
      <c r="AS96" s="695">
        <v>0</v>
      </c>
      <c r="AT96" s="695">
        <v>0</v>
      </c>
      <c r="AU96" s="695">
        <v>0</v>
      </c>
      <c r="AV96" s="695">
        <v>0</v>
      </c>
      <c r="AW96" s="695">
        <v>0</v>
      </c>
      <c r="AX96" s="695">
        <v>0</v>
      </c>
      <c r="AY96" s="695">
        <v>0</v>
      </c>
      <c r="AZ96" s="695">
        <v>0</v>
      </c>
      <c r="BA96" s="695">
        <v>0</v>
      </c>
      <c r="BB96" s="695">
        <v>0</v>
      </c>
      <c r="BC96" s="695">
        <v>0</v>
      </c>
      <c r="BD96" s="695">
        <v>0</v>
      </c>
      <c r="BE96" s="695">
        <v>0</v>
      </c>
      <c r="BF96" s="695">
        <v>0</v>
      </c>
      <c r="BG96" s="695">
        <v>0</v>
      </c>
      <c r="BH96" s="695">
        <v>0</v>
      </c>
      <c r="BI96" s="695">
        <v>0</v>
      </c>
      <c r="BJ96" s="695">
        <v>0</v>
      </c>
      <c r="BK96" s="695">
        <v>0</v>
      </c>
      <c r="BL96" s="695">
        <v>0</v>
      </c>
      <c r="BM96" s="695">
        <v>0</v>
      </c>
      <c r="BN96" s="695">
        <v>0</v>
      </c>
      <c r="BO96" s="695">
        <v>0</v>
      </c>
      <c r="BP96" s="695">
        <v>0</v>
      </c>
      <c r="BQ96" s="695">
        <v>0</v>
      </c>
      <c r="BR96" s="695">
        <v>0</v>
      </c>
      <c r="BS96" s="695">
        <v>0</v>
      </c>
      <c r="BT96" s="696">
        <v>0</v>
      </c>
    </row>
    <row r="97" spans="2:73">
      <c r="B97" s="755" t="s">
        <v>740</v>
      </c>
      <c r="C97" s="755" t="s">
        <v>730</v>
      </c>
      <c r="D97" s="755" t="s">
        <v>742</v>
      </c>
      <c r="E97" s="755" t="s">
        <v>731</v>
      </c>
      <c r="F97" s="755" t="s">
        <v>743</v>
      </c>
      <c r="G97" s="755" t="s">
        <v>736</v>
      </c>
      <c r="H97" s="755">
        <v>2011</v>
      </c>
      <c r="I97" s="642" t="s">
        <v>579</v>
      </c>
      <c r="J97" s="642" t="s">
        <v>597</v>
      </c>
      <c r="K97" s="631"/>
      <c r="L97" s="694">
        <v>4</v>
      </c>
      <c r="M97" s="695">
        <v>0</v>
      </c>
      <c r="N97" s="695">
        <v>0</v>
      </c>
      <c r="O97" s="695">
        <v>0</v>
      </c>
      <c r="P97" s="695">
        <v>0</v>
      </c>
      <c r="Q97" s="695">
        <v>0</v>
      </c>
      <c r="R97" s="695">
        <v>0</v>
      </c>
      <c r="S97" s="695">
        <v>0</v>
      </c>
      <c r="T97" s="695">
        <v>0</v>
      </c>
      <c r="U97" s="695">
        <v>0</v>
      </c>
      <c r="V97" s="695">
        <v>0</v>
      </c>
      <c r="W97" s="695">
        <v>0</v>
      </c>
      <c r="X97" s="695">
        <v>0</v>
      </c>
      <c r="Y97" s="695">
        <v>0</v>
      </c>
      <c r="Z97" s="695">
        <v>0</v>
      </c>
      <c r="AA97" s="695">
        <v>0</v>
      </c>
      <c r="AB97" s="695">
        <v>0</v>
      </c>
      <c r="AC97" s="695">
        <v>0</v>
      </c>
      <c r="AD97" s="695">
        <v>0</v>
      </c>
      <c r="AE97" s="695">
        <v>0</v>
      </c>
      <c r="AF97" s="695">
        <v>0</v>
      </c>
      <c r="AG97" s="695">
        <v>0</v>
      </c>
      <c r="AH97" s="695">
        <v>0</v>
      </c>
      <c r="AI97" s="695">
        <v>0</v>
      </c>
      <c r="AJ97" s="695">
        <v>0</v>
      </c>
      <c r="AK97" s="695">
        <v>0</v>
      </c>
      <c r="AL97" s="695">
        <v>0</v>
      </c>
      <c r="AM97" s="695">
        <v>0</v>
      </c>
      <c r="AN97" s="695">
        <v>0</v>
      </c>
      <c r="AO97" s="696">
        <v>0</v>
      </c>
      <c r="AP97" s="631"/>
      <c r="AQ97" s="694">
        <v>16</v>
      </c>
      <c r="AR97" s="695">
        <v>0</v>
      </c>
      <c r="AS97" s="695">
        <v>0</v>
      </c>
      <c r="AT97" s="695">
        <v>0</v>
      </c>
      <c r="AU97" s="695">
        <v>0</v>
      </c>
      <c r="AV97" s="695">
        <v>0</v>
      </c>
      <c r="AW97" s="695">
        <v>0</v>
      </c>
      <c r="AX97" s="695">
        <v>0</v>
      </c>
      <c r="AY97" s="695">
        <v>0</v>
      </c>
      <c r="AZ97" s="695">
        <v>0</v>
      </c>
      <c r="BA97" s="695">
        <v>0</v>
      </c>
      <c r="BB97" s="695">
        <v>0</v>
      </c>
      <c r="BC97" s="695">
        <v>0</v>
      </c>
      <c r="BD97" s="695">
        <v>0</v>
      </c>
      <c r="BE97" s="695">
        <v>0</v>
      </c>
      <c r="BF97" s="695">
        <v>0</v>
      </c>
      <c r="BG97" s="695">
        <v>0</v>
      </c>
      <c r="BH97" s="695">
        <v>0</v>
      </c>
      <c r="BI97" s="695">
        <v>0</v>
      </c>
      <c r="BJ97" s="695">
        <v>0</v>
      </c>
      <c r="BK97" s="695">
        <v>0</v>
      </c>
      <c r="BL97" s="695">
        <v>0</v>
      </c>
      <c r="BM97" s="695">
        <v>0</v>
      </c>
      <c r="BN97" s="695">
        <v>0</v>
      </c>
      <c r="BO97" s="695">
        <v>0</v>
      </c>
      <c r="BP97" s="695">
        <v>0</v>
      </c>
      <c r="BQ97" s="695">
        <v>0</v>
      </c>
      <c r="BR97" s="695">
        <v>0</v>
      </c>
      <c r="BS97" s="695">
        <v>0</v>
      </c>
      <c r="BT97" s="696">
        <v>0</v>
      </c>
    </row>
    <row r="98" spans="2:73" ht="15.75">
      <c r="B98" s="755" t="s">
        <v>740</v>
      </c>
      <c r="C98" s="755" t="s">
        <v>730</v>
      </c>
      <c r="D98" s="755" t="s">
        <v>744</v>
      </c>
      <c r="E98" s="755" t="s">
        <v>731</v>
      </c>
      <c r="F98" s="755" t="s">
        <v>743</v>
      </c>
      <c r="G98" s="755" t="s">
        <v>736</v>
      </c>
      <c r="H98" s="755">
        <v>2011</v>
      </c>
      <c r="I98" s="642" t="s">
        <v>579</v>
      </c>
      <c r="J98" s="642" t="s">
        <v>597</v>
      </c>
      <c r="K98" s="631"/>
      <c r="L98" s="694">
        <v>597</v>
      </c>
      <c r="M98" s="695">
        <v>0</v>
      </c>
      <c r="N98" s="695">
        <v>0</v>
      </c>
      <c r="O98" s="695">
        <v>0</v>
      </c>
      <c r="P98" s="695">
        <v>0</v>
      </c>
      <c r="Q98" s="695">
        <v>0</v>
      </c>
      <c r="R98" s="695">
        <v>0</v>
      </c>
      <c r="S98" s="695">
        <v>0</v>
      </c>
      <c r="T98" s="695">
        <v>0</v>
      </c>
      <c r="U98" s="695">
        <v>0</v>
      </c>
      <c r="V98" s="695">
        <v>0</v>
      </c>
      <c r="W98" s="695">
        <v>0</v>
      </c>
      <c r="X98" s="695">
        <v>0</v>
      </c>
      <c r="Y98" s="695">
        <v>0</v>
      </c>
      <c r="Z98" s="695">
        <v>0</v>
      </c>
      <c r="AA98" s="695">
        <v>0</v>
      </c>
      <c r="AB98" s="695">
        <v>0</v>
      </c>
      <c r="AC98" s="695">
        <v>0</v>
      </c>
      <c r="AD98" s="695">
        <v>0</v>
      </c>
      <c r="AE98" s="695">
        <v>0</v>
      </c>
      <c r="AF98" s="695">
        <v>0</v>
      </c>
      <c r="AG98" s="695">
        <v>0</v>
      </c>
      <c r="AH98" s="695">
        <v>0</v>
      </c>
      <c r="AI98" s="695">
        <v>0</v>
      </c>
      <c r="AJ98" s="695">
        <v>0</v>
      </c>
      <c r="AK98" s="695">
        <v>0</v>
      </c>
      <c r="AL98" s="695">
        <v>0</v>
      </c>
      <c r="AM98" s="695">
        <v>0</v>
      </c>
      <c r="AN98" s="695">
        <v>0</v>
      </c>
      <c r="AO98" s="696">
        <v>0</v>
      </c>
      <c r="AP98" s="631"/>
      <c r="AQ98" s="694">
        <v>23305</v>
      </c>
      <c r="AR98" s="695">
        <v>0</v>
      </c>
      <c r="AS98" s="695">
        <v>0</v>
      </c>
      <c r="AT98" s="695">
        <v>0</v>
      </c>
      <c r="AU98" s="695">
        <v>0</v>
      </c>
      <c r="AV98" s="695">
        <v>0</v>
      </c>
      <c r="AW98" s="695">
        <v>0</v>
      </c>
      <c r="AX98" s="695">
        <v>0</v>
      </c>
      <c r="AY98" s="695">
        <v>0</v>
      </c>
      <c r="AZ98" s="695">
        <v>0</v>
      </c>
      <c r="BA98" s="695">
        <v>0</v>
      </c>
      <c r="BB98" s="695">
        <v>0</v>
      </c>
      <c r="BC98" s="695">
        <v>0</v>
      </c>
      <c r="BD98" s="695">
        <v>0</v>
      </c>
      <c r="BE98" s="695">
        <v>0</v>
      </c>
      <c r="BF98" s="695">
        <v>0</v>
      </c>
      <c r="BG98" s="695">
        <v>0</v>
      </c>
      <c r="BH98" s="695">
        <v>0</v>
      </c>
      <c r="BI98" s="695">
        <v>0</v>
      </c>
      <c r="BJ98" s="695">
        <v>0</v>
      </c>
      <c r="BK98" s="695">
        <v>0</v>
      </c>
      <c r="BL98" s="695">
        <v>0</v>
      </c>
      <c r="BM98" s="695">
        <v>0</v>
      </c>
      <c r="BN98" s="695">
        <v>0</v>
      </c>
      <c r="BO98" s="695">
        <v>0</v>
      </c>
      <c r="BP98" s="695">
        <v>0</v>
      </c>
      <c r="BQ98" s="695">
        <v>0</v>
      </c>
      <c r="BR98" s="695">
        <v>0</v>
      </c>
      <c r="BS98" s="695">
        <v>0</v>
      </c>
      <c r="BT98" s="696">
        <v>0</v>
      </c>
      <c r="BU98" s="162"/>
    </row>
    <row r="99" spans="2:73" ht="15.75">
      <c r="B99" s="755" t="s">
        <v>740</v>
      </c>
      <c r="C99" s="755" t="s">
        <v>730</v>
      </c>
      <c r="D99" s="755" t="s">
        <v>21</v>
      </c>
      <c r="E99" s="755" t="s">
        <v>731</v>
      </c>
      <c r="F99" s="755" t="s">
        <v>743</v>
      </c>
      <c r="G99" s="755" t="s">
        <v>733</v>
      </c>
      <c r="H99" s="755">
        <v>2011</v>
      </c>
      <c r="I99" s="642" t="s">
        <v>579</v>
      </c>
      <c r="J99" s="642" t="s">
        <v>597</v>
      </c>
      <c r="K99" s="631"/>
      <c r="L99" s="694">
        <v>1416</v>
      </c>
      <c r="M99" s="695">
        <v>1414</v>
      </c>
      <c r="N99" s="695">
        <v>1387</v>
      </c>
      <c r="O99" s="695">
        <v>794</v>
      </c>
      <c r="P99" s="695">
        <v>792</v>
      </c>
      <c r="Q99" s="695">
        <v>781</v>
      </c>
      <c r="R99" s="695">
        <v>140</v>
      </c>
      <c r="S99" s="695">
        <v>135</v>
      </c>
      <c r="T99" s="695">
        <v>135</v>
      </c>
      <c r="U99" s="695">
        <v>135</v>
      </c>
      <c r="V99" s="695">
        <v>120</v>
      </c>
      <c r="W99" s="695">
        <v>120</v>
      </c>
      <c r="X99" s="695">
        <v>10</v>
      </c>
      <c r="Y99" s="695">
        <v>10</v>
      </c>
      <c r="Z99" s="695">
        <v>10</v>
      </c>
      <c r="AA99" s="695">
        <v>0</v>
      </c>
      <c r="AB99" s="695">
        <v>0</v>
      </c>
      <c r="AC99" s="695">
        <v>0</v>
      </c>
      <c r="AD99" s="695">
        <v>0</v>
      </c>
      <c r="AE99" s="695">
        <v>0</v>
      </c>
      <c r="AF99" s="695">
        <v>0</v>
      </c>
      <c r="AG99" s="695">
        <v>0</v>
      </c>
      <c r="AH99" s="695">
        <v>0</v>
      </c>
      <c r="AI99" s="695">
        <v>0</v>
      </c>
      <c r="AJ99" s="695">
        <v>0</v>
      </c>
      <c r="AK99" s="695">
        <v>0</v>
      </c>
      <c r="AL99" s="695">
        <v>0</v>
      </c>
      <c r="AM99" s="695">
        <v>0</v>
      </c>
      <c r="AN99" s="695">
        <v>0</v>
      </c>
      <c r="AO99" s="696">
        <v>0</v>
      </c>
      <c r="AP99" s="631"/>
      <c r="AQ99" s="694">
        <v>3870853</v>
      </c>
      <c r="AR99" s="695">
        <v>3864500</v>
      </c>
      <c r="AS99" s="695">
        <v>3785561</v>
      </c>
      <c r="AT99" s="695">
        <v>2090042</v>
      </c>
      <c r="AU99" s="695">
        <v>2084396.0000000002</v>
      </c>
      <c r="AV99" s="695">
        <v>2054849.0000000002</v>
      </c>
      <c r="AW99" s="695">
        <v>400597</v>
      </c>
      <c r="AX99" s="695">
        <v>397369</v>
      </c>
      <c r="AY99" s="695">
        <v>397369</v>
      </c>
      <c r="AZ99" s="695">
        <v>397369</v>
      </c>
      <c r="BA99" s="695">
        <v>293864</v>
      </c>
      <c r="BB99" s="695">
        <v>293864</v>
      </c>
      <c r="BC99" s="695">
        <v>7784</v>
      </c>
      <c r="BD99" s="695">
        <v>7784</v>
      </c>
      <c r="BE99" s="695">
        <v>7784</v>
      </c>
      <c r="BF99" s="695">
        <v>0</v>
      </c>
      <c r="BG99" s="695">
        <v>0</v>
      </c>
      <c r="BH99" s="695">
        <v>0</v>
      </c>
      <c r="BI99" s="695">
        <v>0</v>
      </c>
      <c r="BJ99" s="695">
        <v>0</v>
      </c>
      <c r="BK99" s="695">
        <v>0</v>
      </c>
      <c r="BL99" s="695">
        <v>0</v>
      </c>
      <c r="BM99" s="695">
        <v>0</v>
      </c>
      <c r="BN99" s="695">
        <v>0</v>
      </c>
      <c r="BO99" s="695">
        <v>0</v>
      </c>
      <c r="BP99" s="695">
        <v>0</v>
      </c>
      <c r="BQ99" s="695">
        <v>0</v>
      </c>
      <c r="BR99" s="695">
        <v>0</v>
      </c>
      <c r="BS99" s="695">
        <v>0</v>
      </c>
      <c r="BT99" s="696">
        <v>0</v>
      </c>
      <c r="BU99" s="162"/>
    </row>
    <row r="100" spans="2:73" ht="15.75">
      <c r="B100" s="755" t="s">
        <v>740</v>
      </c>
      <c r="C100" s="755" t="s">
        <v>730</v>
      </c>
      <c r="D100" s="755" t="s">
        <v>22</v>
      </c>
      <c r="E100" s="755" t="s">
        <v>731</v>
      </c>
      <c r="F100" s="755" t="s">
        <v>743</v>
      </c>
      <c r="G100" s="755" t="s">
        <v>733</v>
      </c>
      <c r="H100" s="755">
        <v>2011</v>
      </c>
      <c r="I100" s="642" t="s">
        <v>579</v>
      </c>
      <c r="J100" s="642" t="s">
        <v>597</v>
      </c>
      <c r="K100" s="631"/>
      <c r="L100" s="694">
        <v>2832</v>
      </c>
      <c r="M100" s="695">
        <v>2832</v>
      </c>
      <c r="N100" s="695">
        <v>2832</v>
      </c>
      <c r="O100" s="695">
        <v>2832</v>
      </c>
      <c r="P100" s="695">
        <v>2832</v>
      </c>
      <c r="Q100" s="695">
        <v>2832</v>
      </c>
      <c r="R100" s="695">
        <v>2832</v>
      </c>
      <c r="S100" s="695">
        <v>2832</v>
      </c>
      <c r="T100" s="695">
        <v>2536</v>
      </c>
      <c r="U100" s="695">
        <v>2536</v>
      </c>
      <c r="V100" s="695">
        <v>53</v>
      </c>
      <c r="W100" s="695">
        <v>53</v>
      </c>
      <c r="X100" s="695">
        <v>53</v>
      </c>
      <c r="Y100" s="695">
        <v>53</v>
      </c>
      <c r="Z100" s="695">
        <v>53</v>
      </c>
      <c r="AA100" s="695">
        <v>0</v>
      </c>
      <c r="AB100" s="695">
        <v>0</v>
      </c>
      <c r="AC100" s="695">
        <v>0</v>
      </c>
      <c r="AD100" s="695">
        <v>0</v>
      </c>
      <c r="AE100" s="695">
        <v>0</v>
      </c>
      <c r="AF100" s="695">
        <v>0</v>
      </c>
      <c r="AG100" s="695">
        <v>0</v>
      </c>
      <c r="AH100" s="695">
        <v>0</v>
      </c>
      <c r="AI100" s="695">
        <v>0</v>
      </c>
      <c r="AJ100" s="695">
        <v>0</v>
      </c>
      <c r="AK100" s="695">
        <v>0</v>
      </c>
      <c r="AL100" s="695">
        <v>0</v>
      </c>
      <c r="AM100" s="695">
        <v>0</v>
      </c>
      <c r="AN100" s="695">
        <v>0</v>
      </c>
      <c r="AO100" s="696">
        <v>0</v>
      </c>
      <c r="AP100" s="631"/>
      <c r="AQ100" s="694">
        <v>14868304</v>
      </c>
      <c r="AR100" s="695">
        <v>14868304</v>
      </c>
      <c r="AS100" s="695">
        <v>14868304</v>
      </c>
      <c r="AT100" s="695">
        <v>14868304</v>
      </c>
      <c r="AU100" s="695">
        <v>14868304</v>
      </c>
      <c r="AV100" s="695">
        <v>14868304</v>
      </c>
      <c r="AW100" s="695">
        <v>14868304</v>
      </c>
      <c r="AX100" s="695">
        <v>14868304</v>
      </c>
      <c r="AY100" s="695">
        <v>13423428</v>
      </c>
      <c r="AZ100" s="695">
        <v>13423428</v>
      </c>
      <c r="BA100" s="695">
        <v>1328407</v>
      </c>
      <c r="BB100" s="695">
        <v>1328407</v>
      </c>
      <c r="BC100" s="695">
        <v>1328407</v>
      </c>
      <c r="BD100" s="695">
        <v>1328407</v>
      </c>
      <c r="BE100" s="695">
        <v>1328407</v>
      </c>
      <c r="BF100" s="695">
        <v>0</v>
      </c>
      <c r="BG100" s="695">
        <v>0</v>
      </c>
      <c r="BH100" s="695">
        <v>0</v>
      </c>
      <c r="BI100" s="695">
        <v>0</v>
      </c>
      <c r="BJ100" s="695">
        <v>0</v>
      </c>
      <c r="BK100" s="695">
        <v>0</v>
      </c>
      <c r="BL100" s="695">
        <v>0</v>
      </c>
      <c r="BM100" s="695">
        <v>0</v>
      </c>
      <c r="BN100" s="695">
        <v>0</v>
      </c>
      <c r="BO100" s="695">
        <v>0</v>
      </c>
      <c r="BP100" s="695">
        <v>0</v>
      </c>
      <c r="BQ100" s="695">
        <v>0</v>
      </c>
      <c r="BR100" s="695">
        <v>0</v>
      </c>
      <c r="BS100" s="695">
        <v>0</v>
      </c>
      <c r="BT100" s="696">
        <v>0</v>
      </c>
      <c r="BU100" s="162"/>
    </row>
    <row r="101" spans="2:73">
      <c r="B101" s="755" t="s">
        <v>740</v>
      </c>
      <c r="C101" s="755" t="s">
        <v>730</v>
      </c>
      <c r="D101" s="755" t="s">
        <v>20</v>
      </c>
      <c r="E101" s="755" t="s">
        <v>731</v>
      </c>
      <c r="F101" s="755" t="s">
        <v>743</v>
      </c>
      <c r="G101" s="755" t="s">
        <v>733</v>
      </c>
      <c r="H101" s="755">
        <v>2011</v>
      </c>
      <c r="I101" s="642" t="s">
        <v>579</v>
      </c>
      <c r="J101" s="642" t="s">
        <v>597</v>
      </c>
      <c r="K101" s="631"/>
      <c r="L101" s="694">
        <v>0</v>
      </c>
      <c r="M101" s="695">
        <v>0</v>
      </c>
      <c r="N101" s="695">
        <v>0</v>
      </c>
      <c r="O101" s="695">
        <v>0</v>
      </c>
      <c r="P101" s="695">
        <v>0</v>
      </c>
      <c r="Q101" s="695">
        <v>0</v>
      </c>
      <c r="R101" s="695">
        <v>0</v>
      </c>
      <c r="S101" s="695">
        <v>0</v>
      </c>
      <c r="T101" s="695">
        <v>0</v>
      </c>
      <c r="U101" s="695">
        <v>0</v>
      </c>
      <c r="V101" s="695">
        <v>0</v>
      </c>
      <c r="W101" s="695">
        <v>0</v>
      </c>
      <c r="X101" s="695">
        <v>0</v>
      </c>
      <c r="Y101" s="695">
        <v>0</v>
      </c>
      <c r="Z101" s="695">
        <v>0</v>
      </c>
      <c r="AA101" s="695">
        <v>0</v>
      </c>
      <c r="AB101" s="695">
        <v>0</v>
      </c>
      <c r="AC101" s="695">
        <v>0</v>
      </c>
      <c r="AD101" s="695">
        <v>0</v>
      </c>
      <c r="AE101" s="695">
        <v>0</v>
      </c>
      <c r="AF101" s="695">
        <v>0</v>
      </c>
      <c r="AG101" s="695">
        <v>0</v>
      </c>
      <c r="AH101" s="695">
        <v>0</v>
      </c>
      <c r="AI101" s="695">
        <v>0</v>
      </c>
      <c r="AJ101" s="695">
        <v>0</v>
      </c>
      <c r="AK101" s="695">
        <v>0</v>
      </c>
      <c r="AL101" s="695">
        <v>0</v>
      </c>
      <c r="AM101" s="695">
        <v>0</v>
      </c>
      <c r="AN101" s="695">
        <v>0</v>
      </c>
      <c r="AO101" s="696">
        <v>0</v>
      </c>
      <c r="AP101" s="631"/>
      <c r="AQ101" s="694">
        <v>0</v>
      </c>
      <c r="AR101" s="695">
        <v>0</v>
      </c>
      <c r="AS101" s="695">
        <v>0</v>
      </c>
      <c r="AT101" s="695">
        <v>0</v>
      </c>
      <c r="AU101" s="695">
        <v>0</v>
      </c>
      <c r="AV101" s="695">
        <v>0</v>
      </c>
      <c r="AW101" s="695">
        <v>0</v>
      </c>
      <c r="AX101" s="695">
        <v>0</v>
      </c>
      <c r="AY101" s="695">
        <v>0</v>
      </c>
      <c r="AZ101" s="695">
        <v>0</v>
      </c>
      <c r="BA101" s="695">
        <v>0</v>
      </c>
      <c r="BB101" s="695">
        <v>0</v>
      </c>
      <c r="BC101" s="695">
        <v>0</v>
      </c>
      <c r="BD101" s="695">
        <v>0</v>
      </c>
      <c r="BE101" s="695">
        <v>0</v>
      </c>
      <c r="BF101" s="695">
        <v>0</v>
      </c>
      <c r="BG101" s="695">
        <v>0</v>
      </c>
      <c r="BH101" s="695">
        <v>0</v>
      </c>
      <c r="BI101" s="695">
        <v>0</v>
      </c>
      <c r="BJ101" s="695">
        <v>0</v>
      </c>
      <c r="BK101" s="695">
        <v>0</v>
      </c>
      <c r="BL101" s="695">
        <v>0</v>
      </c>
      <c r="BM101" s="695">
        <v>0</v>
      </c>
      <c r="BN101" s="695">
        <v>0</v>
      </c>
      <c r="BO101" s="695">
        <v>0</v>
      </c>
      <c r="BP101" s="695">
        <v>0</v>
      </c>
      <c r="BQ101" s="695">
        <v>0</v>
      </c>
      <c r="BR101" s="695">
        <v>0</v>
      </c>
      <c r="BS101" s="695">
        <v>0</v>
      </c>
      <c r="BT101" s="696">
        <v>0</v>
      </c>
    </row>
    <row r="102" spans="2:73" ht="15.75">
      <c r="B102" s="755" t="s">
        <v>740</v>
      </c>
      <c r="C102" s="755" t="s">
        <v>739</v>
      </c>
      <c r="D102" s="755" t="s">
        <v>9</v>
      </c>
      <c r="E102" s="755" t="s">
        <v>731</v>
      </c>
      <c r="F102" s="755" t="s">
        <v>739</v>
      </c>
      <c r="G102" s="755" t="s">
        <v>736</v>
      </c>
      <c r="H102" s="755">
        <v>2011</v>
      </c>
      <c r="I102" s="642" t="s">
        <v>579</v>
      </c>
      <c r="J102" s="642" t="s">
        <v>597</v>
      </c>
      <c r="K102" s="631"/>
      <c r="L102" s="694">
        <v>0</v>
      </c>
      <c r="M102" s="695">
        <v>0</v>
      </c>
      <c r="N102" s="695">
        <v>0</v>
      </c>
      <c r="O102" s="695">
        <v>0</v>
      </c>
      <c r="P102" s="695">
        <v>0</v>
      </c>
      <c r="Q102" s="695">
        <v>0</v>
      </c>
      <c r="R102" s="695">
        <v>0</v>
      </c>
      <c r="S102" s="695">
        <v>0</v>
      </c>
      <c r="T102" s="695">
        <v>0</v>
      </c>
      <c r="U102" s="695">
        <v>0</v>
      </c>
      <c r="V102" s="695">
        <v>0</v>
      </c>
      <c r="W102" s="695">
        <v>0</v>
      </c>
      <c r="X102" s="695">
        <v>0</v>
      </c>
      <c r="Y102" s="695">
        <v>0</v>
      </c>
      <c r="Z102" s="695">
        <v>0</v>
      </c>
      <c r="AA102" s="695">
        <v>0</v>
      </c>
      <c r="AB102" s="695">
        <v>0</v>
      </c>
      <c r="AC102" s="695">
        <v>0</v>
      </c>
      <c r="AD102" s="695">
        <v>0</v>
      </c>
      <c r="AE102" s="695">
        <v>0</v>
      </c>
      <c r="AF102" s="695">
        <v>0</v>
      </c>
      <c r="AG102" s="695">
        <v>0</v>
      </c>
      <c r="AH102" s="695">
        <v>0</v>
      </c>
      <c r="AI102" s="695">
        <v>0</v>
      </c>
      <c r="AJ102" s="695">
        <v>0</v>
      </c>
      <c r="AK102" s="695">
        <v>0</v>
      </c>
      <c r="AL102" s="695">
        <v>0</v>
      </c>
      <c r="AM102" s="695">
        <v>0</v>
      </c>
      <c r="AN102" s="695">
        <v>0</v>
      </c>
      <c r="AO102" s="696">
        <v>0</v>
      </c>
      <c r="AP102" s="631"/>
      <c r="AQ102" s="694">
        <v>0</v>
      </c>
      <c r="AR102" s="695">
        <v>0</v>
      </c>
      <c r="AS102" s="695">
        <v>0</v>
      </c>
      <c r="AT102" s="695">
        <v>0</v>
      </c>
      <c r="AU102" s="695">
        <v>0</v>
      </c>
      <c r="AV102" s="695">
        <v>0</v>
      </c>
      <c r="AW102" s="695">
        <v>0</v>
      </c>
      <c r="AX102" s="695">
        <v>0</v>
      </c>
      <c r="AY102" s="695">
        <v>0</v>
      </c>
      <c r="AZ102" s="695">
        <v>0</v>
      </c>
      <c r="BA102" s="695">
        <v>0</v>
      </c>
      <c r="BB102" s="695">
        <v>0</v>
      </c>
      <c r="BC102" s="695">
        <v>0</v>
      </c>
      <c r="BD102" s="695">
        <v>0</v>
      </c>
      <c r="BE102" s="695">
        <v>0</v>
      </c>
      <c r="BF102" s="695">
        <v>0</v>
      </c>
      <c r="BG102" s="695">
        <v>0</v>
      </c>
      <c r="BH102" s="695">
        <v>0</v>
      </c>
      <c r="BI102" s="695">
        <v>0</v>
      </c>
      <c r="BJ102" s="695">
        <v>0</v>
      </c>
      <c r="BK102" s="695">
        <v>0</v>
      </c>
      <c r="BL102" s="695">
        <v>0</v>
      </c>
      <c r="BM102" s="695">
        <v>0</v>
      </c>
      <c r="BN102" s="695">
        <v>0</v>
      </c>
      <c r="BO102" s="695">
        <v>0</v>
      </c>
      <c r="BP102" s="695">
        <v>0</v>
      </c>
      <c r="BQ102" s="695">
        <v>0</v>
      </c>
      <c r="BR102" s="695">
        <v>0</v>
      </c>
      <c r="BS102" s="695">
        <v>0</v>
      </c>
      <c r="BT102" s="696">
        <v>0</v>
      </c>
      <c r="BU102" s="162"/>
    </row>
    <row r="103" spans="2:73" ht="15.75">
      <c r="B103" s="755" t="s">
        <v>740</v>
      </c>
      <c r="C103" s="755" t="s">
        <v>739</v>
      </c>
      <c r="D103" s="755" t="s">
        <v>22</v>
      </c>
      <c r="E103" s="755" t="s">
        <v>731</v>
      </c>
      <c r="F103" s="755" t="s">
        <v>739</v>
      </c>
      <c r="G103" s="755" t="s">
        <v>733</v>
      </c>
      <c r="H103" s="755">
        <v>2011</v>
      </c>
      <c r="I103" s="642" t="s">
        <v>579</v>
      </c>
      <c r="J103" s="642" t="s">
        <v>597</v>
      </c>
      <c r="K103" s="631"/>
      <c r="L103" s="694">
        <v>81</v>
      </c>
      <c r="M103" s="695">
        <v>81</v>
      </c>
      <c r="N103" s="695">
        <v>81</v>
      </c>
      <c r="O103" s="695">
        <v>81</v>
      </c>
      <c r="P103" s="695">
        <v>81</v>
      </c>
      <c r="Q103" s="695">
        <v>81</v>
      </c>
      <c r="R103" s="695">
        <v>81</v>
      </c>
      <c r="S103" s="695">
        <v>81</v>
      </c>
      <c r="T103" s="695">
        <v>81</v>
      </c>
      <c r="U103" s="695">
        <v>81</v>
      </c>
      <c r="V103" s="695">
        <v>45</v>
      </c>
      <c r="W103" s="695">
        <v>45</v>
      </c>
      <c r="X103" s="695">
        <v>45</v>
      </c>
      <c r="Y103" s="695">
        <v>45</v>
      </c>
      <c r="Z103" s="695">
        <v>45</v>
      </c>
      <c r="AA103" s="695">
        <v>0</v>
      </c>
      <c r="AB103" s="695">
        <v>0</v>
      </c>
      <c r="AC103" s="695">
        <v>0</v>
      </c>
      <c r="AD103" s="695">
        <v>0</v>
      </c>
      <c r="AE103" s="695">
        <v>0</v>
      </c>
      <c r="AF103" s="695">
        <v>0</v>
      </c>
      <c r="AG103" s="695">
        <v>0</v>
      </c>
      <c r="AH103" s="695">
        <v>0</v>
      </c>
      <c r="AI103" s="695">
        <v>0</v>
      </c>
      <c r="AJ103" s="695">
        <v>0</v>
      </c>
      <c r="AK103" s="695">
        <v>0</v>
      </c>
      <c r="AL103" s="695">
        <v>0</v>
      </c>
      <c r="AM103" s="695">
        <v>0</v>
      </c>
      <c r="AN103" s="695">
        <v>0</v>
      </c>
      <c r="AO103" s="696">
        <v>0</v>
      </c>
      <c r="AP103" s="631"/>
      <c r="AQ103" s="694">
        <v>533952</v>
      </c>
      <c r="AR103" s="695">
        <v>533952</v>
      </c>
      <c r="AS103" s="695">
        <v>533952</v>
      </c>
      <c r="AT103" s="695">
        <v>533952</v>
      </c>
      <c r="AU103" s="695">
        <v>533952</v>
      </c>
      <c r="AV103" s="695">
        <v>533952</v>
      </c>
      <c r="AW103" s="695">
        <v>533952</v>
      </c>
      <c r="AX103" s="695">
        <v>533952</v>
      </c>
      <c r="AY103" s="695">
        <v>533952</v>
      </c>
      <c r="AZ103" s="695">
        <v>533952</v>
      </c>
      <c r="BA103" s="695">
        <v>301611</v>
      </c>
      <c r="BB103" s="695">
        <v>301611</v>
      </c>
      <c r="BC103" s="695">
        <v>301611</v>
      </c>
      <c r="BD103" s="695">
        <v>301611</v>
      </c>
      <c r="BE103" s="695">
        <v>301611</v>
      </c>
      <c r="BF103" s="695">
        <v>0</v>
      </c>
      <c r="BG103" s="695">
        <v>0</v>
      </c>
      <c r="BH103" s="695">
        <v>0</v>
      </c>
      <c r="BI103" s="695">
        <v>0</v>
      </c>
      <c r="BJ103" s="695">
        <v>0</v>
      </c>
      <c r="BK103" s="695">
        <v>0</v>
      </c>
      <c r="BL103" s="695">
        <v>0</v>
      </c>
      <c r="BM103" s="695">
        <v>0</v>
      </c>
      <c r="BN103" s="695">
        <v>0</v>
      </c>
      <c r="BO103" s="695">
        <v>0</v>
      </c>
      <c r="BP103" s="695">
        <v>0</v>
      </c>
      <c r="BQ103" s="695">
        <v>0</v>
      </c>
      <c r="BR103" s="695">
        <v>0</v>
      </c>
      <c r="BS103" s="695">
        <v>0</v>
      </c>
      <c r="BT103" s="696">
        <v>0</v>
      </c>
      <c r="BU103" s="162"/>
    </row>
    <row r="104" spans="2:73" ht="15.75">
      <c r="B104" s="755" t="s">
        <v>740</v>
      </c>
      <c r="C104" s="755" t="s">
        <v>737</v>
      </c>
      <c r="D104" s="755" t="s">
        <v>16</v>
      </c>
      <c r="E104" s="755" t="s">
        <v>731</v>
      </c>
      <c r="F104" s="755" t="s">
        <v>743</v>
      </c>
      <c r="G104" s="755" t="s">
        <v>733</v>
      </c>
      <c r="H104" s="755">
        <v>2011</v>
      </c>
      <c r="I104" s="642" t="s">
        <v>579</v>
      </c>
      <c r="J104" s="642" t="s">
        <v>597</v>
      </c>
      <c r="K104" s="631"/>
      <c r="L104" s="694">
        <v>934</v>
      </c>
      <c r="M104" s="695">
        <v>934</v>
      </c>
      <c r="N104" s="695">
        <v>934</v>
      </c>
      <c r="O104" s="695">
        <v>934</v>
      </c>
      <c r="P104" s="695">
        <v>934</v>
      </c>
      <c r="Q104" s="695">
        <v>934</v>
      </c>
      <c r="R104" s="695">
        <v>934</v>
      </c>
      <c r="S104" s="695">
        <v>934</v>
      </c>
      <c r="T104" s="695">
        <v>934</v>
      </c>
      <c r="U104" s="695">
        <v>934</v>
      </c>
      <c r="V104" s="695">
        <v>934</v>
      </c>
      <c r="W104" s="695">
        <v>934</v>
      </c>
      <c r="X104" s="695">
        <v>934</v>
      </c>
      <c r="Y104" s="695">
        <v>0</v>
      </c>
      <c r="Z104" s="695">
        <v>0</v>
      </c>
      <c r="AA104" s="695">
        <v>0</v>
      </c>
      <c r="AB104" s="695">
        <v>0</v>
      </c>
      <c r="AC104" s="695">
        <v>0</v>
      </c>
      <c r="AD104" s="695">
        <v>0</v>
      </c>
      <c r="AE104" s="695">
        <v>0</v>
      </c>
      <c r="AF104" s="695">
        <v>0</v>
      </c>
      <c r="AG104" s="695">
        <v>0</v>
      </c>
      <c r="AH104" s="695">
        <v>0</v>
      </c>
      <c r="AI104" s="695">
        <v>0</v>
      </c>
      <c r="AJ104" s="695">
        <v>0</v>
      </c>
      <c r="AK104" s="695">
        <v>0</v>
      </c>
      <c r="AL104" s="695">
        <v>0</v>
      </c>
      <c r="AM104" s="695">
        <v>0</v>
      </c>
      <c r="AN104" s="695">
        <v>0</v>
      </c>
      <c r="AO104" s="696">
        <v>0</v>
      </c>
      <c r="AP104" s="631"/>
      <c r="AQ104" s="694">
        <v>4899976</v>
      </c>
      <c r="AR104" s="695">
        <v>4899976</v>
      </c>
      <c r="AS104" s="695">
        <v>4899976</v>
      </c>
      <c r="AT104" s="695">
        <v>4899976</v>
      </c>
      <c r="AU104" s="695">
        <v>4899976</v>
      </c>
      <c r="AV104" s="695">
        <v>4899976</v>
      </c>
      <c r="AW104" s="695">
        <v>4899976</v>
      </c>
      <c r="AX104" s="695">
        <v>4899976</v>
      </c>
      <c r="AY104" s="695">
        <v>4899976</v>
      </c>
      <c r="AZ104" s="695">
        <v>4899976</v>
      </c>
      <c r="BA104" s="695">
        <v>4899976</v>
      </c>
      <c r="BB104" s="695">
        <v>4899976</v>
      </c>
      <c r="BC104" s="695">
        <v>4899976</v>
      </c>
      <c r="BD104" s="695">
        <v>0</v>
      </c>
      <c r="BE104" s="695">
        <v>0</v>
      </c>
      <c r="BF104" s="695">
        <v>0</v>
      </c>
      <c r="BG104" s="695">
        <v>0</v>
      </c>
      <c r="BH104" s="695">
        <v>0</v>
      </c>
      <c r="BI104" s="695">
        <v>0</v>
      </c>
      <c r="BJ104" s="695">
        <v>0</v>
      </c>
      <c r="BK104" s="695">
        <v>0</v>
      </c>
      <c r="BL104" s="695">
        <v>0</v>
      </c>
      <c r="BM104" s="695">
        <v>0</v>
      </c>
      <c r="BN104" s="695">
        <v>0</v>
      </c>
      <c r="BO104" s="695">
        <v>0</v>
      </c>
      <c r="BP104" s="695">
        <v>0</v>
      </c>
      <c r="BQ104" s="695">
        <v>0</v>
      </c>
      <c r="BR104" s="695">
        <v>0</v>
      </c>
      <c r="BS104" s="695">
        <v>0</v>
      </c>
      <c r="BT104" s="696">
        <v>0</v>
      </c>
      <c r="BU104" s="162"/>
    </row>
    <row r="105" spans="2:73" ht="15.75">
      <c r="B105" s="755" t="s">
        <v>740</v>
      </c>
      <c r="C105" s="755" t="s">
        <v>737</v>
      </c>
      <c r="D105" s="755" t="s">
        <v>17</v>
      </c>
      <c r="E105" s="755" t="s">
        <v>731</v>
      </c>
      <c r="F105" s="755" t="s">
        <v>743</v>
      </c>
      <c r="G105" s="755" t="s">
        <v>733</v>
      </c>
      <c r="H105" s="755">
        <v>2011</v>
      </c>
      <c r="I105" s="642" t="s">
        <v>579</v>
      </c>
      <c r="J105" s="642" t="s">
        <v>597</v>
      </c>
      <c r="K105" s="631"/>
      <c r="L105" s="694">
        <v>321</v>
      </c>
      <c r="M105" s="695">
        <v>321</v>
      </c>
      <c r="N105" s="695">
        <v>321</v>
      </c>
      <c r="O105" s="695">
        <v>321</v>
      </c>
      <c r="P105" s="695">
        <v>321</v>
      </c>
      <c r="Q105" s="695">
        <v>321</v>
      </c>
      <c r="R105" s="695">
        <v>321</v>
      </c>
      <c r="S105" s="695">
        <v>321</v>
      </c>
      <c r="T105" s="695">
        <v>321</v>
      </c>
      <c r="U105" s="695">
        <v>321</v>
      </c>
      <c r="V105" s="695">
        <v>321</v>
      </c>
      <c r="W105" s="695">
        <v>321</v>
      </c>
      <c r="X105" s="695">
        <v>321</v>
      </c>
      <c r="Y105" s="695">
        <v>321</v>
      </c>
      <c r="Z105" s="695">
        <v>321</v>
      </c>
      <c r="AA105" s="695">
        <v>258</v>
      </c>
      <c r="AB105" s="695">
        <v>258</v>
      </c>
      <c r="AC105" s="695">
        <v>258</v>
      </c>
      <c r="AD105" s="695">
        <v>258</v>
      </c>
      <c r="AE105" s="695">
        <v>258</v>
      </c>
      <c r="AF105" s="695">
        <v>258</v>
      </c>
      <c r="AG105" s="695">
        <v>258</v>
      </c>
      <c r="AH105" s="695">
        <v>258</v>
      </c>
      <c r="AI105" s="695">
        <v>258</v>
      </c>
      <c r="AJ105" s="695">
        <v>258</v>
      </c>
      <c r="AK105" s="695">
        <v>258</v>
      </c>
      <c r="AL105" s="695">
        <v>0</v>
      </c>
      <c r="AM105" s="695">
        <v>0</v>
      </c>
      <c r="AN105" s="695">
        <v>0</v>
      </c>
      <c r="AO105" s="696">
        <v>0</v>
      </c>
      <c r="AP105" s="631"/>
      <c r="AQ105" s="694">
        <v>1651092</v>
      </c>
      <c r="AR105" s="695">
        <v>1651092</v>
      </c>
      <c r="AS105" s="695">
        <v>1651092</v>
      </c>
      <c r="AT105" s="695">
        <v>1651092</v>
      </c>
      <c r="AU105" s="695">
        <v>1651092</v>
      </c>
      <c r="AV105" s="695">
        <v>1651092</v>
      </c>
      <c r="AW105" s="695">
        <v>1651092</v>
      </c>
      <c r="AX105" s="695">
        <v>1651092</v>
      </c>
      <c r="AY105" s="695">
        <v>1651092</v>
      </c>
      <c r="AZ105" s="695">
        <v>1651092</v>
      </c>
      <c r="BA105" s="695">
        <v>1651092</v>
      </c>
      <c r="BB105" s="695">
        <v>1651092</v>
      </c>
      <c r="BC105" s="695">
        <v>1651092</v>
      </c>
      <c r="BD105" s="695">
        <v>1651092</v>
      </c>
      <c r="BE105" s="695">
        <v>1651092</v>
      </c>
      <c r="BF105" s="695">
        <v>1327218</v>
      </c>
      <c r="BG105" s="695">
        <v>1327218</v>
      </c>
      <c r="BH105" s="695">
        <v>1327218</v>
      </c>
      <c r="BI105" s="695">
        <v>1327218</v>
      </c>
      <c r="BJ105" s="695">
        <v>1327218</v>
      </c>
      <c r="BK105" s="695">
        <v>1327218</v>
      </c>
      <c r="BL105" s="695">
        <v>1327218</v>
      </c>
      <c r="BM105" s="695">
        <v>1327218</v>
      </c>
      <c r="BN105" s="695">
        <v>1327218</v>
      </c>
      <c r="BO105" s="695">
        <v>1327218</v>
      </c>
      <c r="BP105" s="695">
        <v>1327218</v>
      </c>
      <c r="BQ105" s="695">
        <v>0</v>
      </c>
      <c r="BR105" s="695">
        <v>0</v>
      </c>
      <c r="BS105" s="695">
        <v>0</v>
      </c>
      <c r="BT105" s="696">
        <v>0</v>
      </c>
      <c r="BU105" s="162"/>
    </row>
    <row r="106" spans="2:73" ht="15.75">
      <c r="B106" s="690" t="s">
        <v>740</v>
      </c>
      <c r="C106" s="690" t="s">
        <v>730</v>
      </c>
      <c r="D106" s="690" t="s">
        <v>21</v>
      </c>
      <c r="E106" s="690" t="s">
        <v>731</v>
      </c>
      <c r="F106" s="690" t="s">
        <v>745</v>
      </c>
      <c r="G106" s="690" t="s">
        <v>733</v>
      </c>
      <c r="H106" s="690">
        <v>2012</v>
      </c>
      <c r="I106" s="642" t="s">
        <v>580</v>
      </c>
      <c r="J106" s="642" t="s">
        <v>597</v>
      </c>
      <c r="K106" s="631"/>
      <c r="L106" s="694">
        <v>0</v>
      </c>
      <c r="M106" s="695">
        <v>843</v>
      </c>
      <c r="N106" s="695">
        <v>842</v>
      </c>
      <c r="O106" s="695">
        <v>829</v>
      </c>
      <c r="P106" s="695">
        <v>493</v>
      </c>
      <c r="Q106" s="695">
        <v>491</v>
      </c>
      <c r="R106" s="695">
        <v>82</v>
      </c>
      <c r="S106" s="695">
        <v>82</v>
      </c>
      <c r="T106" s="695">
        <v>82</v>
      </c>
      <c r="U106" s="695">
        <v>82</v>
      </c>
      <c r="V106" s="695">
        <v>82</v>
      </c>
      <c r="W106" s="695">
        <v>70</v>
      </c>
      <c r="X106" s="695">
        <v>70</v>
      </c>
      <c r="Y106" s="695">
        <v>0</v>
      </c>
      <c r="Z106" s="695">
        <v>0</v>
      </c>
      <c r="AA106" s="695">
        <v>0</v>
      </c>
      <c r="AB106" s="695">
        <v>0</v>
      </c>
      <c r="AC106" s="695">
        <v>0</v>
      </c>
      <c r="AD106" s="695">
        <v>0</v>
      </c>
      <c r="AE106" s="695">
        <v>0</v>
      </c>
      <c r="AF106" s="695">
        <v>0</v>
      </c>
      <c r="AG106" s="695">
        <v>0</v>
      </c>
      <c r="AH106" s="695">
        <v>0</v>
      </c>
      <c r="AI106" s="695">
        <v>0</v>
      </c>
      <c r="AJ106" s="695">
        <v>0</v>
      </c>
      <c r="AK106" s="695">
        <v>0</v>
      </c>
      <c r="AL106" s="695">
        <v>0</v>
      </c>
      <c r="AM106" s="695">
        <v>0</v>
      </c>
      <c r="AN106" s="695">
        <v>0</v>
      </c>
      <c r="AO106" s="696">
        <v>0</v>
      </c>
      <c r="AP106" s="631"/>
      <c r="AQ106" s="694">
        <v>0</v>
      </c>
      <c r="AR106" s="695">
        <v>3365166</v>
      </c>
      <c r="AS106" s="695">
        <v>3364140</v>
      </c>
      <c r="AT106" s="695">
        <v>3311686</v>
      </c>
      <c r="AU106" s="695">
        <v>1870669</v>
      </c>
      <c r="AV106" s="695">
        <v>1863261</v>
      </c>
      <c r="AW106" s="695">
        <v>380762</v>
      </c>
      <c r="AX106" s="695">
        <v>380762</v>
      </c>
      <c r="AY106" s="695">
        <v>380762</v>
      </c>
      <c r="AZ106" s="695">
        <v>380762</v>
      </c>
      <c r="BA106" s="695">
        <v>380762</v>
      </c>
      <c r="BB106" s="695">
        <v>257370</v>
      </c>
      <c r="BC106" s="695">
        <v>257370</v>
      </c>
      <c r="BD106" s="695">
        <v>0</v>
      </c>
      <c r="BE106" s="695">
        <v>0</v>
      </c>
      <c r="BF106" s="695">
        <v>0</v>
      </c>
      <c r="BG106" s="695">
        <v>0</v>
      </c>
      <c r="BH106" s="695">
        <v>0</v>
      </c>
      <c r="BI106" s="695">
        <v>0</v>
      </c>
      <c r="BJ106" s="695">
        <v>0</v>
      </c>
      <c r="BK106" s="695">
        <v>0</v>
      </c>
      <c r="BL106" s="695">
        <v>0</v>
      </c>
      <c r="BM106" s="695">
        <v>0</v>
      </c>
      <c r="BN106" s="695">
        <v>0</v>
      </c>
      <c r="BO106" s="695">
        <v>0</v>
      </c>
      <c r="BP106" s="695">
        <v>0</v>
      </c>
      <c r="BQ106" s="695">
        <v>0</v>
      </c>
      <c r="BR106" s="695">
        <v>0</v>
      </c>
      <c r="BS106" s="695">
        <v>0</v>
      </c>
      <c r="BT106" s="696">
        <v>0</v>
      </c>
      <c r="BU106" s="162"/>
    </row>
    <row r="107" spans="2:73" ht="15.75">
      <c r="B107" s="690" t="s">
        <v>740</v>
      </c>
      <c r="C107" s="690" t="s">
        <v>730</v>
      </c>
      <c r="D107" s="690" t="s">
        <v>22</v>
      </c>
      <c r="E107" s="690" t="s">
        <v>731</v>
      </c>
      <c r="F107" s="690" t="s">
        <v>745</v>
      </c>
      <c r="G107" s="690" t="s">
        <v>733</v>
      </c>
      <c r="H107" s="690">
        <v>2012</v>
      </c>
      <c r="I107" s="642" t="s">
        <v>580</v>
      </c>
      <c r="J107" s="642" t="s">
        <v>597</v>
      </c>
      <c r="K107" s="631"/>
      <c r="L107" s="694">
        <v>0</v>
      </c>
      <c r="M107" s="695">
        <v>5116</v>
      </c>
      <c r="N107" s="695">
        <v>5067</v>
      </c>
      <c r="O107" s="695">
        <v>4937</v>
      </c>
      <c r="P107" s="695">
        <v>4842</v>
      </c>
      <c r="Q107" s="695">
        <v>4818</v>
      </c>
      <c r="R107" s="695">
        <v>4156</v>
      </c>
      <c r="S107" s="695">
        <v>4091.9999999999995</v>
      </c>
      <c r="T107" s="695">
        <v>4091.9999999999995</v>
      </c>
      <c r="U107" s="695">
        <v>4016</v>
      </c>
      <c r="V107" s="695">
        <v>3150</v>
      </c>
      <c r="W107" s="695">
        <v>3011</v>
      </c>
      <c r="X107" s="695">
        <v>3011</v>
      </c>
      <c r="Y107" s="695">
        <v>2287</v>
      </c>
      <c r="Z107" s="695">
        <v>1889</v>
      </c>
      <c r="AA107" s="695">
        <v>1889</v>
      </c>
      <c r="AB107" s="695">
        <v>468</v>
      </c>
      <c r="AC107" s="695">
        <v>185</v>
      </c>
      <c r="AD107" s="695">
        <v>185</v>
      </c>
      <c r="AE107" s="695">
        <v>185</v>
      </c>
      <c r="AF107" s="695">
        <v>185</v>
      </c>
      <c r="AG107" s="695">
        <v>0</v>
      </c>
      <c r="AH107" s="695">
        <v>0</v>
      </c>
      <c r="AI107" s="695">
        <v>0</v>
      </c>
      <c r="AJ107" s="695">
        <v>0</v>
      </c>
      <c r="AK107" s="695">
        <v>0</v>
      </c>
      <c r="AL107" s="695">
        <v>0</v>
      </c>
      <c r="AM107" s="695">
        <v>0</v>
      </c>
      <c r="AN107" s="695">
        <v>0</v>
      </c>
      <c r="AO107" s="696">
        <v>0</v>
      </c>
      <c r="AP107" s="631"/>
      <c r="AQ107" s="697">
        <v>0</v>
      </c>
      <c r="AR107" s="698">
        <v>22549482</v>
      </c>
      <c r="AS107" s="698">
        <v>22388167</v>
      </c>
      <c r="AT107" s="698">
        <v>21957628</v>
      </c>
      <c r="AU107" s="698">
        <v>21626988</v>
      </c>
      <c r="AV107" s="698">
        <v>21513912</v>
      </c>
      <c r="AW107" s="698">
        <v>19349112</v>
      </c>
      <c r="AX107" s="698">
        <v>18955923</v>
      </c>
      <c r="AY107" s="698">
        <v>18955923</v>
      </c>
      <c r="AZ107" s="698">
        <v>18558408</v>
      </c>
      <c r="BA107" s="698">
        <v>13624369</v>
      </c>
      <c r="BB107" s="698">
        <v>12090947</v>
      </c>
      <c r="BC107" s="698">
        <v>11980146</v>
      </c>
      <c r="BD107" s="698">
        <v>8022866</v>
      </c>
      <c r="BE107" s="698">
        <v>6725959</v>
      </c>
      <c r="BF107" s="698">
        <v>6725959</v>
      </c>
      <c r="BG107" s="698">
        <v>957436</v>
      </c>
      <c r="BH107" s="698">
        <v>493429</v>
      </c>
      <c r="BI107" s="698">
        <v>493429</v>
      </c>
      <c r="BJ107" s="698">
        <v>493429</v>
      </c>
      <c r="BK107" s="698">
        <v>493429</v>
      </c>
      <c r="BL107" s="698">
        <v>0</v>
      </c>
      <c r="BM107" s="698">
        <v>0</v>
      </c>
      <c r="BN107" s="698">
        <v>0</v>
      </c>
      <c r="BO107" s="698">
        <v>0</v>
      </c>
      <c r="BP107" s="698">
        <v>0</v>
      </c>
      <c r="BQ107" s="698">
        <v>0</v>
      </c>
      <c r="BR107" s="698">
        <v>0</v>
      </c>
      <c r="BS107" s="698">
        <v>0</v>
      </c>
      <c r="BT107" s="699">
        <v>0</v>
      </c>
      <c r="BU107" s="162"/>
    </row>
    <row r="108" spans="2:73" ht="15.75">
      <c r="B108" s="690" t="s">
        <v>740</v>
      </c>
      <c r="C108" s="690" t="s">
        <v>730</v>
      </c>
      <c r="D108" s="690" t="s">
        <v>20</v>
      </c>
      <c r="E108" s="690" t="s">
        <v>731</v>
      </c>
      <c r="F108" s="690" t="s">
        <v>745</v>
      </c>
      <c r="G108" s="690" t="s">
        <v>733</v>
      </c>
      <c r="H108" s="690">
        <v>2012</v>
      </c>
      <c r="I108" s="642" t="s">
        <v>580</v>
      </c>
      <c r="J108" s="642" t="s">
        <v>597</v>
      </c>
      <c r="K108" s="631"/>
      <c r="L108" s="694">
        <v>0</v>
      </c>
      <c r="M108" s="695">
        <v>124</v>
      </c>
      <c r="N108" s="695">
        <v>124</v>
      </c>
      <c r="O108" s="695">
        <v>124</v>
      </c>
      <c r="P108" s="695">
        <v>124</v>
      </c>
      <c r="Q108" s="695">
        <v>0</v>
      </c>
      <c r="R108" s="695">
        <v>0</v>
      </c>
      <c r="S108" s="695">
        <v>0</v>
      </c>
      <c r="T108" s="695">
        <v>0</v>
      </c>
      <c r="U108" s="695">
        <v>0</v>
      </c>
      <c r="V108" s="695">
        <v>0</v>
      </c>
      <c r="W108" s="695">
        <v>0</v>
      </c>
      <c r="X108" s="695">
        <v>0</v>
      </c>
      <c r="Y108" s="695">
        <v>0</v>
      </c>
      <c r="Z108" s="695">
        <v>0</v>
      </c>
      <c r="AA108" s="695">
        <v>0</v>
      </c>
      <c r="AB108" s="695">
        <v>0</v>
      </c>
      <c r="AC108" s="695">
        <v>0</v>
      </c>
      <c r="AD108" s="695">
        <v>0</v>
      </c>
      <c r="AE108" s="695">
        <v>0</v>
      </c>
      <c r="AF108" s="695">
        <v>0</v>
      </c>
      <c r="AG108" s="695">
        <v>0</v>
      </c>
      <c r="AH108" s="695">
        <v>0</v>
      </c>
      <c r="AI108" s="695">
        <v>0</v>
      </c>
      <c r="AJ108" s="695">
        <v>0</v>
      </c>
      <c r="AK108" s="695">
        <v>0</v>
      </c>
      <c r="AL108" s="695">
        <v>0</v>
      </c>
      <c r="AM108" s="695">
        <v>0</v>
      </c>
      <c r="AN108" s="695">
        <v>0</v>
      </c>
      <c r="AO108" s="696">
        <v>0</v>
      </c>
      <c r="AP108" s="631"/>
      <c r="AQ108" s="691">
        <v>0</v>
      </c>
      <c r="AR108" s="692">
        <v>604230</v>
      </c>
      <c r="AS108" s="692">
        <v>604230</v>
      </c>
      <c r="AT108" s="692">
        <v>604230</v>
      </c>
      <c r="AU108" s="692">
        <v>604230</v>
      </c>
      <c r="AV108" s="692">
        <v>0</v>
      </c>
      <c r="AW108" s="692">
        <v>0</v>
      </c>
      <c r="AX108" s="692">
        <v>0</v>
      </c>
      <c r="AY108" s="692">
        <v>0</v>
      </c>
      <c r="AZ108" s="692">
        <v>0</v>
      </c>
      <c r="BA108" s="692">
        <v>0</v>
      </c>
      <c r="BB108" s="692">
        <v>0</v>
      </c>
      <c r="BC108" s="692">
        <v>0</v>
      </c>
      <c r="BD108" s="692">
        <v>0</v>
      </c>
      <c r="BE108" s="692">
        <v>0</v>
      </c>
      <c r="BF108" s="692">
        <v>0</v>
      </c>
      <c r="BG108" s="692">
        <v>0</v>
      </c>
      <c r="BH108" s="692">
        <v>0</v>
      </c>
      <c r="BI108" s="692">
        <v>0</v>
      </c>
      <c r="BJ108" s="692">
        <v>0</v>
      </c>
      <c r="BK108" s="692">
        <v>0</v>
      </c>
      <c r="BL108" s="692">
        <v>0</v>
      </c>
      <c r="BM108" s="692">
        <v>0</v>
      </c>
      <c r="BN108" s="692">
        <v>0</v>
      </c>
      <c r="BO108" s="692">
        <v>0</v>
      </c>
      <c r="BP108" s="692">
        <v>0</v>
      </c>
      <c r="BQ108" s="692">
        <v>0</v>
      </c>
      <c r="BR108" s="692">
        <v>0</v>
      </c>
      <c r="BS108" s="692">
        <v>0</v>
      </c>
      <c r="BT108" s="693">
        <v>0</v>
      </c>
      <c r="BU108" s="162"/>
    </row>
    <row r="109" spans="2:73" ht="15.75">
      <c r="B109" s="690" t="s">
        <v>740</v>
      </c>
      <c r="C109" s="690" t="s">
        <v>730</v>
      </c>
      <c r="D109" s="756" t="s">
        <v>24</v>
      </c>
      <c r="E109" s="690" t="s">
        <v>731</v>
      </c>
      <c r="F109" s="690" t="s">
        <v>745</v>
      </c>
      <c r="G109" s="690" t="s">
        <v>733</v>
      </c>
      <c r="H109" s="690">
        <v>2012</v>
      </c>
      <c r="I109" s="642" t="s">
        <v>580</v>
      </c>
      <c r="J109" s="642" t="s">
        <v>597</v>
      </c>
      <c r="K109" s="631"/>
      <c r="L109" s="694">
        <v>0</v>
      </c>
      <c r="M109" s="695">
        <v>14</v>
      </c>
      <c r="N109" s="695">
        <v>14</v>
      </c>
      <c r="O109" s="695">
        <v>14</v>
      </c>
      <c r="P109" s="695">
        <v>14</v>
      </c>
      <c r="Q109" s="695">
        <v>14</v>
      </c>
      <c r="R109" s="695">
        <v>14</v>
      </c>
      <c r="S109" s="695">
        <v>14</v>
      </c>
      <c r="T109" s="695">
        <v>14</v>
      </c>
      <c r="U109" s="695">
        <v>14</v>
      </c>
      <c r="V109" s="695">
        <v>14</v>
      </c>
      <c r="W109" s="695">
        <v>14</v>
      </c>
      <c r="X109" s="695">
        <v>14</v>
      </c>
      <c r="Y109" s="695">
        <v>14</v>
      </c>
      <c r="Z109" s="695">
        <v>14</v>
      </c>
      <c r="AA109" s="695">
        <v>14</v>
      </c>
      <c r="AB109" s="695">
        <v>0</v>
      </c>
      <c r="AC109" s="695">
        <v>0</v>
      </c>
      <c r="AD109" s="695">
        <v>0</v>
      </c>
      <c r="AE109" s="695">
        <v>0</v>
      </c>
      <c r="AF109" s="695">
        <v>0</v>
      </c>
      <c r="AG109" s="695">
        <v>0</v>
      </c>
      <c r="AH109" s="695">
        <v>0</v>
      </c>
      <c r="AI109" s="695">
        <v>0</v>
      </c>
      <c r="AJ109" s="695">
        <v>0</v>
      </c>
      <c r="AK109" s="695">
        <v>0</v>
      </c>
      <c r="AL109" s="695">
        <v>0</v>
      </c>
      <c r="AM109" s="695">
        <v>0</v>
      </c>
      <c r="AN109" s="695">
        <v>0</v>
      </c>
      <c r="AO109" s="696">
        <v>0</v>
      </c>
      <c r="AP109" s="631"/>
      <c r="AQ109" s="694">
        <v>0</v>
      </c>
      <c r="AR109" s="695">
        <v>16175.999999999998</v>
      </c>
      <c r="AS109" s="695">
        <v>16175.999999999998</v>
      </c>
      <c r="AT109" s="695">
        <v>16175.999999999998</v>
      </c>
      <c r="AU109" s="695">
        <v>16175.999999999998</v>
      </c>
      <c r="AV109" s="695">
        <v>16175.999999999998</v>
      </c>
      <c r="AW109" s="695">
        <v>16175.999999999998</v>
      </c>
      <c r="AX109" s="695">
        <v>16175.999999999998</v>
      </c>
      <c r="AY109" s="695">
        <v>16175.999999999998</v>
      </c>
      <c r="AZ109" s="695">
        <v>16175.999999999998</v>
      </c>
      <c r="BA109" s="695">
        <v>16175.999999999998</v>
      </c>
      <c r="BB109" s="695">
        <v>16175.999999999998</v>
      </c>
      <c r="BC109" s="695">
        <v>16175.999999999998</v>
      </c>
      <c r="BD109" s="695">
        <v>16175.999999999998</v>
      </c>
      <c r="BE109" s="695">
        <v>16175.999999999998</v>
      </c>
      <c r="BF109" s="695">
        <v>16175.999999999998</v>
      </c>
      <c r="BG109" s="695">
        <v>0</v>
      </c>
      <c r="BH109" s="695">
        <v>0</v>
      </c>
      <c r="BI109" s="695">
        <v>0</v>
      </c>
      <c r="BJ109" s="695">
        <v>0</v>
      </c>
      <c r="BK109" s="695">
        <v>0</v>
      </c>
      <c r="BL109" s="695">
        <v>0</v>
      </c>
      <c r="BM109" s="695">
        <v>0</v>
      </c>
      <c r="BN109" s="695">
        <v>0</v>
      </c>
      <c r="BO109" s="695">
        <v>0</v>
      </c>
      <c r="BP109" s="695">
        <v>0</v>
      </c>
      <c r="BQ109" s="695">
        <v>0</v>
      </c>
      <c r="BR109" s="695">
        <v>0</v>
      </c>
      <c r="BS109" s="695">
        <v>0</v>
      </c>
      <c r="BT109" s="696">
        <v>0</v>
      </c>
      <c r="BU109" s="162"/>
    </row>
    <row r="110" spans="2:73" ht="15.75">
      <c r="B110" s="690" t="s">
        <v>740</v>
      </c>
      <c r="C110" s="690" t="s">
        <v>734</v>
      </c>
      <c r="D110" s="690" t="s">
        <v>2</v>
      </c>
      <c r="E110" s="690" t="s">
        <v>731</v>
      </c>
      <c r="F110" s="690" t="s">
        <v>29</v>
      </c>
      <c r="G110" s="690" t="s">
        <v>733</v>
      </c>
      <c r="H110" s="690">
        <v>2012</v>
      </c>
      <c r="I110" s="642" t="s">
        <v>580</v>
      </c>
      <c r="J110" s="642" t="s">
        <v>597</v>
      </c>
      <c r="K110" s="631"/>
      <c r="L110" s="694">
        <v>0</v>
      </c>
      <c r="M110" s="695">
        <v>25</v>
      </c>
      <c r="N110" s="695">
        <v>25</v>
      </c>
      <c r="O110" s="695">
        <v>25</v>
      </c>
      <c r="P110" s="695">
        <v>24</v>
      </c>
      <c r="Q110" s="695">
        <v>0</v>
      </c>
      <c r="R110" s="695">
        <v>0</v>
      </c>
      <c r="S110" s="695">
        <v>0</v>
      </c>
      <c r="T110" s="695">
        <v>0</v>
      </c>
      <c r="U110" s="695">
        <v>0</v>
      </c>
      <c r="V110" s="695">
        <v>0</v>
      </c>
      <c r="W110" s="695">
        <v>0</v>
      </c>
      <c r="X110" s="695">
        <v>0</v>
      </c>
      <c r="Y110" s="695">
        <v>0</v>
      </c>
      <c r="Z110" s="695">
        <v>0</v>
      </c>
      <c r="AA110" s="695">
        <v>0</v>
      </c>
      <c r="AB110" s="695">
        <v>0</v>
      </c>
      <c r="AC110" s="695">
        <v>0</v>
      </c>
      <c r="AD110" s="695">
        <v>0</v>
      </c>
      <c r="AE110" s="695">
        <v>0</v>
      </c>
      <c r="AF110" s="695">
        <v>0</v>
      </c>
      <c r="AG110" s="695">
        <v>0</v>
      </c>
      <c r="AH110" s="695">
        <v>0</v>
      </c>
      <c r="AI110" s="695">
        <v>0</v>
      </c>
      <c r="AJ110" s="695">
        <v>0</v>
      </c>
      <c r="AK110" s="695">
        <v>0</v>
      </c>
      <c r="AL110" s="695">
        <v>0</v>
      </c>
      <c r="AM110" s="695">
        <v>0</v>
      </c>
      <c r="AN110" s="695">
        <v>0</v>
      </c>
      <c r="AO110" s="696">
        <v>0</v>
      </c>
      <c r="AP110" s="631"/>
      <c r="AQ110" s="694">
        <v>0</v>
      </c>
      <c r="AR110" s="695">
        <v>43987</v>
      </c>
      <c r="AS110" s="695">
        <v>43987</v>
      </c>
      <c r="AT110" s="695">
        <v>43987</v>
      </c>
      <c r="AU110" s="695">
        <v>42664</v>
      </c>
      <c r="AV110" s="695">
        <v>0</v>
      </c>
      <c r="AW110" s="695">
        <v>0</v>
      </c>
      <c r="AX110" s="695">
        <v>0</v>
      </c>
      <c r="AY110" s="695">
        <v>0</v>
      </c>
      <c r="AZ110" s="695">
        <v>0</v>
      </c>
      <c r="BA110" s="695">
        <v>0</v>
      </c>
      <c r="BB110" s="695">
        <v>0</v>
      </c>
      <c r="BC110" s="695">
        <v>0</v>
      </c>
      <c r="BD110" s="695">
        <v>0</v>
      </c>
      <c r="BE110" s="695">
        <v>0</v>
      </c>
      <c r="BF110" s="695">
        <v>0</v>
      </c>
      <c r="BG110" s="695">
        <v>0</v>
      </c>
      <c r="BH110" s="695">
        <v>0</v>
      </c>
      <c r="BI110" s="695">
        <v>0</v>
      </c>
      <c r="BJ110" s="695">
        <v>0</v>
      </c>
      <c r="BK110" s="695">
        <v>0</v>
      </c>
      <c r="BL110" s="695">
        <v>0</v>
      </c>
      <c r="BM110" s="695">
        <v>0</v>
      </c>
      <c r="BN110" s="695">
        <v>0</v>
      </c>
      <c r="BO110" s="695">
        <v>0</v>
      </c>
      <c r="BP110" s="695">
        <v>0</v>
      </c>
      <c r="BQ110" s="695">
        <v>0</v>
      </c>
      <c r="BR110" s="695">
        <v>0</v>
      </c>
      <c r="BS110" s="695">
        <v>0</v>
      </c>
      <c r="BT110" s="696">
        <v>0</v>
      </c>
      <c r="BU110" s="162"/>
    </row>
    <row r="111" spans="2:73" ht="15.75">
      <c r="B111" s="690" t="s">
        <v>740</v>
      </c>
      <c r="C111" s="690" t="s">
        <v>734</v>
      </c>
      <c r="D111" s="690" t="s">
        <v>1</v>
      </c>
      <c r="E111" s="690" t="s">
        <v>731</v>
      </c>
      <c r="F111" s="690" t="s">
        <v>29</v>
      </c>
      <c r="G111" s="690" t="s">
        <v>733</v>
      </c>
      <c r="H111" s="690">
        <v>2012</v>
      </c>
      <c r="I111" s="642" t="s">
        <v>580</v>
      </c>
      <c r="J111" s="642" t="s">
        <v>597</v>
      </c>
      <c r="K111" s="631"/>
      <c r="L111" s="694">
        <v>0</v>
      </c>
      <c r="M111" s="695">
        <v>146</v>
      </c>
      <c r="N111" s="695">
        <v>146</v>
      </c>
      <c r="O111" s="695">
        <v>146</v>
      </c>
      <c r="P111" s="695">
        <v>141</v>
      </c>
      <c r="Q111" s="695">
        <v>86</v>
      </c>
      <c r="R111" s="695">
        <v>0</v>
      </c>
      <c r="S111" s="695">
        <v>0</v>
      </c>
      <c r="T111" s="695">
        <v>0</v>
      </c>
      <c r="U111" s="695">
        <v>0</v>
      </c>
      <c r="V111" s="695">
        <v>0</v>
      </c>
      <c r="W111" s="695">
        <v>0</v>
      </c>
      <c r="X111" s="695">
        <v>0</v>
      </c>
      <c r="Y111" s="695">
        <v>0</v>
      </c>
      <c r="Z111" s="695">
        <v>0</v>
      </c>
      <c r="AA111" s="695">
        <v>0</v>
      </c>
      <c r="AB111" s="695">
        <v>0</v>
      </c>
      <c r="AC111" s="695">
        <v>0</v>
      </c>
      <c r="AD111" s="695">
        <v>0</v>
      </c>
      <c r="AE111" s="695">
        <v>0</v>
      </c>
      <c r="AF111" s="695">
        <v>0</v>
      </c>
      <c r="AG111" s="695">
        <v>0</v>
      </c>
      <c r="AH111" s="695">
        <v>0</v>
      </c>
      <c r="AI111" s="695">
        <v>0</v>
      </c>
      <c r="AJ111" s="695">
        <v>0</v>
      </c>
      <c r="AK111" s="695">
        <v>0</v>
      </c>
      <c r="AL111" s="695">
        <v>0</v>
      </c>
      <c r="AM111" s="695">
        <v>0</v>
      </c>
      <c r="AN111" s="695">
        <v>0</v>
      </c>
      <c r="AO111" s="696">
        <v>0</v>
      </c>
      <c r="AP111" s="631"/>
      <c r="AQ111" s="694">
        <v>0</v>
      </c>
      <c r="AR111" s="695">
        <v>1040845</v>
      </c>
      <c r="AS111" s="695">
        <v>1040845</v>
      </c>
      <c r="AT111" s="695">
        <v>1040845</v>
      </c>
      <c r="AU111" s="695">
        <v>1036848.9999999999</v>
      </c>
      <c r="AV111" s="695">
        <v>657669</v>
      </c>
      <c r="AW111" s="695">
        <v>0</v>
      </c>
      <c r="AX111" s="695">
        <v>0</v>
      </c>
      <c r="AY111" s="695">
        <v>0</v>
      </c>
      <c r="AZ111" s="695">
        <v>0</v>
      </c>
      <c r="BA111" s="695">
        <v>0</v>
      </c>
      <c r="BB111" s="695">
        <v>0</v>
      </c>
      <c r="BC111" s="695">
        <v>0</v>
      </c>
      <c r="BD111" s="695">
        <v>0</v>
      </c>
      <c r="BE111" s="695">
        <v>0</v>
      </c>
      <c r="BF111" s="695">
        <v>0</v>
      </c>
      <c r="BG111" s="695">
        <v>0</v>
      </c>
      <c r="BH111" s="695">
        <v>0</v>
      </c>
      <c r="BI111" s="695">
        <v>0</v>
      </c>
      <c r="BJ111" s="695">
        <v>0</v>
      </c>
      <c r="BK111" s="695">
        <v>0</v>
      </c>
      <c r="BL111" s="695">
        <v>0</v>
      </c>
      <c r="BM111" s="695">
        <v>0</v>
      </c>
      <c r="BN111" s="695">
        <v>0</v>
      </c>
      <c r="BO111" s="695">
        <v>0</v>
      </c>
      <c r="BP111" s="695">
        <v>0</v>
      </c>
      <c r="BQ111" s="695">
        <v>0</v>
      </c>
      <c r="BR111" s="695">
        <v>0</v>
      </c>
      <c r="BS111" s="695">
        <v>0</v>
      </c>
      <c r="BT111" s="696">
        <v>0</v>
      </c>
      <c r="BU111" s="162"/>
    </row>
    <row r="112" spans="2:73">
      <c r="B112" s="690" t="s">
        <v>740</v>
      </c>
      <c r="C112" s="690" t="s">
        <v>734</v>
      </c>
      <c r="D112" s="690" t="s">
        <v>5</v>
      </c>
      <c r="E112" s="690" t="s">
        <v>731</v>
      </c>
      <c r="F112" s="690" t="s">
        <v>29</v>
      </c>
      <c r="G112" s="690" t="s">
        <v>733</v>
      </c>
      <c r="H112" s="690">
        <v>2012</v>
      </c>
      <c r="I112" s="642" t="s">
        <v>580</v>
      </c>
      <c r="J112" s="642" t="s">
        <v>597</v>
      </c>
      <c r="K112" s="631"/>
      <c r="L112" s="694">
        <v>0</v>
      </c>
      <c r="M112" s="695">
        <v>83</v>
      </c>
      <c r="N112" s="695">
        <v>83</v>
      </c>
      <c r="O112" s="695">
        <v>83</v>
      </c>
      <c r="P112" s="695">
        <v>83</v>
      </c>
      <c r="Q112" s="695">
        <v>76</v>
      </c>
      <c r="R112" s="695">
        <v>64</v>
      </c>
      <c r="S112" s="695">
        <v>48</v>
      </c>
      <c r="T112" s="695">
        <v>48</v>
      </c>
      <c r="U112" s="695">
        <v>48</v>
      </c>
      <c r="V112" s="695">
        <v>31</v>
      </c>
      <c r="W112" s="695">
        <v>12</v>
      </c>
      <c r="X112" s="695">
        <v>12</v>
      </c>
      <c r="Y112" s="695">
        <v>12</v>
      </c>
      <c r="Z112" s="695">
        <v>12</v>
      </c>
      <c r="AA112" s="695">
        <v>12</v>
      </c>
      <c r="AB112" s="695">
        <v>12</v>
      </c>
      <c r="AC112" s="695">
        <v>3</v>
      </c>
      <c r="AD112" s="695">
        <v>3</v>
      </c>
      <c r="AE112" s="695">
        <v>3</v>
      </c>
      <c r="AF112" s="695">
        <v>3</v>
      </c>
      <c r="AG112" s="695">
        <v>0</v>
      </c>
      <c r="AH112" s="695">
        <v>0</v>
      </c>
      <c r="AI112" s="695">
        <v>0</v>
      </c>
      <c r="AJ112" s="695">
        <v>0</v>
      </c>
      <c r="AK112" s="695">
        <v>0</v>
      </c>
      <c r="AL112" s="695">
        <v>0</v>
      </c>
      <c r="AM112" s="695">
        <v>0</v>
      </c>
      <c r="AN112" s="695">
        <v>0</v>
      </c>
      <c r="AO112" s="696">
        <v>0</v>
      </c>
      <c r="AP112" s="631"/>
      <c r="AQ112" s="694">
        <v>0</v>
      </c>
      <c r="AR112" s="695">
        <v>1498537</v>
      </c>
      <c r="AS112" s="695">
        <v>1498537</v>
      </c>
      <c r="AT112" s="695">
        <v>1498537</v>
      </c>
      <c r="AU112" s="695">
        <v>1498537</v>
      </c>
      <c r="AV112" s="695">
        <v>1347090</v>
      </c>
      <c r="AW112" s="695">
        <v>1095376</v>
      </c>
      <c r="AX112" s="695">
        <v>747159</v>
      </c>
      <c r="AY112" s="695">
        <v>745606</v>
      </c>
      <c r="AZ112" s="695">
        <v>745606</v>
      </c>
      <c r="BA112" s="695">
        <v>378711</v>
      </c>
      <c r="BB112" s="695">
        <v>281053</v>
      </c>
      <c r="BC112" s="695">
        <v>272318</v>
      </c>
      <c r="BD112" s="695">
        <v>272318</v>
      </c>
      <c r="BE112" s="695">
        <v>253306</v>
      </c>
      <c r="BF112" s="695">
        <v>253306</v>
      </c>
      <c r="BG112" s="695">
        <v>249841</v>
      </c>
      <c r="BH112" s="695">
        <v>70101</v>
      </c>
      <c r="BI112" s="695">
        <v>70101</v>
      </c>
      <c r="BJ112" s="695">
        <v>70101</v>
      </c>
      <c r="BK112" s="695">
        <v>70101</v>
      </c>
      <c r="BL112" s="695">
        <v>0</v>
      </c>
      <c r="BM112" s="695">
        <v>0</v>
      </c>
      <c r="BN112" s="695">
        <v>0</v>
      </c>
      <c r="BO112" s="695">
        <v>0</v>
      </c>
      <c r="BP112" s="695">
        <v>0</v>
      </c>
      <c r="BQ112" s="695">
        <v>0</v>
      </c>
      <c r="BR112" s="695">
        <v>0</v>
      </c>
      <c r="BS112" s="695">
        <v>0</v>
      </c>
      <c r="BT112" s="696">
        <v>0</v>
      </c>
    </row>
    <row r="113" spans="2:73">
      <c r="B113" s="690" t="s">
        <v>740</v>
      </c>
      <c r="C113" s="690" t="s">
        <v>734</v>
      </c>
      <c r="D113" s="690" t="s">
        <v>4</v>
      </c>
      <c r="E113" s="690" t="s">
        <v>731</v>
      </c>
      <c r="F113" s="690" t="s">
        <v>29</v>
      </c>
      <c r="G113" s="690" t="s">
        <v>733</v>
      </c>
      <c r="H113" s="690">
        <v>2012</v>
      </c>
      <c r="I113" s="642" t="s">
        <v>580</v>
      </c>
      <c r="J113" s="642" t="s">
        <v>597</v>
      </c>
      <c r="K113" s="631"/>
      <c r="L113" s="694">
        <v>0</v>
      </c>
      <c r="M113" s="695">
        <v>13</v>
      </c>
      <c r="N113" s="695">
        <v>13</v>
      </c>
      <c r="O113" s="695">
        <v>13</v>
      </c>
      <c r="P113" s="695">
        <v>13</v>
      </c>
      <c r="Q113" s="695">
        <v>13</v>
      </c>
      <c r="R113" s="695">
        <v>13</v>
      </c>
      <c r="S113" s="695">
        <v>11</v>
      </c>
      <c r="T113" s="695">
        <v>11</v>
      </c>
      <c r="U113" s="695">
        <v>11</v>
      </c>
      <c r="V113" s="695">
        <v>11</v>
      </c>
      <c r="W113" s="695">
        <v>0</v>
      </c>
      <c r="X113" s="695">
        <v>0</v>
      </c>
      <c r="Y113" s="695">
        <v>0</v>
      </c>
      <c r="Z113" s="695">
        <v>0</v>
      </c>
      <c r="AA113" s="695">
        <v>0</v>
      </c>
      <c r="AB113" s="695">
        <v>0</v>
      </c>
      <c r="AC113" s="695">
        <v>0</v>
      </c>
      <c r="AD113" s="695">
        <v>0</v>
      </c>
      <c r="AE113" s="695">
        <v>0</v>
      </c>
      <c r="AF113" s="695">
        <v>0</v>
      </c>
      <c r="AG113" s="695">
        <v>0</v>
      </c>
      <c r="AH113" s="695">
        <v>0</v>
      </c>
      <c r="AI113" s="695">
        <v>0</v>
      </c>
      <c r="AJ113" s="695">
        <v>0</v>
      </c>
      <c r="AK113" s="695">
        <v>0</v>
      </c>
      <c r="AL113" s="695">
        <v>0</v>
      </c>
      <c r="AM113" s="695">
        <v>0</v>
      </c>
      <c r="AN113" s="695">
        <v>0</v>
      </c>
      <c r="AO113" s="696">
        <v>0</v>
      </c>
      <c r="AP113" s="631"/>
      <c r="AQ113" s="694">
        <v>0</v>
      </c>
      <c r="AR113" s="695">
        <v>78235</v>
      </c>
      <c r="AS113" s="695">
        <v>78235</v>
      </c>
      <c r="AT113" s="695">
        <v>78235</v>
      </c>
      <c r="AU113" s="695">
        <v>78235</v>
      </c>
      <c r="AV113" s="695">
        <v>77059</v>
      </c>
      <c r="AW113" s="695">
        <v>77059</v>
      </c>
      <c r="AX113" s="695">
        <v>36287</v>
      </c>
      <c r="AY113" s="695">
        <v>36087</v>
      </c>
      <c r="AZ113" s="695">
        <v>36087</v>
      </c>
      <c r="BA113" s="695">
        <v>36087</v>
      </c>
      <c r="BB113" s="695">
        <v>5861</v>
      </c>
      <c r="BC113" s="695">
        <v>4720</v>
      </c>
      <c r="BD113" s="695">
        <v>4720</v>
      </c>
      <c r="BE113" s="695">
        <v>4056</v>
      </c>
      <c r="BF113" s="695">
        <v>4056</v>
      </c>
      <c r="BG113" s="695">
        <v>3906</v>
      </c>
      <c r="BH113" s="695">
        <v>0</v>
      </c>
      <c r="BI113" s="695">
        <v>0</v>
      </c>
      <c r="BJ113" s="695">
        <v>0</v>
      </c>
      <c r="BK113" s="695">
        <v>0</v>
      </c>
      <c r="BL113" s="695">
        <v>0</v>
      </c>
      <c r="BM113" s="695">
        <v>0</v>
      </c>
      <c r="BN113" s="695">
        <v>0</v>
      </c>
      <c r="BO113" s="695">
        <v>0</v>
      </c>
      <c r="BP113" s="695">
        <v>0</v>
      </c>
      <c r="BQ113" s="695">
        <v>0</v>
      </c>
      <c r="BR113" s="695">
        <v>0</v>
      </c>
      <c r="BS113" s="695">
        <v>0</v>
      </c>
      <c r="BT113" s="696">
        <v>0</v>
      </c>
    </row>
    <row r="114" spans="2:73">
      <c r="B114" s="690" t="s">
        <v>740</v>
      </c>
      <c r="C114" s="690" t="s">
        <v>734</v>
      </c>
      <c r="D114" s="690" t="s">
        <v>3</v>
      </c>
      <c r="E114" s="690" t="s">
        <v>731</v>
      </c>
      <c r="F114" s="690" t="s">
        <v>29</v>
      </c>
      <c r="G114" s="690" t="s">
        <v>733</v>
      </c>
      <c r="H114" s="690">
        <v>2012</v>
      </c>
      <c r="I114" s="642" t="s">
        <v>580</v>
      </c>
      <c r="J114" s="642" t="s">
        <v>597</v>
      </c>
      <c r="K114" s="631"/>
      <c r="L114" s="694">
        <v>0</v>
      </c>
      <c r="M114" s="695">
        <v>1606</v>
      </c>
      <c r="N114" s="695">
        <v>1606</v>
      </c>
      <c r="O114" s="695">
        <v>1606</v>
      </c>
      <c r="P114" s="695">
        <v>1606</v>
      </c>
      <c r="Q114" s="695">
        <v>1606</v>
      </c>
      <c r="R114" s="695">
        <v>1606</v>
      </c>
      <c r="S114" s="695">
        <v>1606</v>
      </c>
      <c r="T114" s="695">
        <v>1606</v>
      </c>
      <c r="U114" s="695">
        <v>1606</v>
      </c>
      <c r="V114" s="695">
        <v>1606</v>
      </c>
      <c r="W114" s="695">
        <v>1606</v>
      </c>
      <c r="X114" s="695">
        <v>1606</v>
      </c>
      <c r="Y114" s="695">
        <v>1606</v>
      </c>
      <c r="Z114" s="695">
        <v>1606</v>
      </c>
      <c r="AA114" s="695">
        <v>1606</v>
      </c>
      <c r="AB114" s="695">
        <v>1606</v>
      </c>
      <c r="AC114" s="695">
        <v>1606</v>
      </c>
      <c r="AD114" s="695">
        <v>1606</v>
      </c>
      <c r="AE114" s="695">
        <v>1350</v>
      </c>
      <c r="AF114" s="695">
        <v>0</v>
      </c>
      <c r="AG114" s="695">
        <v>0</v>
      </c>
      <c r="AH114" s="695">
        <v>0</v>
      </c>
      <c r="AI114" s="695">
        <v>0</v>
      </c>
      <c r="AJ114" s="695">
        <v>0</v>
      </c>
      <c r="AK114" s="695">
        <v>0</v>
      </c>
      <c r="AL114" s="695">
        <v>0</v>
      </c>
      <c r="AM114" s="695">
        <v>0</v>
      </c>
      <c r="AN114" s="695">
        <v>0</v>
      </c>
      <c r="AO114" s="696">
        <v>0</v>
      </c>
      <c r="AP114" s="631"/>
      <c r="AQ114" s="694">
        <v>0</v>
      </c>
      <c r="AR114" s="695">
        <v>2835583</v>
      </c>
      <c r="AS114" s="695">
        <v>2835583</v>
      </c>
      <c r="AT114" s="695">
        <v>2835583</v>
      </c>
      <c r="AU114" s="695">
        <v>2835583</v>
      </c>
      <c r="AV114" s="695">
        <v>2835583</v>
      </c>
      <c r="AW114" s="695">
        <v>2835583</v>
      </c>
      <c r="AX114" s="695">
        <v>2835583</v>
      </c>
      <c r="AY114" s="695">
        <v>2835583</v>
      </c>
      <c r="AZ114" s="695">
        <v>2835583</v>
      </c>
      <c r="BA114" s="695">
        <v>2835583</v>
      </c>
      <c r="BB114" s="695">
        <v>2835583</v>
      </c>
      <c r="BC114" s="695">
        <v>2835583</v>
      </c>
      <c r="BD114" s="695">
        <v>2835583</v>
      </c>
      <c r="BE114" s="695">
        <v>2835583</v>
      </c>
      <c r="BF114" s="695">
        <v>2835583</v>
      </c>
      <c r="BG114" s="695">
        <v>2835583</v>
      </c>
      <c r="BH114" s="695">
        <v>2835583</v>
      </c>
      <c r="BI114" s="695">
        <v>2835583</v>
      </c>
      <c r="BJ114" s="695">
        <v>2606927</v>
      </c>
      <c r="BK114" s="695">
        <v>0</v>
      </c>
      <c r="BL114" s="695">
        <v>0</v>
      </c>
      <c r="BM114" s="695">
        <v>0</v>
      </c>
      <c r="BN114" s="695">
        <v>0</v>
      </c>
      <c r="BO114" s="695">
        <v>0</v>
      </c>
      <c r="BP114" s="695">
        <v>0</v>
      </c>
      <c r="BQ114" s="695">
        <v>0</v>
      </c>
      <c r="BR114" s="695">
        <v>0</v>
      </c>
      <c r="BS114" s="695">
        <v>0</v>
      </c>
      <c r="BT114" s="696">
        <v>0</v>
      </c>
    </row>
    <row r="115" spans="2:73" ht="15.75">
      <c r="B115" s="690" t="s">
        <v>740</v>
      </c>
      <c r="C115" s="690" t="s">
        <v>734</v>
      </c>
      <c r="D115" s="690" t="s">
        <v>42</v>
      </c>
      <c r="E115" s="690" t="s">
        <v>731</v>
      </c>
      <c r="F115" s="690" t="s">
        <v>29</v>
      </c>
      <c r="G115" s="690" t="s">
        <v>736</v>
      </c>
      <c r="H115" s="690">
        <v>2012</v>
      </c>
      <c r="I115" s="642" t="s">
        <v>580</v>
      </c>
      <c r="J115" s="642" t="s">
        <v>597</v>
      </c>
      <c r="K115" s="631"/>
      <c r="L115" s="694">
        <v>0</v>
      </c>
      <c r="M115" s="695">
        <v>7249</v>
      </c>
      <c r="N115" s="695">
        <v>0</v>
      </c>
      <c r="O115" s="695">
        <v>0</v>
      </c>
      <c r="P115" s="695">
        <v>0</v>
      </c>
      <c r="Q115" s="695">
        <v>0</v>
      </c>
      <c r="R115" s="695">
        <v>0</v>
      </c>
      <c r="S115" s="695">
        <v>0</v>
      </c>
      <c r="T115" s="695">
        <v>0</v>
      </c>
      <c r="U115" s="695">
        <v>0</v>
      </c>
      <c r="V115" s="695">
        <v>0</v>
      </c>
      <c r="W115" s="695">
        <v>0</v>
      </c>
      <c r="X115" s="695">
        <v>0</v>
      </c>
      <c r="Y115" s="695">
        <v>0</v>
      </c>
      <c r="Z115" s="695">
        <v>0</v>
      </c>
      <c r="AA115" s="695">
        <v>0</v>
      </c>
      <c r="AB115" s="695">
        <v>0</v>
      </c>
      <c r="AC115" s="695">
        <v>0</v>
      </c>
      <c r="AD115" s="695">
        <v>0</v>
      </c>
      <c r="AE115" s="695">
        <v>0</v>
      </c>
      <c r="AF115" s="695">
        <v>0</v>
      </c>
      <c r="AG115" s="695">
        <v>0</v>
      </c>
      <c r="AH115" s="695">
        <v>0</v>
      </c>
      <c r="AI115" s="695">
        <v>0</v>
      </c>
      <c r="AJ115" s="695">
        <v>0</v>
      </c>
      <c r="AK115" s="695">
        <v>0</v>
      </c>
      <c r="AL115" s="695">
        <v>0</v>
      </c>
      <c r="AM115" s="695">
        <v>0</v>
      </c>
      <c r="AN115" s="695">
        <v>0</v>
      </c>
      <c r="AO115" s="696">
        <v>0</v>
      </c>
      <c r="AP115" s="631"/>
      <c r="AQ115" s="694">
        <v>0</v>
      </c>
      <c r="AR115" s="695">
        <v>55891</v>
      </c>
      <c r="AS115" s="695">
        <v>0</v>
      </c>
      <c r="AT115" s="695">
        <v>0</v>
      </c>
      <c r="AU115" s="695">
        <v>0</v>
      </c>
      <c r="AV115" s="695">
        <v>0</v>
      </c>
      <c r="AW115" s="695">
        <v>0</v>
      </c>
      <c r="AX115" s="695">
        <v>0</v>
      </c>
      <c r="AY115" s="695">
        <v>0</v>
      </c>
      <c r="AZ115" s="695">
        <v>0</v>
      </c>
      <c r="BA115" s="695">
        <v>0</v>
      </c>
      <c r="BB115" s="695">
        <v>0</v>
      </c>
      <c r="BC115" s="695">
        <v>0</v>
      </c>
      <c r="BD115" s="695">
        <v>0</v>
      </c>
      <c r="BE115" s="695">
        <v>0</v>
      </c>
      <c r="BF115" s="695">
        <v>0</v>
      </c>
      <c r="BG115" s="695">
        <v>0</v>
      </c>
      <c r="BH115" s="695">
        <v>0</v>
      </c>
      <c r="BI115" s="695">
        <v>0</v>
      </c>
      <c r="BJ115" s="695">
        <v>0</v>
      </c>
      <c r="BK115" s="695">
        <v>0</v>
      </c>
      <c r="BL115" s="695">
        <v>0</v>
      </c>
      <c r="BM115" s="695">
        <v>0</v>
      </c>
      <c r="BN115" s="695">
        <v>0</v>
      </c>
      <c r="BO115" s="695">
        <v>0</v>
      </c>
      <c r="BP115" s="695">
        <v>0</v>
      </c>
      <c r="BQ115" s="695">
        <v>0</v>
      </c>
      <c r="BR115" s="695">
        <v>0</v>
      </c>
      <c r="BS115" s="695">
        <v>0</v>
      </c>
      <c r="BT115" s="696">
        <v>0</v>
      </c>
      <c r="BU115" s="162"/>
    </row>
    <row r="116" spans="2:73" ht="15.75">
      <c r="B116" s="690" t="s">
        <v>740</v>
      </c>
      <c r="C116" s="690" t="s">
        <v>735</v>
      </c>
      <c r="D116" s="690" t="s">
        <v>14</v>
      </c>
      <c r="E116" s="690" t="s">
        <v>731</v>
      </c>
      <c r="F116" s="690" t="s">
        <v>29</v>
      </c>
      <c r="G116" s="690" t="s">
        <v>733</v>
      </c>
      <c r="H116" s="690">
        <v>2012</v>
      </c>
      <c r="I116" s="642" t="s">
        <v>580</v>
      </c>
      <c r="J116" s="642" t="s">
        <v>597</v>
      </c>
      <c r="K116" s="631"/>
      <c r="L116" s="694">
        <v>0</v>
      </c>
      <c r="M116" s="695">
        <v>26</v>
      </c>
      <c r="N116" s="695">
        <v>26</v>
      </c>
      <c r="O116" s="695">
        <v>26</v>
      </c>
      <c r="P116" s="695">
        <v>26</v>
      </c>
      <c r="Q116" s="695">
        <v>26</v>
      </c>
      <c r="R116" s="695">
        <v>26</v>
      </c>
      <c r="S116" s="695">
        <v>26</v>
      </c>
      <c r="T116" s="695">
        <v>26</v>
      </c>
      <c r="U116" s="695">
        <v>16</v>
      </c>
      <c r="V116" s="695">
        <v>14</v>
      </c>
      <c r="W116" s="695">
        <v>14</v>
      </c>
      <c r="X116" s="695">
        <v>14</v>
      </c>
      <c r="Y116" s="695">
        <v>12</v>
      </c>
      <c r="Z116" s="695">
        <v>12</v>
      </c>
      <c r="AA116" s="695">
        <v>2</v>
      </c>
      <c r="AB116" s="695">
        <v>2</v>
      </c>
      <c r="AC116" s="695">
        <v>2</v>
      </c>
      <c r="AD116" s="695">
        <v>2</v>
      </c>
      <c r="AE116" s="695">
        <v>2</v>
      </c>
      <c r="AF116" s="695">
        <v>2</v>
      </c>
      <c r="AG116" s="695">
        <v>2</v>
      </c>
      <c r="AH116" s="695">
        <v>0</v>
      </c>
      <c r="AI116" s="695">
        <v>0</v>
      </c>
      <c r="AJ116" s="695">
        <v>0</v>
      </c>
      <c r="AK116" s="695">
        <v>0</v>
      </c>
      <c r="AL116" s="695">
        <v>0</v>
      </c>
      <c r="AM116" s="695">
        <v>0</v>
      </c>
      <c r="AN116" s="695">
        <v>0</v>
      </c>
      <c r="AO116" s="696">
        <v>0</v>
      </c>
      <c r="AP116" s="631"/>
      <c r="AQ116" s="694">
        <v>0</v>
      </c>
      <c r="AR116" s="695">
        <v>319766</v>
      </c>
      <c r="AS116" s="695">
        <v>319766</v>
      </c>
      <c r="AT116" s="695">
        <v>319766</v>
      </c>
      <c r="AU116" s="695">
        <v>319766</v>
      </c>
      <c r="AV116" s="695">
        <v>319766</v>
      </c>
      <c r="AW116" s="695">
        <v>319766</v>
      </c>
      <c r="AX116" s="695">
        <v>316272</v>
      </c>
      <c r="AY116" s="695">
        <v>316198</v>
      </c>
      <c r="AZ116" s="695">
        <v>121052</v>
      </c>
      <c r="BA116" s="695">
        <v>119428</v>
      </c>
      <c r="BB116" s="695">
        <v>100278</v>
      </c>
      <c r="BC116" s="695">
        <v>100278</v>
      </c>
      <c r="BD116" s="695">
        <v>95913</v>
      </c>
      <c r="BE116" s="695">
        <v>95913</v>
      </c>
      <c r="BF116" s="695">
        <v>12888</v>
      </c>
      <c r="BG116" s="695">
        <v>12660</v>
      </c>
      <c r="BH116" s="695">
        <v>12660</v>
      </c>
      <c r="BI116" s="695">
        <v>12660</v>
      </c>
      <c r="BJ116" s="695">
        <v>12660</v>
      </c>
      <c r="BK116" s="695">
        <v>12660</v>
      </c>
      <c r="BL116" s="695">
        <v>12660</v>
      </c>
      <c r="BM116" s="695">
        <v>0</v>
      </c>
      <c r="BN116" s="695">
        <v>0</v>
      </c>
      <c r="BO116" s="695">
        <v>0</v>
      </c>
      <c r="BP116" s="695">
        <v>0</v>
      </c>
      <c r="BQ116" s="695">
        <v>0</v>
      </c>
      <c r="BR116" s="695">
        <v>0</v>
      </c>
      <c r="BS116" s="695">
        <v>0</v>
      </c>
      <c r="BT116" s="696">
        <v>0</v>
      </c>
      <c r="BU116" s="162"/>
    </row>
    <row r="117" spans="2:73" ht="15.75">
      <c r="B117" s="690" t="s">
        <v>740</v>
      </c>
      <c r="C117" s="690" t="s">
        <v>739</v>
      </c>
      <c r="D117" s="690" t="s">
        <v>9</v>
      </c>
      <c r="E117" s="690" t="s">
        <v>731</v>
      </c>
      <c r="F117" s="690" t="s">
        <v>739</v>
      </c>
      <c r="G117" s="690" t="s">
        <v>736</v>
      </c>
      <c r="H117" s="690">
        <v>2012</v>
      </c>
      <c r="I117" s="642" t="s">
        <v>580</v>
      </c>
      <c r="J117" s="642" t="s">
        <v>597</v>
      </c>
      <c r="K117" s="631"/>
      <c r="L117" s="694">
        <v>0</v>
      </c>
      <c r="M117" s="695">
        <v>42</v>
      </c>
      <c r="N117" s="695">
        <v>0</v>
      </c>
      <c r="O117" s="695">
        <v>0</v>
      </c>
      <c r="P117" s="695">
        <v>0</v>
      </c>
      <c r="Q117" s="695">
        <v>0</v>
      </c>
      <c r="R117" s="695">
        <v>0</v>
      </c>
      <c r="S117" s="695">
        <v>0</v>
      </c>
      <c r="T117" s="695">
        <v>0</v>
      </c>
      <c r="U117" s="695">
        <v>0</v>
      </c>
      <c r="V117" s="695">
        <v>0</v>
      </c>
      <c r="W117" s="695">
        <v>0</v>
      </c>
      <c r="X117" s="695">
        <v>0</v>
      </c>
      <c r="Y117" s="695">
        <v>0</v>
      </c>
      <c r="Z117" s="695">
        <v>0</v>
      </c>
      <c r="AA117" s="695">
        <v>0</v>
      </c>
      <c r="AB117" s="695">
        <v>0</v>
      </c>
      <c r="AC117" s="695">
        <v>0</v>
      </c>
      <c r="AD117" s="695">
        <v>0</v>
      </c>
      <c r="AE117" s="695">
        <v>0</v>
      </c>
      <c r="AF117" s="695">
        <v>0</v>
      </c>
      <c r="AG117" s="695">
        <v>0</v>
      </c>
      <c r="AH117" s="695">
        <v>0</v>
      </c>
      <c r="AI117" s="695">
        <v>0</v>
      </c>
      <c r="AJ117" s="695">
        <v>0</v>
      </c>
      <c r="AK117" s="695">
        <v>0</v>
      </c>
      <c r="AL117" s="695">
        <v>0</v>
      </c>
      <c r="AM117" s="695">
        <v>0</v>
      </c>
      <c r="AN117" s="695">
        <v>0</v>
      </c>
      <c r="AO117" s="696">
        <v>0</v>
      </c>
      <c r="AP117" s="631"/>
      <c r="AQ117" s="694">
        <v>0</v>
      </c>
      <c r="AR117" s="695">
        <v>1010</v>
      </c>
      <c r="AS117" s="695">
        <v>0</v>
      </c>
      <c r="AT117" s="695">
        <v>0</v>
      </c>
      <c r="AU117" s="695">
        <v>0</v>
      </c>
      <c r="AV117" s="695">
        <v>0</v>
      </c>
      <c r="AW117" s="695">
        <v>0</v>
      </c>
      <c r="AX117" s="695">
        <v>0</v>
      </c>
      <c r="AY117" s="695">
        <v>0</v>
      </c>
      <c r="AZ117" s="695">
        <v>0</v>
      </c>
      <c r="BA117" s="695">
        <v>0</v>
      </c>
      <c r="BB117" s="695">
        <v>0</v>
      </c>
      <c r="BC117" s="695">
        <v>0</v>
      </c>
      <c r="BD117" s="695">
        <v>0</v>
      </c>
      <c r="BE117" s="695">
        <v>0</v>
      </c>
      <c r="BF117" s="695">
        <v>0</v>
      </c>
      <c r="BG117" s="695">
        <v>0</v>
      </c>
      <c r="BH117" s="695">
        <v>0</v>
      </c>
      <c r="BI117" s="695">
        <v>0</v>
      </c>
      <c r="BJ117" s="695">
        <v>0</v>
      </c>
      <c r="BK117" s="695">
        <v>0</v>
      </c>
      <c r="BL117" s="695">
        <v>0</v>
      </c>
      <c r="BM117" s="695">
        <v>0</v>
      </c>
      <c r="BN117" s="695">
        <v>0</v>
      </c>
      <c r="BO117" s="695">
        <v>0</v>
      </c>
      <c r="BP117" s="695">
        <v>0</v>
      </c>
      <c r="BQ117" s="695">
        <v>0</v>
      </c>
      <c r="BR117" s="695">
        <v>0</v>
      </c>
      <c r="BS117" s="695">
        <v>0</v>
      </c>
      <c r="BT117" s="696">
        <v>0</v>
      </c>
      <c r="BU117" s="162"/>
    </row>
    <row r="118" spans="2:73" ht="15.75">
      <c r="B118" s="690" t="s">
        <v>740</v>
      </c>
      <c r="C118" s="690" t="s">
        <v>737</v>
      </c>
      <c r="D118" s="690" t="s">
        <v>17</v>
      </c>
      <c r="E118" s="690" t="s">
        <v>731</v>
      </c>
      <c r="F118" s="690" t="s">
        <v>745</v>
      </c>
      <c r="G118" s="690" t="s">
        <v>733</v>
      </c>
      <c r="H118" s="690">
        <v>2012</v>
      </c>
      <c r="I118" s="642" t="s">
        <v>580</v>
      </c>
      <c r="J118" s="642" t="s">
        <v>597</v>
      </c>
      <c r="K118" s="631"/>
      <c r="L118" s="694">
        <v>0</v>
      </c>
      <c r="M118" s="695">
        <v>807</v>
      </c>
      <c r="N118" s="695">
        <v>807</v>
      </c>
      <c r="O118" s="695">
        <v>807</v>
      </c>
      <c r="P118" s="695">
        <v>807</v>
      </c>
      <c r="Q118" s="695">
        <v>807</v>
      </c>
      <c r="R118" s="695">
        <v>807</v>
      </c>
      <c r="S118" s="695">
        <v>807</v>
      </c>
      <c r="T118" s="695">
        <v>807</v>
      </c>
      <c r="U118" s="695">
        <v>807</v>
      </c>
      <c r="V118" s="695">
        <v>807</v>
      </c>
      <c r="W118" s="695">
        <v>807</v>
      </c>
      <c r="X118" s="695">
        <v>807</v>
      </c>
      <c r="Y118" s="695">
        <v>0</v>
      </c>
      <c r="Z118" s="695">
        <v>0</v>
      </c>
      <c r="AA118" s="695">
        <v>0</v>
      </c>
      <c r="AB118" s="695">
        <v>0</v>
      </c>
      <c r="AC118" s="695">
        <v>0</v>
      </c>
      <c r="AD118" s="695">
        <v>0</v>
      </c>
      <c r="AE118" s="695">
        <v>0</v>
      </c>
      <c r="AF118" s="695">
        <v>0</v>
      </c>
      <c r="AG118" s="695">
        <v>0</v>
      </c>
      <c r="AH118" s="695">
        <v>0</v>
      </c>
      <c r="AI118" s="695">
        <v>0</v>
      </c>
      <c r="AJ118" s="695">
        <v>0</v>
      </c>
      <c r="AK118" s="695">
        <v>0</v>
      </c>
      <c r="AL118" s="695">
        <v>0</v>
      </c>
      <c r="AM118" s="695">
        <v>0</v>
      </c>
      <c r="AN118" s="695">
        <v>0</v>
      </c>
      <c r="AO118" s="696">
        <v>0</v>
      </c>
      <c r="AP118" s="631"/>
      <c r="AQ118" s="694">
        <v>0</v>
      </c>
      <c r="AR118" s="695">
        <v>2431058</v>
      </c>
      <c r="AS118" s="695">
        <v>2431058</v>
      </c>
      <c r="AT118" s="695">
        <v>2431058</v>
      </c>
      <c r="AU118" s="695">
        <v>2431058</v>
      </c>
      <c r="AV118" s="695">
        <v>2431058</v>
      </c>
      <c r="AW118" s="695">
        <v>2431058</v>
      </c>
      <c r="AX118" s="695">
        <v>2431058</v>
      </c>
      <c r="AY118" s="695">
        <v>2431058</v>
      </c>
      <c r="AZ118" s="695">
        <v>2431058</v>
      </c>
      <c r="BA118" s="695">
        <v>2431058</v>
      </c>
      <c r="BB118" s="695">
        <v>2431058</v>
      </c>
      <c r="BC118" s="695">
        <v>2431058</v>
      </c>
      <c r="BD118" s="695">
        <v>0</v>
      </c>
      <c r="BE118" s="695">
        <v>0</v>
      </c>
      <c r="BF118" s="695">
        <v>0</v>
      </c>
      <c r="BG118" s="695">
        <v>0</v>
      </c>
      <c r="BH118" s="695">
        <v>0</v>
      </c>
      <c r="BI118" s="695">
        <v>0</v>
      </c>
      <c r="BJ118" s="695">
        <v>0</v>
      </c>
      <c r="BK118" s="695">
        <v>0</v>
      </c>
      <c r="BL118" s="695">
        <v>0</v>
      </c>
      <c r="BM118" s="695">
        <v>0</v>
      </c>
      <c r="BN118" s="695">
        <v>0</v>
      </c>
      <c r="BO118" s="695">
        <v>0</v>
      </c>
      <c r="BP118" s="695">
        <v>0</v>
      </c>
      <c r="BQ118" s="695">
        <v>0</v>
      </c>
      <c r="BR118" s="695">
        <v>0</v>
      </c>
      <c r="BS118" s="695">
        <v>0</v>
      </c>
      <c r="BT118" s="696">
        <v>0</v>
      </c>
      <c r="BU118" s="162"/>
    </row>
    <row r="119" spans="2:73" ht="15.75">
      <c r="B119" s="690" t="s">
        <v>740</v>
      </c>
      <c r="C119" s="690" t="s">
        <v>730</v>
      </c>
      <c r="D119" s="690" t="s">
        <v>744</v>
      </c>
      <c r="E119" s="690" t="s">
        <v>731</v>
      </c>
      <c r="F119" s="690" t="s">
        <v>745</v>
      </c>
      <c r="G119" s="690" t="s">
        <v>736</v>
      </c>
      <c r="H119" s="690">
        <v>2012</v>
      </c>
      <c r="I119" s="642" t="s">
        <v>580</v>
      </c>
      <c r="J119" s="642" t="s">
        <v>597</v>
      </c>
      <c r="K119" s="631"/>
      <c r="L119" s="694">
        <v>0</v>
      </c>
      <c r="M119" s="695">
        <v>644</v>
      </c>
      <c r="N119" s="695">
        <v>0</v>
      </c>
      <c r="O119" s="695">
        <v>0</v>
      </c>
      <c r="P119" s="695">
        <v>0</v>
      </c>
      <c r="Q119" s="695">
        <v>0</v>
      </c>
      <c r="R119" s="695">
        <v>0</v>
      </c>
      <c r="S119" s="695">
        <v>0</v>
      </c>
      <c r="T119" s="695">
        <v>0</v>
      </c>
      <c r="U119" s="695">
        <v>0</v>
      </c>
      <c r="V119" s="695">
        <v>0</v>
      </c>
      <c r="W119" s="695">
        <v>0</v>
      </c>
      <c r="X119" s="695">
        <v>0</v>
      </c>
      <c r="Y119" s="695">
        <v>0</v>
      </c>
      <c r="Z119" s="695">
        <v>0</v>
      </c>
      <c r="AA119" s="695">
        <v>0</v>
      </c>
      <c r="AB119" s="695">
        <v>0</v>
      </c>
      <c r="AC119" s="695">
        <v>0</v>
      </c>
      <c r="AD119" s="695">
        <v>0</v>
      </c>
      <c r="AE119" s="695">
        <v>0</v>
      </c>
      <c r="AF119" s="695">
        <v>0</v>
      </c>
      <c r="AG119" s="695">
        <v>0</v>
      </c>
      <c r="AH119" s="695">
        <v>0</v>
      </c>
      <c r="AI119" s="695">
        <v>0</v>
      </c>
      <c r="AJ119" s="695">
        <v>0</v>
      </c>
      <c r="AK119" s="695">
        <v>0</v>
      </c>
      <c r="AL119" s="695">
        <v>0</v>
      </c>
      <c r="AM119" s="695">
        <v>0</v>
      </c>
      <c r="AN119" s="695">
        <v>0</v>
      </c>
      <c r="AO119" s="696">
        <v>0</v>
      </c>
      <c r="AP119" s="631"/>
      <c r="AQ119" s="694">
        <v>0</v>
      </c>
      <c r="AR119" s="695">
        <v>9354</v>
      </c>
      <c r="AS119" s="695">
        <v>0</v>
      </c>
      <c r="AT119" s="695">
        <v>0</v>
      </c>
      <c r="AU119" s="695">
        <v>0</v>
      </c>
      <c r="AV119" s="695">
        <v>0</v>
      </c>
      <c r="AW119" s="695">
        <v>0</v>
      </c>
      <c r="AX119" s="695">
        <v>0</v>
      </c>
      <c r="AY119" s="695">
        <v>0</v>
      </c>
      <c r="AZ119" s="695">
        <v>0</v>
      </c>
      <c r="BA119" s="695">
        <v>0</v>
      </c>
      <c r="BB119" s="695">
        <v>0</v>
      </c>
      <c r="BC119" s="695">
        <v>0</v>
      </c>
      <c r="BD119" s="695">
        <v>0</v>
      </c>
      <c r="BE119" s="695">
        <v>0</v>
      </c>
      <c r="BF119" s="695">
        <v>0</v>
      </c>
      <c r="BG119" s="695">
        <v>0</v>
      </c>
      <c r="BH119" s="695">
        <v>0</v>
      </c>
      <c r="BI119" s="695">
        <v>0</v>
      </c>
      <c r="BJ119" s="695">
        <v>0</v>
      </c>
      <c r="BK119" s="695">
        <v>0</v>
      </c>
      <c r="BL119" s="695">
        <v>0</v>
      </c>
      <c r="BM119" s="695">
        <v>0</v>
      </c>
      <c r="BN119" s="695">
        <v>0</v>
      </c>
      <c r="BO119" s="695">
        <v>0</v>
      </c>
      <c r="BP119" s="695">
        <v>0</v>
      </c>
      <c r="BQ119" s="695">
        <v>0</v>
      </c>
      <c r="BR119" s="695">
        <v>0</v>
      </c>
      <c r="BS119" s="695">
        <v>0</v>
      </c>
      <c r="BT119" s="696">
        <v>0</v>
      </c>
      <c r="BU119" s="162"/>
    </row>
    <row r="120" spans="2:73">
      <c r="B120" s="690" t="s">
        <v>740</v>
      </c>
      <c r="C120" s="690" t="s">
        <v>730</v>
      </c>
      <c r="D120" s="690" t="s">
        <v>742</v>
      </c>
      <c r="E120" s="690" t="s">
        <v>731</v>
      </c>
      <c r="F120" s="690" t="s">
        <v>745</v>
      </c>
      <c r="G120" s="690" t="s">
        <v>736</v>
      </c>
      <c r="H120" s="690">
        <v>2012</v>
      </c>
      <c r="I120" s="642" t="s">
        <v>580</v>
      </c>
      <c r="J120" s="642" t="s">
        <v>597</v>
      </c>
      <c r="K120" s="631"/>
      <c r="L120" s="694">
        <v>0</v>
      </c>
      <c r="M120" s="695">
        <v>21</v>
      </c>
      <c r="N120" s="695">
        <v>0</v>
      </c>
      <c r="O120" s="695">
        <v>0</v>
      </c>
      <c r="P120" s="695">
        <v>0</v>
      </c>
      <c r="Q120" s="695">
        <v>0</v>
      </c>
      <c r="R120" s="695">
        <v>0</v>
      </c>
      <c r="S120" s="695">
        <v>0</v>
      </c>
      <c r="T120" s="695">
        <v>0</v>
      </c>
      <c r="U120" s="695">
        <v>0</v>
      </c>
      <c r="V120" s="695">
        <v>0</v>
      </c>
      <c r="W120" s="695">
        <v>0</v>
      </c>
      <c r="X120" s="695">
        <v>0</v>
      </c>
      <c r="Y120" s="695">
        <v>0</v>
      </c>
      <c r="Z120" s="695">
        <v>0</v>
      </c>
      <c r="AA120" s="695">
        <v>0</v>
      </c>
      <c r="AB120" s="695">
        <v>0</v>
      </c>
      <c r="AC120" s="695">
        <v>0</v>
      </c>
      <c r="AD120" s="695">
        <v>0</v>
      </c>
      <c r="AE120" s="695">
        <v>0</v>
      </c>
      <c r="AF120" s="695">
        <v>0</v>
      </c>
      <c r="AG120" s="695">
        <v>0</v>
      </c>
      <c r="AH120" s="695">
        <v>0</v>
      </c>
      <c r="AI120" s="695">
        <v>0</v>
      </c>
      <c r="AJ120" s="695">
        <v>0</v>
      </c>
      <c r="AK120" s="695">
        <v>0</v>
      </c>
      <c r="AL120" s="695">
        <v>0</v>
      </c>
      <c r="AM120" s="695">
        <v>0</v>
      </c>
      <c r="AN120" s="695">
        <v>0</v>
      </c>
      <c r="AO120" s="696">
        <v>0</v>
      </c>
      <c r="AP120" s="631"/>
      <c r="AQ120" s="694">
        <v>0</v>
      </c>
      <c r="AR120" s="695">
        <v>120</v>
      </c>
      <c r="AS120" s="695">
        <v>0</v>
      </c>
      <c r="AT120" s="695">
        <v>0</v>
      </c>
      <c r="AU120" s="695">
        <v>0</v>
      </c>
      <c r="AV120" s="695">
        <v>0</v>
      </c>
      <c r="AW120" s="695">
        <v>0</v>
      </c>
      <c r="AX120" s="695">
        <v>0</v>
      </c>
      <c r="AY120" s="695">
        <v>0</v>
      </c>
      <c r="AZ120" s="695">
        <v>0</v>
      </c>
      <c r="BA120" s="695">
        <v>0</v>
      </c>
      <c r="BB120" s="695">
        <v>0</v>
      </c>
      <c r="BC120" s="695">
        <v>0</v>
      </c>
      <c r="BD120" s="695">
        <v>0</v>
      </c>
      <c r="BE120" s="695">
        <v>0</v>
      </c>
      <c r="BF120" s="695">
        <v>0</v>
      </c>
      <c r="BG120" s="695">
        <v>0</v>
      </c>
      <c r="BH120" s="695">
        <v>0</v>
      </c>
      <c r="BI120" s="695">
        <v>0</v>
      </c>
      <c r="BJ120" s="695">
        <v>0</v>
      </c>
      <c r="BK120" s="695">
        <v>0</v>
      </c>
      <c r="BL120" s="695">
        <v>0</v>
      </c>
      <c r="BM120" s="695">
        <v>0</v>
      </c>
      <c r="BN120" s="695">
        <v>0</v>
      </c>
      <c r="BO120" s="695">
        <v>0</v>
      </c>
      <c r="BP120" s="695">
        <v>0</v>
      </c>
      <c r="BQ120" s="695">
        <v>0</v>
      </c>
      <c r="BR120" s="695">
        <v>0</v>
      </c>
      <c r="BS120" s="695">
        <v>0</v>
      </c>
      <c r="BT120" s="696">
        <v>0</v>
      </c>
    </row>
    <row r="121" spans="2:73" ht="15.75">
      <c r="B121" s="690" t="s">
        <v>746</v>
      </c>
      <c r="C121" s="690" t="s">
        <v>734</v>
      </c>
      <c r="D121" s="690" t="s">
        <v>747</v>
      </c>
      <c r="E121" s="690" t="s">
        <v>731</v>
      </c>
      <c r="F121" s="690" t="s">
        <v>29</v>
      </c>
      <c r="G121" s="690" t="s">
        <v>736</v>
      </c>
      <c r="H121" s="690">
        <v>2012</v>
      </c>
      <c r="I121" s="642" t="s">
        <v>580</v>
      </c>
      <c r="J121" s="642" t="s">
        <v>597</v>
      </c>
      <c r="K121" s="631"/>
      <c r="L121" s="694">
        <v>0</v>
      </c>
      <c r="M121" s="695">
        <v>0</v>
      </c>
      <c r="N121" s="695">
        <v>0</v>
      </c>
      <c r="O121" s="695">
        <v>0</v>
      </c>
      <c r="P121" s="695">
        <v>0</v>
      </c>
      <c r="Q121" s="695">
        <v>0</v>
      </c>
      <c r="R121" s="695">
        <v>0</v>
      </c>
      <c r="S121" s="695">
        <v>0</v>
      </c>
      <c r="T121" s="695">
        <v>0</v>
      </c>
      <c r="U121" s="695">
        <v>0</v>
      </c>
      <c r="V121" s="695">
        <v>0</v>
      </c>
      <c r="W121" s="695">
        <v>0</v>
      </c>
      <c r="X121" s="695">
        <v>0</v>
      </c>
      <c r="Y121" s="695">
        <v>0</v>
      </c>
      <c r="Z121" s="695">
        <v>0</v>
      </c>
      <c r="AA121" s="695">
        <v>0</v>
      </c>
      <c r="AB121" s="695">
        <v>0</v>
      </c>
      <c r="AC121" s="695">
        <v>0</v>
      </c>
      <c r="AD121" s="695">
        <v>0</v>
      </c>
      <c r="AE121" s="695">
        <v>0</v>
      </c>
      <c r="AF121" s="695">
        <v>0</v>
      </c>
      <c r="AG121" s="695">
        <v>0</v>
      </c>
      <c r="AH121" s="695">
        <v>0</v>
      </c>
      <c r="AI121" s="695">
        <v>0</v>
      </c>
      <c r="AJ121" s="695">
        <v>0</v>
      </c>
      <c r="AK121" s="695">
        <v>0</v>
      </c>
      <c r="AL121" s="695">
        <v>0</v>
      </c>
      <c r="AM121" s="695">
        <v>0</v>
      </c>
      <c r="AN121" s="695">
        <v>0</v>
      </c>
      <c r="AO121" s="696">
        <v>0</v>
      </c>
      <c r="AP121" s="631"/>
      <c r="AQ121" s="694">
        <v>0</v>
      </c>
      <c r="AR121" s="695">
        <v>3</v>
      </c>
      <c r="AS121" s="695">
        <v>0</v>
      </c>
      <c r="AT121" s="695">
        <v>0</v>
      </c>
      <c r="AU121" s="695">
        <v>0</v>
      </c>
      <c r="AV121" s="695">
        <v>0</v>
      </c>
      <c r="AW121" s="695">
        <v>0</v>
      </c>
      <c r="AX121" s="695">
        <v>0</v>
      </c>
      <c r="AY121" s="695">
        <v>0</v>
      </c>
      <c r="AZ121" s="695">
        <v>0</v>
      </c>
      <c r="BA121" s="695">
        <v>0</v>
      </c>
      <c r="BB121" s="695">
        <v>0</v>
      </c>
      <c r="BC121" s="695">
        <v>0</v>
      </c>
      <c r="BD121" s="695">
        <v>0</v>
      </c>
      <c r="BE121" s="695">
        <v>0</v>
      </c>
      <c r="BF121" s="695">
        <v>0</v>
      </c>
      <c r="BG121" s="695">
        <v>0</v>
      </c>
      <c r="BH121" s="695">
        <v>0</v>
      </c>
      <c r="BI121" s="695">
        <v>0</v>
      </c>
      <c r="BJ121" s="695">
        <v>0</v>
      </c>
      <c r="BK121" s="695">
        <v>0</v>
      </c>
      <c r="BL121" s="695">
        <v>0</v>
      </c>
      <c r="BM121" s="695">
        <v>0</v>
      </c>
      <c r="BN121" s="695">
        <v>0</v>
      </c>
      <c r="BO121" s="695">
        <v>0</v>
      </c>
      <c r="BP121" s="695">
        <v>0</v>
      </c>
      <c r="BQ121" s="695">
        <v>0</v>
      </c>
      <c r="BR121" s="695">
        <v>0</v>
      </c>
      <c r="BS121" s="695">
        <v>0</v>
      </c>
      <c r="BT121" s="696">
        <v>0</v>
      </c>
      <c r="BU121" s="162"/>
    </row>
    <row r="122" spans="2:73" ht="15.75">
      <c r="B122" s="690" t="s">
        <v>746</v>
      </c>
      <c r="C122" s="690" t="s">
        <v>734</v>
      </c>
      <c r="D122" s="690" t="s">
        <v>747</v>
      </c>
      <c r="E122" s="690" t="s">
        <v>731</v>
      </c>
      <c r="F122" s="690" t="s">
        <v>29</v>
      </c>
      <c r="G122" s="690" t="s">
        <v>736</v>
      </c>
      <c r="H122" s="690">
        <v>2012</v>
      </c>
      <c r="I122" s="642" t="s">
        <v>580</v>
      </c>
      <c r="J122" s="642" t="s">
        <v>597</v>
      </c>
      <c r="K122" s="631"/>
      <c r="L122" s="697">
        <v>0</v>
      </c>
      <c r="M122" s="698">
        <v>1</v>
      </c>
      <c r="N122" s="698">
        <v>0</v>
      </c>
      <c r="O122" s="698">
        <v>0</v>
      </c>
      <c r="P122" s="698">
        <v>0</v>
      </c>
      <c r="Q122" s="698">
        <v>0</v>
      </c>
      <c r="R122" s="698">
        <v>0</v>
      </c>
      <c r="S122" s="698">
        <v>0</v>
      </c>
      <c r="T122" s="698">
        <v>0</v>
      </c>
      <c r="U122" s="698">
        <v>0</v>
      </c>
      <c r="V122" s="698">
        <v>0</v>
      </c>
      <c r="W122" s="698">
        <v>0</v>
      </c>
      <c r="X122" s="698">
        <v>0</v>
      </c>
      <c r="Y122" s="698">
        <v>0</v>
      </c>
      <c r="Z122" s="698">
        <v>0</v>
      </c>
      <c r="AA122" s="698">
        <v>0</v>
      </c>
      <c r="AB122" s="698">
        <v>0</v>
      </c>
      <c r="AC122" s="698">
        <v>0</v>
      </c>
      <c r="AD122" s="698">
        <v>0</v>
      </c>
      <c r="AE122" s="698">
        <v>0</v>
      </c>
      <c r="AF122" s="698">
        <v>0</v>
      </c>
      <c r="AG122" s="698">
        <v>0</v>
      </c>
      <c r="AH122" s="698">
        <v>0</v>
      </c>
      <c r="AI122" s="698">
        <v>0</v>
      </c>
      <c r="AJ122" s="698">
        <v>0</v>
      </c>
      <c r="AK122" s="698">
        <v>0</v>
      </c>
      <c r="AL122" s="698">
        <v>0</v>
      </c>
      <c r="AM122" s="698">
        <v>0</v>
      </c>
      <c r="AN122" s="698">
        <v>0</v>
      </c>
      <c r="AO122" s="699">
        <v>0</v>
      </c>
      <c r="AP122" s="631"/>
      <c r="AQ122" s="697">
        <v>0</v>
      </c>
      <c r="AR122" s="698">
        <v>11</v>
      </c>
      <c r="AS122" s="698">
        <v>0</v>
      </c>
      <c r="AT122" s="698">
        <v>0</v>
      </c>
      <c r="AU122" s="698">
        <v>0</v>
      </c>
      <c r="AV122" s="698">
        <v>0</v>
      </c>
      <c r="AW122" s="698">
        <v>0</v>
      </c>
      <c r="AX122" s="698">
        <v>0</v>
      </c>
      <c r="AY122" s="698">
        <v>0</v>
      </c>
      <c r="AZ122" s="698">
        <v>0</v>
      </c>
      <c r="BA122" s="698">
        <v>0</v>
      </c>
      <c r="BB122" s="698">
        <v>0</v>
      </c>
      <c r="BC122" s="698">
        <v>0</v>
      </c>
      <c r="BD122" s="698">
        <v>0</v>
      </c>
      <c r="BE122" s="698">
        <v>0</v>
      </c>
      <c r="BF122" s="698">
        <v>0</v>
      </c>
      <c r="BG122" s="698">
        <v>0</v>
      </c>
      <c r="BH122" s="698">
        <v>0</v>
      </c>
      <c r="BI122" s="698">
        <v>0</v>
      </c>
      <c r="BJ122" s="698">
        <v>0</v>
      </c>
      <c r="BK122" s="698">
        <v>0</v>
      </c>
      <c r="BL122" s="698">
        <v>0</v>
      </c>
      <c r="BM122" s="698">
        <v>0</v>
      </c>
      <c r="BN122" s="698">
        <v>0</v>
      </c>
      <c r="BO122" s="698">
        <v>0</v>
      </c>
      <c r="BP122" s="698">
        <v>0</v>
      </c>
      <c r="BQ122" s="698">
        <v>0</v>
      </c>
      <c r="BR122" s="698">
        <v>0</v>
      </c>
      <c r="BS122" s="698">
        <v>0</v>
      </c>
      <c r="BT122" s="699">
        <v>0</v>
      </c>
      <c r="BU122" s="162"/>
    </row>
    <row r="123" spans="2:73">
      <c r="B123" s="690" t="s">
        <v>746</v>
      </c>
      <c r="C123" s="690" t="s">
        <v>734</v>
      </c>
      <c r="D123" s="690" t="s">
        <v>747</v>
      </c>
      <c r="E123" s="690" t="s">
        <v>731</v>
      </c>
      <c r="F123" s="690" t="s">
        <v>29</v>
      </c>
      <c r="G123" s="690" t="s">
        <v>736</v>
      </c>
      <c r="H123" s="690">
        <v>2012</v>
      </c>
      <c r="I123" s="642" t="s">
        <v>580</v>
      </c>
      <c r="J123" s="642" t="s">
        <v>597</v>
      </c>
      <c r="K123" s="631"/>
      <c r="L123" s="697">
        <v>0</v>
      </c>
      <c r="M123" s="698">
        <v>5001</v>
      </c>
      <c r="N123" s="698">
        <v>0</v>
      </c>
      <c r="O123" s="698">
        <v>0</v>
      </c>
      <c r="P123" s="698">
        <v>0</v>
      </c>
      <c r="Q123" s="698">
        <v>0</v>
      </c>
      <c r="R123" s="698">
        <v>0</v>
      </c>
      <c r="S123" s="698">
        <v>0</v>
      </c>
      <c r="T123" s="698">
        <v>0</v>
      </c>
      <c r="U123" s="698">
        <v>0</v>
      </c>
      <c r="V123" s="698">
        <v>0</v>
      </c>
      <c r="W123" s="698">
        <v>0</v>
      </c>
      <c r="X123" s="698">
        <v>0</v>
      </c>
      <c r="Y123" s="698">
        <v>0</v>
      </c>
      <c r="Z123" s="698">
        <v>0</v>
      </c>
      <c r="AA123" s="698">
        <v>0</v>
      </c>
      <c r="AB123" s="698">
        <v>0</v>
      </c>
      <c r="AC123" s="698">
        <v>0</v>
      </c>
      <c r="AD123" s="698">
        <v>0</v>
      </c>
      <c r="AE123" s="698">
        <v>0</v>
      </c>
      <c r="AF123" s="698">
        <v>0</v>
      </c>
      <c r="AG123" s="698">
        <v>0</v>
      </c>
      <c r="AH123" s="698">
        <v>0</v>
      </c>
      <c r="AI123" s="698">
        <v>0</v>
      </c>
      <c r="AJ123" s="698">
        <v>0</v>
      </c>
      <c r="AK123" s="698">
        <v>0</v>
      </c>
      <c r="AL123" s="698">
        <v>0</v>
      </c>
      <c r="AM123" s="698">
        <v>0</v>
      </c>
      <c r="AN123" s="698">
        <v>0</v>
      </c>
      <c r="AO123" s="699">
        <v>0</v>
      </c>
      <c r="AP123" s="631"/>
      <c r="AQ123" s="697">
        <v>0</v>
      </c>
      <c r="AR123" s="698">
        <v>38553</v>
      </c>
      <c r="AS123" s="698">
        <v>0</v>
      </c>
      <c r="AT123" s="698">
        <v>0</v>
      </c>
      <c r="AU123" s="698">
        <v>0</v>
      </c>
      <c r="AV123" s="698">
        <v>0</v>
      </c>
      <c r="AW123" s="698">
        <v>0</v>
      </c>
      <c r="AX123" s="698">
        <v>0</v>
      </c>
      <c r="AY123" s="698">
        <v>0</v>
      </c>
      <c r="AZ123" s="698">
        <v>0</v>
      </c>
      <c r="BA123" s="698">
        <v>0</v>
      </c>
      <c r="BB123" s="698">
        <v>0</v>
      </c>
      <c r="BC123" s="698">
        <v>0</v>
      </c>
      <c r="BD123" s="698">
        <v>0</v>
      </c>
      <c r="BE123" s="698">
        <v>0</v>
      </c>
      <c r="BF123" s="698">
        <v>0</v>
      </c>
      <c r="BG123" s="698">
        <v>0</v>
      </c>
      <c r="BH123" s="698">
        <v>0</v>
      </c>
      <c r="BI123" s="698">
        <v>0</v>
      </c>
      <c r="BJ123" s="698">
        <v>0</v>
      </c>
      <c r="BK123" s="698">
        <v>0</v>
      </c>
      <c r="BL123" s="698">
        <v>0</v>
      </c>
      <c r="BM123" s="698">
        <v>0</v>
      </c>
      <c r="BN123" s="698">
        <v>0</v>
      </c>
      <c r="BO123" s="698">
        <v>0</v>
      </c>
      <c r="BP123" s="698">
        <v>0</v>
      </c>
      <c r="BQ123" s="698">
        <v>0</v>
      </c>
      <c r="BR123" s="698">
        <v>0</v>
      </c>
      <c r="BS123" s="698">
        <v>0</v>
      </c>
      <c r="BT123" s="699">
        <v>0</v>
      </c>
    </row>
    <row r="124" spans="2:73">
      <c r="B124" s="690" t="s">
        <v>746</v>
      </c>
      <c r="C124" s="690" t="s">
        <v>739</v>
      </c>
      <c r="D124" s="690" t="s">
        <v>9</v>
      </c>
      <c r="E124" s="690" t="s">
        <v>731</v>
      </c>
      <c r="F124" s="690" t="s">
        <v>739</v>
      </c>
      <c r="G124" s="690" t="s">
        <v>736</v>
      </c>
      <c r="H124" s="690">
        <v>2012</v>
      </c>
      <c r="I124" s="642" t="s">
        <v>580</v>
      </c>
      <c r="J124" s="642" t="s">
        <v>597</v>
      </c>
      <c r="K124" s="631"/>
      <c r="L124" s="697">
        <v>0</v>
      </c>
      <c r="M124" s="698">
        <v>306</v>
      </c>
      <c r="N124" s="698">
        <v>0</v>
      </c>
      <c r="O124" s="698">
        <v>0</v>
      </c>
      <c r="P124" s="698">
        <v>0</v>
      </c>
      <c r="Q124" s="698">
        <v>0</v>
      </c>
      <c r="R124" s="698">
        <v>0</v>
      </c>
      <c r="S124" s="698">
        <v>0</v>
      </c>
      <c r="T124" s="698">
        <v>0</v>
      </c>
      <c r="U124" s="698">
        <v>0</v>
      </c>
      <c r="V124" s="698">
        <v>0</v>
      </c>
      <c r="W124" s="698">
        <v>0</v>
      </c>
      <c r="X124" s="698">
        <v>0</v>
      </c>
      <c r="Y124" s="698">
        <v>0</v>
      </c>
      <c r="Z124" s="698">
        <v>0</v>
      </c>
      <c r="AA124" s="698">
        <v>0</v>
      </c>
      <c r="AB124" s="698">
        <v>0</v>
      </c>
      <c r="AC124" s="698">
        <v>0</v>
      </c>
      <c r="AD124" s="698">
        <v>0</v>
      </c>
      <c r="AE124" s="698">
        <v>0</v>
      </c>
      <c r="AF124" s="698">
        <v>0</v>
      </c>
      <c r="AG124" s="698">
        <v>0</v>
      </c>
      <c r="AH124" s="698">
        <v>0</v>
      </c>
      <c r="AI124" s="698">
        <v>0</v>
      </c>
      <c r="AJ124" s="698">
        <v>0</v>
      </c>
      <c r="AK124" s="698">
        <v>0</v>
      </c>
      <c r="AL124" s="698">
        <v>0</v>
      </c>
      <c r="AM124" s="698">
        <v>0</v>
      </c>
      <c r="AN124" s="698">
        <v>0</v>
      </c>
      <c r="AO124" s="699">
        <v>0</v>
      </c>
      <c r="AP124" s="631"/>
      <c r="AQ124" s="697">
        <v>0</v>
      </c>
      <c r="AR124" s="698">
        <v>7364</v>
      </c>
      <c r="AS124" s="698">
        <v>0</v>
      </c>
      <c r="AT124" s="698">
        <v>0</v>
      </c>
      <c r="AU124" s="698">
        <v>0</v>
      </c>
      <c r="AV124" s="698">
        <v>0</v>
      </c>
      <c r="AW124" s="698">
        <v>0</v>
      </c>
      <c r="AX124" s="698">
        <v>0</v>
      </c>
      <c r="AY124" s="698">
        <v>0</v>
      </c>
      <c r="AZ124" s="698">
        <v>0</v>
      </c>
      <c r="BA124" s="698">
        <v>0</v>
      </c>
      <c r="BB124" s="698">
        <v>0</v>
      </c>
      <c r="BC124" s="698">
        <v>0</v>
      </c>
      <c r="BD124" s="698">
        <v>0</v>
      </c>
      <c r="BE124" s="698">
        <v>0</v>
      </c>
      <c r="BF124" s="698">
        <v>0</v>
      </c>
      <c r="BG124" s="698">
        <v>0</v>
      </c>
      <c r="BH124" s="698">
        <v>0</v>
      </c>
      <c r="BI124" s="698">
        <v>0</v>
      </c>
      <c r="BJ124" s="698">
        <v>0</v>
      </c>
      <c r="BK124" s="698">
        <v>0</v>
      </c>
      <c r="BL124" s="698">
        <v>0</v>
      </c>
      <c r="BM124" s="698">
        <v>0</v>
      </c>
      <c r="BN124" s="698">
        <v>0</v>
      </c>
      <c r="BO124" s="698">
        <v>0</v>
      </c>
      <c r="BP124" s="698">
        <v>0</v>
      </c>
      <c r="BQ124" s="698">
        <v>0</v>
      </c>
      <c r="BR124" s="698">
        <v>0</v>
      </c>
      <c r="BS124" s="698">
        <v>0</v>
      </c>
      <c r="BT124" s="699">
        <v>0</v>
      </c>
    </row>
    <row r="125" spans="2:73">
      <c r="B125" s="690" t="s">
        <v>746</v>
      </c>
      <c r="C125" s="690" t="s">
        <v>730</v>
      </c>
      <c r="D125" s="690" t="s">
        <v>747</v>
      </c>
      <c r="E125" s="690" t="s">
        <v>731</v>
      </c>
      <c r="F125" s="690" t="s">
        <v>730</v>
      </c>
      <c r="G125" s="690" t="s">
        <v>736</v>
      </c>
      <c r="H125" s="690">
        <v>2012</v>
      </c>
      <c r="I125" s="642" t="s">
        <v>580</v>
      </c>
      <c r="J125" s="642" t="s">
        <v>597</v>
      </c>
      <c r="K125" s="631"/>
      <c r="L125" s="697">
        <v>0</v>
      </c>
      <c r="M125" s="698">
        <v>1</v>
      </c>
      <c r="N125" s="698">
        <v>0</v>
      </c>
      <c r="O125" s="698">
        <v>0</v>
      </c>
      <c r="P125" s="698">
        <v>0</v>
      </c>
      <c r="Q125" s="698">
        <v>0</v>
      </c>
      <c r="R125" s="698">
        <v>0</v>
      </c>
      <c r="S125" s="698">
        <v>0</v>
      </c>
      <c r="T125" s="698">
        <v>0</v>
      </c>
      <c r="U125" s="698">
        <v>0</v>
      </c>
      <c r="V125" s="698">
        <v>0</v>
      </c>
      <c r="W125" s="698">
        <v>0</v>
      </c>
      <c r="X125" s="698">
        <v>0</v>
      </c>
      <c r="Y125" s="698">
        <v>0</v>
      </c>
      <c r="Z125" s="698">
        <v>0</v>
      </c>
      <c r="AA125" s="698">
        <v>0</v>
      </c>
      <c r="AB125" s="698">
        <v>0</v>
      </c>
      <c r="AC125" s="698">
        <v>0</v>
      </c>
      <c r="AD125" s="698">
        <v>0</v>
      </c>
      <c r="AE125" s="698">
        <v>0</v>
      </c>
      <c r="AF125" s="698">
        <v>0</v>
      </c>
      <c r="AG125" s="698">
        <v>0</v>
      </c>
      <c r="AH125" s="698">
        <v>0</v>
      </c>
      <c r="AI125" s="698">
        <v>0</v>
      </c>
      <c r="AJ125" s="698">
        <v>0</v>
      </c>
      <c r="AK125" s="698">
        <v>0</v>
      </c>
      <c r="AL125" s="698">
        <v>0</v>
      </c>
      <c r="AM125" s="698">
        <v>0</v>
      </c>
      <c r="AN125" s="698">
        <v>0</v>
      </c>
      <c r="AO125" s="699">
        <v>0</v>
      </c>
      <c r="AP125" s="631"/>
      <c r="AQ125" s="697">
        <v>0</v>
      </c>
      <c r="AR125" s="698">
        <v>4</v>
      </c>
      <c r="AS125" s="698">
        <v>0</v>
      </c>
      <c r="AT125" s="698">
        <v>0</v>
      </c>
      <c r="AU125" s="698">
        <v>0</v>
      </c>
      <c r="AV125" s="698">
        <v>0</v>
      </c>
      <c r="AW125" s="698">
        <v>0</v>
      </c>
      <c r="AX125" s="698">
        <v>0</v>
      </c>
      <c r="AY125" s="698">
        <v>0</v>
      </c>
      <c r="AZ125" s="698">
        <v>0</v>
      </c>
      <c r="BA125" s="698">
        <v>0</v>
      </c>
      <c r="BB125" s="698">
        <v>0</v>
      </c>
      <c r="BC125" s="698">
        <v>0</v>
      </c>
      <c r="BD125" s="698">
        <v>0</v>
      </c>
      <c r="BE125" s="698">
        <v>0</v>
      </c>
      <c r="BF125" s="698">
        <v>0</v>
      </c>
      <c r="BG125" s="698">
        <v>0</v>
      </c>
      <c r="BH125" s="698">
        <v>0</v>
      </c>
      <c r="BI125" s="698">
        <v>0</v>
      </c>
      <c r="BJ125" s="698">
        <v>0</v>
      </c>
      <c r="BK125" s="698">
        <v>0</v>
      </c>
      <c r="BL125" s="698">
        <v>0</v>
      </c>
      <c r="BM125" s="698">
        <v>0</v>
      </c>
      <c r="BN125" s="698">
        <v>0</v>
      </c>
      <c r="BO125" s="698">
        <v>0</v>
      </c>
      <c r="BP125" s="698">
        <v>0</v>
      </c>
      <c r="BQ125" s="698">
        <v>0</v>
      </c>
      <c r="BR125" s="698">
        <v>0</v>
      </c>
      <c r="BS125" s="698">
        <v>0</v>
      </c>
      <c r="BT125" s="699">
        <v>0</v>
      </c>
    </row>
    <row r="126" spans="2:73">
      <c r="B126" s="690" t="s">
        <v>746</v>
      </c>
      <c r="C126" s="690" t="s">
        <v>730</v>
      </c>
      <c r="D126" s="690" t="s">
        <v>747</v>
      </c>
      <c r="E126" s="690" t="s">
        <v>731</v>
      </c>
      <c r="F126" s="690" t="s">
        <v>730</v>
      </c>
      <c r="G126" s="690" t="s">
        <v>736</v>
      </c>
      <c r="H126" s="690">
        <v>2012</v>
      </c>
      <c r="I126" s="642" t="s">
        <v>580</v>
      </c>
      <c r="J126" s="642" t="s">
        <v>597</v>
      </c>
      <c r="K126" s="631"/>
      <c r="L126" s="697">
        <v>0</v>
      </c>
      <c r="M126" s="698">
        <v>559</v>
      </c>
      <c r="N126" s="698">
        <v>0</v>
      </c>
      <c r="O126" s="698">
        <v>0</v>
      </c>
      <c r="P126" s="698">
        <v>0</v>
      </c>
      <c r="Q126" s="698">
        <v>0</v>
      </c>
      <c r="R126" s="698">
        <v>0</v>
      </c>
      <c r="S126" s="698">
        <v>0</v>
      </c>
      <c r="T126" s="698">
        <v>0</v>
      </c>
      <c r="U126" s="698">
        <v>0</v>
      </c>
      <c r="V126" s="698">
        <v>0</v>
      </c>
      <c r="W126" s="698">
        <v>0</v>
      </c>
      <c r="X126" s="698">
        <v>0</v>
      </c>
      <c r="Y126" s="698">
        <v>0</v>
      </c>
      <c r="Z126" s="698">
        <v>0</v>
      </c>
      <c r="AA126" s="698">
        <v>0</v>
      </c>
      <c r="AB126" s="698">
        <v>0</v>
      </c>
      <c r="AC126" s="698">
        <v>0</v>
      </c>
      <c r="AD126" s="698">
        <v>0</v>
      </c>
      <c r="AE126" s="698">
        <v>0</v>
      </c>
      <c r="AF126" s="698">
        <v>0</v>
      </c>
      <c r="AG126" s="698">
        <v>0</v>
      </c>
      <c r="AH126" s="698">
        <v>0</v>
      </c>
      <c r="AI126" s="698">
        <v>0</v>
      </c>
      <c r="AJ126" s="698">
        <v>0</v>
      </c>
      <c r="AK126" s="698">
        <v>0</v>
      </c>
      <c r="AL126" s="698">
        <v>0</v>
      </c>
      <c r="AM126" s="698">
        <v>0</v>
      </c>
      <c r="AN126" s="698">
        <v>0</v>
      </c>
      <c r="AO126" s="699">
        <v>0</v>
      </c>
      <c r="AP126" s="631"/>
      <c r="AQ126" s="697">
        <v>0</v>
      </c>
      <c r="AR126" s="698">
        <v>3178</v>
      </c>
      <c r="AS126" s="698">
        <v>0</v>
      </c>
      <c r="AT126" s="698">
        <v>0</v>
      </c>
      <c r="AU126" s="698">
        <v>0</v>
      </c>
      <c r="AV126" s="698">
        <v>0</v>
      </c>
      <c r="AW126" s="698">
        <v>0</v>
      </c>
      <c r="AX126" s="698">
        <v>0</v>
      </c>
      <c r="AY126" s="698">
        <v>0</v>
      </c>
      <c r="AZ126" s="698">
        <v>0</v>
      </c>
      <c r="BA126" s="698">
        <v>0</v>
      </c>
      <c r="BB126" s="698">
        <v>0</v>
      </c>
      <c r="BC126" s="698">
        <v>0</v>
      </c>
      <c r="BD126" s="698">
        <v>0</v>
      </c>
      <c r="BE126" s="698">
        <v>0</v>
      </c>
      <c r="BF126" s="698">
        <v>0</v>
      </c>
      <c r="BG126" s="698">
        <v>0</v>
      </c>
      <c r="BH126" s="698">
        <v>0</v>
      </c>
      <c r="BI126" s="698">
        <v>0</v>
      </c>
      <c r="BJ126" s="698">
        <v>0</v>
      </c>
      <c r="BK126" s="698">
        <v>0</v>
      </c>
      <c r="BL126" s="698">
        <v>0</v>
      </c>
      <c r="BM126" s="698">
        <v>0</v>
      </c>
      <c r="BN126" s="698">
        <v>0</v>
      </c>
      <c r="BO126" s="698">
        <v>0</v>
      </c>
      <c r="BP126" s="698">
        <v>0</v>
      </c>
      <c r="BQ126" s="698">
        <v>0</v>
      </c>
      <c r="BR126" s="698">
        <v>0</v>
      </c>
      <c r="BS126" s="698">
        <v>0</v>
      </c>
      <c r="BT126" s="699">
        <v>0</v>
      </c>
    </row>
    <row r="127" spans="2:73">
      <c r="B127" s="690" t="s">
        <v>746</v>
      </c>
      <c r="C127" s="690" t="s">
        <v>730</v>
      </c>
      <c r="D127" s="690" t="s">
        <v>9</v>
      </c>
      <c r="E127" s="690" t="s">
        <v>731</v>
      </c>
      <c r="F127" s="690" t="s">
        <v>730</v>
      </c>
      <c r="G127" s="690" t="s">
        <v>736</v>
      </c>
      <c r="H127" s="690">
        <v>2012</v>
      </c>
      <c r="I127" s="642" t="s">
        <v>580</v>
      </c>
      <c r="J127" s="642" t="s">
        <v>597</v>
      </c>
      <c r="K127" s="631"/>
      <c r="L127" s="697">
        <v>0</v>
      </c>
      <c r="M127" s="698">
        <v>1312</v>
      </c>
      <c r="N127" s="698">
        <v>0</v>
      </c>
      <c r="O127" s="698">
        <v>0</v>
      </c>
      <c r="P127" s="698">
        <v>0</v>
      </c>
      <c r="Q127" s="698">
        <v>0</v>
      </c>
      <c r="R127" s="698">
        <v>0</v>
      </c>
      <c r="S127" s="698">
        <v>0</v>
      </c>
      <c r="T127" s="698">
        <v>0</v>
      </c>
      <c r="U127" s="698">
        <v>0</v>
      </c>
      <c r="V127" s="698">
        <v>0</v>
      </c>
      <c r="W127" s="698">
        <v>0</v>
      </c>
      <c r="X127" s="698">
        <v>0</v>
      </c>
      <c r="Y127" s="698">
        <v>0</v>
      </c>
      <c r="Z127" s="698">
        <v>0</v>
      </c>
      <c r="AA127" s="698">
        <v>0</v>
      </c>
      <c r="AB127" s="698">
        <v>0</v>
      </c>
      <c r="AC127" s="698">
        <v>0</v>
      </c>
      <c r="AD127" s="698">
        <v>0</v>
      </c>
      <c r="AE127" s="698">
        <v>0</v>
      </c>
      <c r="AF127" s="698">
        <v>0</v>
      </c>
      <c r="AG127" s="698">
        <v>0</v>
      </c>
      <c r="AH127" s="698">
        <v>0</v>
      </c>
      <c r="AI127" s="698">
        <v>0</v>
      </c>
      <c r="AJ127" s="698">
        <v>0</v>
      </c>
      <c r="AK127" s="698">
        <v>0</v>
      </c>
      <c r="AL127" s="698">
        <v>0</v>
      </c>
      <c r="AM127" s="698">
        <v>0</v>
      </c>
      <c r="AN127" s="698">
        <v>0</v>
      </c>
      <c r="AO127" s="699">
        <v>0</v>
      </c>
      <c r="AP127" s="631"/>
      <c r="AQ127" s="697">
        <v>0</v>
      </c>
      <c r="AR127" s="698">
        <v>19073</v>
      </c>
      <c r="AS127" s="698">
        <v>0</v>
      </c>
      <c r="AT127" s="698">
        <v>0</v>
      </c>
      <c r="AU127" s="698">
        <v>0</v>
      </c>
      <c r="AV127" s="698">
        <v>0</v>
      </c>
      <c r="AW127" s="698">
        <v>0</v>
      </c>
      <c r="AX127" s="698">
        <v>0</v>
      </c>
      <c r="AY127" s="698">
        <v>0</v>
      </c>
      <c r="AZ127" s="698">
        <v>0</v>
      </c>
      <c r="BA127" s="698">
        <v>0</v>
      </c>
      <c r="BB127" s="698">
        <v>0</v>
      </c>
      <c r="BC127" s="698">
        <v>0</v>
      </c>
      <c r="BD127" s="698">
        <v>0</v>
      </c>
      <c r="BE127" s="698">
        <v>0</v>
      </c>
      <c r="BF127" s="698">
        <v>0</v>
      </c>
      <c r="BG127" s="698">
        <v>0</v>
      </c>
      <c r="BH127" s="698">
        <v>0</v>
      </c>
      <c r="BI127" s="698">
        <v>0</v>
      </c>
      <c r="BJ127" s="698">
        <v>0</v>
      </c>
      <c r="BK127" s="698">
        <v>0</v>
      </c>
      <c r="BL127" s="698">
        <v>0</v>
      </c>
      <c r="BM127" s="698">
        <v>0</v>
      </c>
      <c r="BN127" s="698">
        <v>0</v>
      </c>
      <c r="BO127" s="698">
        <v>0</v>
      </c>
      <c r="BP127" s="698">
        <v>0</v>
      </c>
      <c r="BQ127" s="698">
        <v>0</v>
      </c>
      <c r="BR127" s="698">
        <v>0</v>
      </c>
      <c r="BS127" s="698">
        <v>0</v>
      </c>
      <c r="BT127" s="699">
        <v>0</v>
      </c>
    </row>
    <row r="128" spans="2:73">
      <c r="B128" s="690" t="s">
        <v>748</v>
      </c>
      <c r="C128" s="690" t="s">
        <v>730</v>
      </c>
      <c r="D128" s="690" t="s">
        <v>22</v>
      </c>
      <c r="E128" s="690" t="s">
        <v>731</v>
      </c>
      <c r="F128" s="690" t="s">
        <v>745</v>
      </c>
      <c r="G128" s="690" t="s">
        <v>733</v>
      </c>
      <c r="H128" s="690">
        <v>2011</v>
      </c>
      <c r="I128" s="642" t="s">
        <v>580</v>
      </c>
      <c r="J128" s="642" t="s">
        <v>590</v>
      </c>
      <c r="K128" s="631"/>
      <c r="L128" s="697">
        <v>162</v>
      </c>
      <c r="M128" s="698">
        <v>162</v>
      </c>
      <c r="N128" s="698">
        <v>162</v>
      </c>
      <c r="O128" s="698">
        <v>162</v>
      </c>
      <c r="P128" s="698">
        <v>162</v>
      </c>
      <c r="Q128" s="698">
        <v>162</v>
      </c>
      <c r="R128" s="698">
        <v>143</v>
      </c>
      <c r="S128" s="698">
        <v>114</v>
      </c>
      <c r="T128" s="698">
        <v>112</v>
      </c>
      <c r="U128" s="698">
        <v>112</v>
      </c>
      <c r="V128" s="698">
        <v>111</v>
      </c>
      <c r="W128" s="698">
        <v>111</v>
      </c>
      <c r="X128" s="698">
        <v>96</v>
      </c>
      <c r="Y128" s="698">
        <v>96</v>
      </c>
      <c r="Z128" s="698">
        <v>96</v>
      </c>
      <c r="AA128" s="698">
        <v>93</v>
      </c>
      <c r="AB128" s="698">
        <v>20</v>
      </c>
      <c r="AC128" s="698">
        <v>20</v>
      </c>
      <c r="AD128" s="698">
        <v>20</v>
      </c>
      <c r="AE128" s="698">
        <v>20</v>
      </c>
      <c r="AF128" s="698">
        <v>0</v>
      </c>
      <c r="AG128" s="698">
        <v>0</v>
      </c>
      <c r="AH128" s="698">
        <v>0</v>
      </c>
      <c r="AI128" s="698">
        <v>0</v>
      </c>
      <c r="AJ128" s="698">
        <v>0</v>
      </c>
      <c r="AK128" s="698">
        <v>0</v>
      </c>
      <c r="AL128" s="698">
        <v>0</v>
      </c>
      <c r="AM128" s="698">
        <v>0</v>
      </c>
      <c r="AN128" s="698">
        <v>0</v>
      </c>
      <c r="AO128" s="699">
        <v>0</v>
      </c>
      <c r="AP128" s="631"/>
      <c r="AQ128" s="697">
        <v>927562</v>
      </c>
      <c r="AR128" s="698">
        <v>927562</v>
      </c>
      <c r="AS128" s="698">
        <v>927562</v>
      </c>
      <c r="AT128" s="698">
        <v>926808</v>
      </c>
      <c r="AU128" s="698">
        <v>926808</v>
      </c>
      <c r="AV128" s="698">
        <v>926514</v>
      </c>
      <c r="AW128" s="698">
        <v>849504</v>
      </c>
      <c r="AX128" s="698">
        <v>680140</v>
      </c>
      <c r="AY128" s="698">
        <v>670027</v>
      </c>
      <c r="AZ128" s="698">
        <v>670027</v>
      </c>
      <c r="BA128" s="698">
        <v>665328</v>
      </c>
      <c r="BB128" s="698">
        <v>665328</v>
      </c>
      <c r="BC128" s="698">
        <v>566959</v>
      </c>
      <c r="BD128" s="698">
        <v>566959</v>
      </c>
      <c r="BE128" s="698">
        <v>565858</v>
      </c>
      <c r="BF128" s="698">
        <v>555299</v>
      </c>
      <c r="BG128" s="698">
        <v>16270</v>
      </c>
      <c r="BH128" s="698">
        <v>16270</v>
      </c>
      <c r="BI128" s="698">
        <v>16270</v>
      </c>
      <c r="BJ128" s="698">
        <v>16270</v>
      </c>
      <c r="BK128" s="698">
        <v>0</v>
      </c>
      <c r="BL128" s="698">
        <v>0</v>
      </c>
      <c r="BM128" s="698">
        <v>0</v>
      </c>
      <c r="BN128" s="698">
        <v>0</v>
      </c>
      <c r="BO128" s="698">
        <v>0</v>
      </c>
      <c r="BP128" s="698">
        <v>0</v>
      </c>
      <c r="BQ128" s="698">
        <v>0</v>
      </c>
      <c r="BR128" s="698">
        <v>0</v>
      </c>
      <c r="BS128" s="698">
        <v>0</v>
      </c>
      <c r="BT128" s="699">
        <v>0</v>
      </c>
    </row>
    <row r="129" spans="2:72">
      <c r="B129" s="690" t="s">
        <v>748</v>
      </c>
      <c r="C129" s="690" t="s">
        <v>730</v>
      </c>
      <c r="D129" s="690" t="s">
        <v>21</v>
      </c>
      <c r="E129" s="690" t="s">
        <v>731</v>
      </c>
      <c r="F129" s="690" t="s">
        <v>745</v>
      </c>
      <c r="G129" s="690" t="s">
        <v>733</v>
      </c>
      <c r="H129" s="690">
        <v>2011</v>
      </c>
      <c r="I129" s="642" t="s">
        <v>580</v>
      </c>
      <c r="J129" s="633" t="s">
        <v>590</v>
      </c>
      <c r="K129" s="631"/>
      <c r="L129" s="697">
        <v>44</v>
      </c>
      <c r="M129" s="698">
        <v>44</v>
      </c>
      <c r="N129" s="698">
        <v>44</v>
      </c>
      <c r="O129" s="698">
        <v>36</v>
      </c>
      <c r="P129" s="698">
        <v>36</v>
      </c>
      <c r="Q129" s="698">
        <v>36</v>
      </c>
      <c r="R129" s="698">
        <v>4</v>
      </c>
      <c r="S129" s="698">
        <v>4</v>
      </c>
      <c r="T129" s="698">
        <v>4</v>
      </c>
      <c r="U129" s="698">
        <v>4</v>
      </c>
      <c r="V129" s="698">
        <v>4</v>
      </c>
      <c r="W129" s="698">
        <v>4</v>
      </c>
      <c r="X129" s="698">
        <v>0</v>
      </c>
      <c r="Y129" s="698">
        <v>0</v>
      </c>
      <c r="Z129" s="698">
        <v>0</v>
      </c>
      <c r="AA129" s="698">
        <v>0</v>
      </c>
      <c r="AB129" s="698">
        <v>0</v>
      </c>
      <c r="AC129" s="698">
        <v>0</v>
      </c>
      <c r="AD129" s="698">
        <v>0</v>
      </c>
      <c r="AE129" s="698">
        <v>0</v>
      </c>
      <c r="AF129" s="698">
        <v>0</v>
      </c>
      <c r="AG129" s="698">
        <v>0</v>
      </c>
      <c r="AH129" s="698">
        <v>0</v>
      </c>
      <c r="AI129" s="698">
        <v>0</v>
      </c>
      <c r="AJ129" s="698">
        <v>0</v>
      </c>
      <c r="AK129" s="698">
        <v>0</v>
      </c>
      <c r="AL129" s="698">
        <v>0</v>
      </c>
      <c r="AM129" s="698">
        <v>0</v>
      </c>
      <c r="AN129" s="698">
        <v>0</v>
      </c>
      <c r="AO129" s="699">
        <v>0</v>
      </c>
      <c r="AP129" s="631"/>
      <c r="AQ129" s="697">
        <v>108877</v>
      </c>
      <c r="AR129" s="698">
        <v>108877</v>
      </c>
      <c r="AS129" s="698">
        <v>108877</v>
      </c>
      <c r="AT129" s="698">
        <v>87006</v>
      </c>
      <c r="AU129" s="698">
        <v>87006</v>
      </c>
      <c r="AV129" s="698">
        <v>87006</v>
      </c>
      <c r="AW129" s="698">
        <v>9058</v>
      </c>
      <c r="AX129" s="698">
        <v>9058</v>
      </c>
      <c r="AY129" s="698">
        <v>9058</v>
      </c>
      <c r="AZ129" s="698">
        <v>9058</v>
      </c>
      <c r="BA129" s="698">
        <v>8853</v>
      </c>
      <c r="BB129" s="698">
        <v>8853</v>
      </c>
      <c r="BC129" s="698">
        <v>0</v>
      </c>
      <c r="BD129" s="698">
        <v>0</v>
      </c>
      <c r="BE129" s="698">
        <v>0</v>
      </c>
      <c r="BF129" s="698">
        <v>0</v>
      </c>
      <c r="BG129" s="698">
        <v>0</v>
      </c>
      <c r="BH129" s="698">
        <v>0</v>
      </c>
      <c r="BI129" s="698">
        <v>0</v>
      </c>
      <c r="BJ129" s="698">
        <v>0</v>
      </c>
      <c r="BK129" s="698">
        <v>0</v>
      </c>
      <c r="BL129" s="698">
        <v>0</v>
      </c>
      <c r="BM129" s="698">
        <v>0</v>
      </c>
      <c r="BN129" s="698">
        <v>0</v>
      </c>
      <c r="BO129" s="698">
        <v>0</v>
      </c>
      <c r="BP129" s="698">
        <v>0</v>
      </c>
      <c r="BQ129" s="698">
        <v>0</v>
      </c>
      <c r="BR129" s="698">
        <v>0</v>
      </c>
      <c r="BS129" s="698">
        <v>0</v>
      </c>
      <c r="BT129" s="699">
        <v>0</v>
      </c>
    </row>
    <row r="130" spans="2:72">
      <c r="B130" s="690" t="s">
        <v>748</v>
      </c>
      <c r="C130" s="690" t="s">
        <v>730</v>
      </c>
      <c r="D130" s="690" t="s">
        <v>20</v>
      </c>
      <c r="E130" s="690" t="s">
        <v>731</v>
      </c>
      <c r="F130" s="690" t="s">
        <v>745</v>
      </c>
      <c r="G130" s="690" t="s">
        <v>733</v>
      </c>
      <c r="H130" s="690">
        <v>2011</v>
      </c>
      <c r="I130" s="642" t="s">
        <v>580</v>
      </c>
      <c r="J130" s="642" t="s">
        <v>590</v>
      </c>
      <c r="K130" s="631"/>
      <c r="L130" s="697">
        <v>26</v>
      </c>
      <c r="M130" s="698">
        <v>26</v>
      </c>
      <c r="N130" s="698">
        <v>26</v>
      </c>
      <c r="O130" s="698">
        <v>26</v>
      </c>
      <c r="P130" s="698">
        <v>26</v>
      </c>
      <c r="Q130" s="698">
        <v>0</v>
      </c>
      <c r="R130" s="698">
        <v>0</v>
      </c>
      <c r="S130" s="698">
        <v>0</v>
      </c>
      <c r="T130" s="698">
        <v>0</v>
      </c>
      <c r="U130" s="698">
        <v>0</v>
      </c>
      <c r="V130" s="698">
        <v>0</v>
      </c>
      <c r="W130" s="698">
        <v>0</v>
      </c>
      <c r="X130" s="698">
        <v>0</v>
      </c>
      <c r="Y130" s="698">
        <v>0</v>
      </c>
      <c r="Z130" s="698">
        <v>0</v>
      </c>
      <c r="AA130" s="698">
        <v>0</v>
      </c>
      <c r="AB130" s="698">
        <v>0</v>
      </c>
      <c r="AC130" s="698">
        <v>0</v>
      </c>
      <c r="AD130" s="698">
        <v>0</v>
      </c>
      <c r="AE130" s="698">
        <v>0</v>
      </c>
      <c r="AF130" s="698">
        <v>0</v>
      </c>
      <c r="AG130" s="698">
        <v>0</v>
      </c>
      <c r="AH130" s="698">
        <v>0</v>
      </c>
      <c r="AI130" s="698">
        <v>0</v>
      </c>
      <c r="AJ130" s="698">
        <v>0</v>
      </c>
      <c r="AK130" s="698">
        <v>0</v>
      </c>
      <c r="AL130" s="698">
        <v>0</v>
      </c>
      <c r="AM130" s="698">
        <v>0</v>
      </c>
      <c r="AN130" s="698">
        <v>0</v>
      </c>
      <c r="AO130" s="699">
        <v>0</v>
      </c>
      <c r="AP130" s="631"/>
      <c r="AQ130" s="697">
        <v>125881</v>
      </c>
      <c r="AR130" s="698">
        <v>125881</v>
      </c>
      <c r="AS130" s="698">
        <v>125881</v>
      </c>
      <c r="AT130" s="698">
        <v>125881</v>
      </c>
      <c r="AU130" s="698">
        <v>125881</v>
      </c>
      <c r="AV130" s="698">
        <v>0</v>
      </c>
      <c r="AW130" s="698">
        <v>0</v>
      </c>
      <c r="AX130" s="698">
        <v>0</v>
      </c>
      <c r="AY130" s="698">
        <v>0</v>
      </c>
      <c r="AZ130" s="698">
        <v>0</v>
      </c>
      <c r="BA130" s="698">
        <v>0</v>
      </c>
      <c r="BB130" s="698">
        <v>0</v>
      </c>
      <c r="BC130" s="698">
        <v>0</v>
      </c>
      <c r="BD130" s="698">
        <v>0</v>
      </c>
      <c r="BE130" s="698">
        <v>0</v>
      </c>
      <c r="BF130" s="698">
        <v>0</v>
      </c>
      <c r="BG130" s="698">
        <v>0</v>
      </c>
      <c r="BH130" s="698">
        <v>0</v>
      </c>
      <c r="BI130" s="698">
        <v>0</v>
      </c>
      <c r="BJ130" s="698">
        <v>0</v>
      </c>
      <c r="BK130" s="698">
        <v>0</v>
      </c>
      <c r="BL130" s="698">
        <v>0</v>
      </c>
      <c r="BM130" s="698">
        <v>0</v>
      </c>
      <c r="BN130" s="698">
        <v>0</v>
      </c>
      <c r="BO130" s="698">
        <v>0</v>
      </c>
      <c r="BP130" s="698">
        <v>0</v>
      </c>
      <c r="BQ130" s="698">
        <v>0</v>
      </c>
      <c r="BR130" s="698">
        <v>0</v>
      </c>
      <c r="BS130" s="698">
        <v>0</v>
      </c>
      <c r="BT130" s="699">
        <v>0</v>
      </c>
    </row>
    <row r="131" spans="2:72">
      <c r="B131" s="690" t="s">
        <v>748</v>
      </c>
      <c r="C131" s="690" t="s">
        <v>737</v>
      </c>
      <c r="D131" s="690" t="s">
        <v>17</v>
      </c>
      <c r="E131" s="690" t="s">
        <v>731</v>
      </c>
      <c r="F131" s="690" t="s">
        <v>745</v>
      </c>
      <c r="G131" s="690" t="s">
        <v>733</v>
      </c>
      <c r="H131" s="690">
        <v>2011</v>
      </c>
      <c r="I131" s="642" t="s">
        <v>580</v>
      </c>
      <c r="J131" s="642" t="s">
        <v>590</v>
      </c>
      <c r="K131" s="631"/>
      <c r="L131" s="697">
        <v>43</v>
      </c>
      <c r="M131" s="698">
        <v>43</v>
      </c>
      <c r="N131" s="698">
        <v>43</v>
      </c>
      <c r="O131" s="698">
        <v>43</v>
      </c>
      <c r="P131" s="698">
        <v>43</v>
      </c>
      <c r="Q131" s="698">
        <v>43</v>
      </c>
      <c r="R131" s="698">
        <v>43</v>
      </c>
      <c r="S131" s="698">
        <v>43</v>
      </c>
      <c r="T131" s="698">
        <v>43</v>
      </c>
      <c r="U131" s="698">
        <v>43</v>
      </c>
      <c r="V131" s="698">
        <v>43</v>
      </c>
      <c r="W131" s="698">
        <v>43</v>
      </c>
      <c r="X131" s="698">
        <v>43</v>
      </c>
      <c r="Y131" s="698">
        <v>43</v>
      </c>
      <c r="Z131" s="698">
        <v>43</v>
      </c>
      <c r="AA131" s="698">
        <v>0</v>
      </c>
      <c r="AB131" s="698">
        <v>0</v>
      </c>
      <c r="AC131" s="698">
        <v>0</v>
      </c>
      <c r="AD131" s="698">
        <v>0</v>
      </c>
      <c r="AE131" s="698">
        <v>0</v>
      </c>
      <c r="AF131" s="698">
        <v>0</v>
      </c>
      <c r="AG131" s="698">
        <v>0</v>
      </c>
      <c r="AH131" s="698">
        <v>0</v>
      </c>
      <c r="AI131" s="698">
        <v>0</v>
      </c>
      <c r="AJ131" s="698">
        <v>0</v>
      </c>
      <c r="AK131" s="698">
        <v>0</v>
      </c>
      <c r="AL131" s="698">
        <v>0</v>
      </c>
      <c r="AM131" s="698">
        <v>0</v>
      </c>
      <c r="AN131" s="698">
        <v>0</v>
      </c>
      <c r="AO131" s="699">
        <v>0</v>
      </c>
      <c r="AP131" s="631"/>
      <c r="AQ131" s="697">
        <v>-244470</v>
      </c>
      <c r="AR131" s="698">
        <v>-244470</v>
      </c>
      <c r="AS131" s="698">
        <v>-244470</v>
      </c>
      <c r="AT131" s="698">
        <v>-244470</v>
      </c>
      <c r="AU131" s="698">
        <v>-244470</v>
      </c>
      <c r="AV131" s="698">
        <v>-244470</v>
      </c>
      <c r="AW131" s="698">
        <v>-244470</v>
      </c>
      <c r="AX131" s="698">
        <v>-244470</v>
      </c>
      <c r="AY131" s="698">
        <v>-244470</v>
      </c>
      <c r="AZ131" s="698">
        <v>-244470</v>
      </c>
      <c r="BA131" s="698">
        <v>-244470</v>
      </c>
      <c r="BB131" s="698">
        <v>-244470</v>
      </c>
      <c r="BC131" s="698">
        <v>-244470</v>
      </c>
      <c r="BD131" s="698">
        <v>-244470</v>
      </c>
      <c r="BE131" s="698">
        <v>-244470</v>
      </c>
      <c r="BF131" s="698">
        <v>0</v>
      </c>
      <c r="BG131" s="698">
        <v>0</v>
      </c>
      <c r="BH131" s="698">
        <v>0</v>
      </c>
      <c r="BI131" s="698">
        <v>0</v>
      </c>
      <c r="BJ131" s="698">
        <v>0</v>
      </c>
      <c r="BK131" s="698">
        <v>0</v>
      </c>
      <c r="BL131" s="698">
        <v>0</v>
      </c>
      <c r="BM131" s="698">
        <v>0</v>
      </c>
      <c r="BN131" s="698">
        <v>0</v>
      </c>
      <c r="BO131" s="698">
        <v>0</v>
      </c>
      <c r="BP131" s="698">
        <v>0</v>
      </c>
      <c r="BQ131" s="698">
        <v>0</v>
      </c>
      <c r="BR131" s="698">
        <v>0</v>
      </c>
      <c r="BS131" s="698">
        <v>0</v>
      </c>
      <c r="BT131" s="699">
        <v>0</v>
      </c>
    </row>
    <row r="132" spans="2:72">
      <c r="B132" s="690" t="s">
        <v>748</v>
      </c>
      <c r="C132" s="690" t="s">
        <v>737</v>
      </c>
      <c r="D132" s="756" t="s">
        <v>16</v>
      </c>
      <c r="E132" s="690" t="s">
        <v>731</v>
      </c>
      <c r="F132" s="690" t="s">
        <v>745</v>
      </c>
      <c r="G132" s="690" t="s">
        <v>733</v>
      </c>
      <c r="H132" s="690">
        <v>2011</v>
      </c>
      <c r="I132" s="642" t="s">
        <v>580</v>
      </c>
      <c r="J132" s="642" t="s">
        <v>590</v>
      </c>
      <c r="K132" s="631"/>
      <c r="L132" s="697">
        <v>27</v>
      </c>
      <c r="M132" s="698">
        <v>27</v>
      </c>
      <c r="N132" s="698">
        <v>27</v>
      </c>
      <c r="O132" s="698">
        <v>27</v>
      </c>
      <c r="P132" s="698">
        <v>27</v>
      </c>
      <c r="Q132" s="698">
        <v>27</v>
      </c>
      <c r="R132" s="698">
        <v>27</v>
      </c>
      <c r="S132" s="698">
        <v>27</v>
      </c>
      <c r="T132" s="698">
        <v>0</v>
      </c>
      <c r="U132" s="698">
        <v>0</v>
      </c>
      <c r="V132" s="698">
        <v>0</v>
      </c>
      <c r="W132" s="698">
        <v>0</v>
      </c>
      <c r="X132" s="698">
        <v>0</v>
      </c>
      <c r="Y132" s="698">
        <v>0</v>
      </c>
      <c r="Z132" s="698">
        <v>0</v>
      </c>
      <c r="AA132" s="698">
        <v>0</v>
      </c>
      <c r="AB132" s="698">
        <v>0</v>
      </c>
      <c r="AC132" s="698">
        <v>0</v>
      </c>
      <c r="AD132" s="698">
        <v>0</v>
      </c>
      <c r="AE132" s="698">
        <v>0</v>
      </c>
      <c r="AF132" s="698">
        <v>0</v>
      </c>
      <c r="AG132" s="698">
        <v>0</v>
      </c>
      <c r="AH132" s="698">
        <v>0</v>
      </c>
      <c r="AI132" s="698">
        <v>0</v>
      </c>
      <c r="AJ132" s="698">
        <v>0</v>
      </c>
      <c r="AK132" s="698">
        <v>0</v>
      </c>
      <c r="AL132" s="698">
        <v>0</v>
      </c>
      <c r="AM132" s="698">
        <v>0</v>
      </c>
      <c r="AN132" s="698">
        <v>0</v>
      </c>
      <c r="AO132" s="699">
        <v>0</v>
      </c>
      <c r="AP132" s="631"/>
      <c r="AQ132" s="697">
        <v>157372</v>
      </c>
      <c r="AR132" s="698">
        <v>157372</v>
      </c>
      <c r="AS132" s="698">
        <v>157372</v>
      </c>
      <c r="AT132" s="698">
        <v>157372</v>
      </c>
      <c r="AU132" s="698">
        <v>157372</v>
      </c>
      <c r="AV132" s="698">
        <v>157372</v>
      </c>
      <c r="AW132" s="698">
        <v>157372</v>
      </c>
      <c r="AX132" s="698">
        <v>157372</v>
      </c>
      <c r="AY132" s="698">
        <v>0</v>
      </c>
      <c r="AZ132" s="698">
        <v>0</v>
      </c>
      <c r="BA132" s="698">
        <v>0</v>
      </c>
      <c r="BB132" s="698">
        <v>0</v>
      </c>
      <c r="BC132" s="698">
        <v>0</v>
      </c>
      <c r="BD132" s="698">
        <v>0</v>
      </c>
      <c r="BE132" s="698">
        <v>0</v>
      </c>
      <c r="BF132" s="698">
        <v>0</v>
      </c>
      <c r="BG132" s="698">
        <v>0</v>
      </c>
      <c r="BH132" s="698">
        <v>0</v>
      </c>
      <c r="BI132" s="698">
        <v>0</v>
      </c>
      <c r="BJ132" s="698">
        <v>0</v>
      </c>
      <c r="BK132" s="698">
        <v>0</v>
      </c>
      <c r="BL132" s="698">
        <v>0</v>
      </c>
      <c r="BM132" s="698">
        <v>0</v>
      </c>
      <c r="BN132" s="698">
        <v>0</v>
      </c>
      <c r="BO132" s="698">
        <v>0</v>
      </c>
      <c r="BP132" s="698">
        <v>0</v>
      </c>
      <c r="BQ132" s="698">
        <v>0</v>
      </c>
      <c r="BR132" s="698">
        <v>0</v>
      </c>
      <c r="BS132" s="698">
        <v>0</v>
      </c>
      <c r="BT132" s="699">
        <v>0</v>
      </c>
    </row>
    <row r="133" spans="2:72">
      <c r="B133" s="690" t="s">
        <v>748</v>
      </c>
      <c r="C133" s="690" t="s">
        <v>734</v>
      </c>
      <c r="D133" s="690" t="s">
        <v>3</v>
      </c>
      <c r="E133" s="690" t="s">
        <v>731</v>
      </c>
      <c r="F133" s="690" t="s">
        <v>29</v>
      </c>
      <c r="G133" s="690" t="s">
        <v>733</v>
      </c>
      <c r="H133" s="690">
        <v>2011</v>
      </c>
      <c r="I133" s="642" t="s">
        <v>580</v>
      </c>
      <c r="J133" s="633" t="s">
        <v>590</v>
      </c>
      <c r="K133" s="631"/>
      <c r="L133" s="697">
        <v>-519</v>
      </c>
      <c r="M133" s="698">
        <v>-519</v>
      </c>
      <c r="N133" s="698">
        <v>-519</v>
      </c>
      <c r="O133" s="698">
        <v>-519</v>
      </c>
      <c r="P133" s="698">
        <v>-519</v>
      </c>
      <c r="Q133" s="698">
        <v>-519</v>
      </c>
      <c r="R133" s="698">
        <v>-519</v>
      </c>
      <c r="S133" s="698">
        <v>-519</v>
      </c>
      <c r="T133" s="698">
        <v>-519</v>
      </c>
      <c r="U133" s="698">
        <v>-519</v>
      </c>
      <c r="V133" s="698">
        <v>-519</v>
      </c>
      <c r="W133" s="698">
        <v>-519</v>
      </c>
      <c r="X133" s="698">
        <v>-519</v>
      </c>
      <c r="Y133" s="698">
        <v>-519</v>
      </c>
      <c r="Z133" s="698">
        <v>-519</v>
      </c>
      <c r="AA133" s="698">
        <v>-519</v>
      </c>
      <c r="AB133" s="698">
        <v>-519</v>
      </c>
      <c r="AC133" s="698">
        <v>-519</v>
      </c>
      <c r="AD133" s="698">
        <v>-435</v>
      </c>
      <c r="AE133" s="698">
        <v>0</v>
      </c>
      <c r="AF133" s="698">
        <v>0</v>
      </c>
      <c r="AG133" s="698">
        <v>0</v>
      </c>
      <c r="AH133" s="698">
        <v>0</v>
      </c>
      <c r="AI133" s="698">
        <v>0</v>
      </c>
      <c r="AJ133" s="698">
        <v>0</v>
      </c>
      <c r="AK133" s="698">
        <v>0</v>
      </c>
      <c r="AL133" s="698">
        <v>0</v>
      </c>
      <c r="AM133" s="698">
        <v>0</v>
      </c>
      <c r="AN133" s="698">
        <v>0</v>
      </c>
      <c r="AO133" s="699">
        <v>0</v>
      </c>
      <c r="AP133" s="631"/>
      <c r="AQ133" s="697">
        <v>-968746</v>
      </c>
      <c r="AR133" s="698">
        <v>-968746</v>
      </c>
      <c r="AS133" s="698">
        <v>-968746</v>
      </c>
      <c r="AT133" s="698">
        <v>-968746</v>
      </c>
      <c r="AU133" s="698">
        <v>-968746</v>
      </c>
      <c r="AV133" s="698">
        <v>-968746</v>
      </c>
      <c r="AW133" s="698">
        <v>-968746</v>
      </c>
      <c r="AX133" s="698">
        <v>-968746</v>
      </c>
      <c r="AY133" s="698">
        <v>-968746</v>
      </c>
      <c r="AZ133" s="698">
        <v>-968746</v>
      </c>
      <c r="BA133" s="698">
        <v>-968746</v>
      </c>
      <c r="BB133" s="698">
        <v>-968746</v>
      </c>
      <c r="BC133" s="698">
        <v>-968746</v>
      </c>
      <c r="BD133" s="698">
        <v>-968746</v>
      </c>
      <c r="BE133" s="698">
        <v>-968746</v>
      </c>
      <c r="BF133" s="698">
        <v>-968746</v>
      </c>
      <c r="BG133" s="698">
        <v>-968746</v>
      </c>
      <c r="BH133" s="698">
        <v>-968746</v>
      </c>
      <c r="BI133" s="698">
        <v>-893965</v>
      </c>
      <c r="BJ133" s="698">
        <v>0</v>
      </c>
      <c r="BK133" s="698">
        <v>0</v>
      </c>
      <c r="BL133" s="698">
        <v>0</v>
      </c>
      <c r="BM133" s="698">
        <v>0</v>
      </c>
      <c r="BN133" s="698">
        <v>0</v>
      </c>
      <c r="BO133" s="698">
        <v>0</v>
      </c>
      <c r="BP133" s="698">
        <v>0</v>
      </c>
      <c r="BQ133" s="698">
        <v>0</v>
      </c>
      <c r="BR133" s="698">
        <v>0</v>
      </c>
      <c r="BS133" s="698">
        <v>0</v>
      </c>
      <c r="BT133" s="699">
        <v>0</v>
      </c>
    </row>
    <row r="134" spans="2:72">
      <c r="B134" s="690" t="s">
        <v>748</v>
      </c>
      <c r="C134" s="690" t="s">
        <v>734</v>
      </c>
      <c r="D134" s="690" t="s">
        <v>5</v>
      </c>
      <c r="E134" s="690" t="s">
        <v>731</v>
      </c>
      <c r="F134" s="690" t="s">
        <v>29</v>
      </c>
      <c r="G134" s="690" t="s">
        <v>733</v>
      </c>
      <c r="H134" s="690">
        <v>2011</v>
      </c>
      <c r="I134" s="642" t="s">
        <v>580</v>
      </c>
      <c r="J134" s="642" t="s">
        <v>590</v>
      </c>
      <c r="K134" s="631"/>
      <c r="L134" s="697">
        <v>6</v>
      </c>
      <c r="M134" s="698">
        <v>6</v>
      </c>
      <c r="N134" s="698">
        <v>6</v>
      </c>
      <c r="O134" s="698">
        <v>6</v>
      </c>
      <c r="P134" s="698">
        <v>6</v>
      </c>
      <c r="Q134" s="698">
        <v>6</v>
      </c>
      <c r="R134" s="698">
        <v>3</v>
      </c>
      <c r="S134" s="698">
        <v>3</v>
      </c>
      <c r="T134" s="698">
        <v>3</v>
      </c>
      <c r="U134" s="698">
        <v>1</v>
      </c>
      <c r="V134" s="698">
        <v>0</v>
      </c>
      <c r="W134" s="698">
        <v>0</v>
      </c>
      <c r="X134" s="698">
        <v>0</v>
      </c>
      <c r="Y134" s="698">
        <v>0</v>
      </c>
      <c r="Z134" s="698">
        <v>0</v>
      </c>
      <c r="AA134" s="698">
        <v>0</v>
      </c>
      <c r="AB134" s="698">
        <v>0</v>
      </c>
      <c r="AC134" s="698">
        <v>0</v>
      </c>
      <c r="AD134" s="698">
        <v>0</v>
      </c>
      <c r="AE134" s="698">
        <v>0</v>
      </c>
      <c r="AF134" s="698">
        <v>0</v>
      </c>
      <c r="AG134" s="698">
        <v>0</v>
      </c>
      <c r="AH134" s="698">
        <v>0</v>
      </c>
      <c r="AI134" s="698">
        <v>0</v>
      </c>
      <c r="AJ134" s="698">
        <v>0</v>
      </c>
      <c r="AK134" s="698">
        <v>0</v>
      </c>
      <c r="AL134" s="698">
        <v>0</v>
      </c>
      <c r="AM134" s="698">
        <v>0</v>
      </c>
      <c r="AN134" s="698">
        <v>0</v>
      </c>
      <c r="AO134" s="699">
        <v>0</v>
      </c>
      <c r="AP134" s="631"/>
      <c r="AQ134" s="697">
        <v>122169</v>
      </c>
      <c r="AR134" s="698">
        <v>122169</v>
      </c>
      <c r="AS134" s="698">
        <v>122169</v>
      </c>
      <c r="AT134" s="698">
        <v>122169</v>
      </c>
      <c r="AU134" s="698">
        <v>122169</v>
      </c>
      <c r="AV134" s="698">
        <v>111017</v>
      </c>
      <c r="AW134" s="698">
        <v>59937</v>
      </c>
      <c r="AX134" s="698">
        <v>59924</v>
      </c>
      <c r="AY134" s="698">
        <v>59924</v>
      </c>
      <c r="AZ134" s="698">
        <v>13220</v>
      </c>
      <c r="BA134" s="698">
        <v>11106</v>
      </c>
      <c r="BB134" s="698">
        <v>10199</v>
      </c>
      <c r="BC134" s="698">
        <v>10199</v>
      </c>
      <c r="BD134" s="698">
        <v>8463</v>
      </c>
      <c r="BE134" s="698">
        <v>8463</v>
      </c>
      <c r="BF134" s="698">
        <v>8453</v>
      </c>
      <c r="BG134" s="698">
        <v>0</v>
      </c>
      <c r="BH134" s="698">
        <v>0</v>
      </c>
      <c r="BI134" s="698">
        <v>0</v>
      </c>
      <c r="BJ134" s="698">
        <v>0</v>
      </c>
      <c r="BK134" s="698">
        <v>0</v>
      </c>
      <c r="BL134" s="698">
        <v>0</v>
      </c>
      <c r="BM134" s="698">
        <v>0</v>
      </c>
      <c r="BN134" s="698">
        <v>0</v>
      </c>
      <c r="BO134" s="698">
        <v>0</v>
      </c>
      <c r="BP134" s="698">
        <v>0</v>
      </c>
      <c r="BQ134" s="698">
        <v>0</v>
      </c>
      <c r="BR134" s="698">
        <v>0</v>
      </c>
      <c r="BS134" s="698">
        <v>0</v>
      </c>
      <c r="BT134" s="699">
        <v>0</v>
      </c>
    </row>
    <row r="135" spans="2:72">
      <c r="B135" s="690" t="s">
        <v>748</v>
      </c>
      <c r="C135" s="690" t="s">
        <v>734</v>
      </c>
      <c r="D135" s="690" t="s">
        <v>4</v>
      </c>
      <c r="E135" s="690" t="s">
        <v>731</v>
      </c>
      <c r="F135" s="690" t="s">
        <v>29</v>
      </c>
      <c r="G135" s="690" t="s">
        <v>733</v>
      </c>
      <c r="H135" s="690">
        <v>2011</v>
      </c>
      <c r="I135" s="642" t="s">
        <v>580</v>
      </c>
      <c r="J135" s="642" t="s">
        <v>590</v>
      </c>
      <c r="K135" s="631"/>
      <c r="L135" s="697">
        <v>1</v>
      </c>
      <c r="M135" s="698">
        <v>1</v>
      </c>
      <c r="N135" s="698">
        <v>1</v>
      </c>
      <c r="O135" s="698">
        <v>1</v>
      </c>
      <c r="P135" s="698">
        <v>1</v>
      </c>
      <c r="Q135" s="698">
        <v>1</v>
      </c>
      <c r="R135" s="698">
        <v>1</v>
      </c>
      <c r="S135" s="698">
        <v>1</v>
      </c>
      <c r="T135" s="698">
        <v>1</v>
      </c>
      <c r="U135" s="698">
        <v>0</v>
      </c>
      <c r="V135" s="698">
        <v>0</v>
      </c>
      <c r="W135" s="698">
        <v>0</v>
      </c>
      <c r="X135" s="698">
        <v>0</v>
      </c>
      <c r="Y135" s="698">
        <v>0</v>
      </c>
      <c r="Z135" s="698">
        <v>0</v>
      </c>
      <c r="AA135" s="698">
        <v>0</v>
      </c>
      <c r="AB135" s="698">
        <v>0</v>
      </c>
      <c r="AC135" s="698">
        <v>0</v>
      </c>
      <c r="AD135" s="698">
        <v>0</v>
      </c>
      <c r="AE135" s="698">
        <v>0</v>
      </c>
      <c r="AF135" s="698">
        <v>0</v>
      </c>
      <c r="AG135" s="698">
        <v>0</v>
      </c>
      <c r="AH135" s="698">
        <v>0</v>
      </c>
      <c r="AI135" s="698">
        <v>0</v>
      </c>
      <c r="AJ135" s="698">
        <v>0</v>
      </c>
      <c r="AK135" s="698">
        <v>0</v>
      </c>
      <c r="AL135" s="698">
        <v>0</v>
      </c>
      <c r="AM135" s="698">
        <v>0</v>
      </c>
      <c r="AN135" s="698">
        <v>0</v>
      </c>
      <c r="AO135" s="699">
        <v>0</v>
      </c>
      <c r="AP135" s="631"/>
      <c r="AQ135" s="697">
        <v>15424</v>
      </c>
      <c r="AR135" s="698">
        <v>15424</v>
      </c>
      <c r="AS135" s="698">
        <v>15424</v>
      </c>
      <c r="AT135" s="698">
        <v>15424</v>
      </c>
      <c r="AU135" s="698">
        <v>15424</v>
      </c>
      <c r="AV135" s="698">
        <v>14093</v>
      </c>
      <c r="AW135" s="698">
        <v>8646</v>
      </c>
      <c r="AX135" s="698">
        <v>8634</v>
      </c>
      <c r="AY135" s="698">
        <v>8634</v>
      </c>
      <c r="AZ135" s="698">
        <v>3058</v>
      </c>
      <c r="BA135" s="698">
        <v>1381</v>
      </c>
      <c r="BB135" s="698">
        <v>1004.9999999999999</v>
      </c>
      <c r="BC135" s="698">
        <v>1004.9999999999999</v>
      </c>
      <c r="BD135" s="698">
        <v>902</v>
      </c>
      <c r="BE135" s="698">
        <v>902</v>
      </c>
      <c r="BF135" s="698">
        <v>893</v>
      </c>
      <c r="BG135" s="698">
        <v>0</v>
      </c>
      <c r="BH135" s="698">
        <v>0</v>
      </c>
      <c r="BI135" s="698">
        <v>0</v>
      </c>
      <c r="BJ135" s="698">
        <v>0</v>
      </c>
      <c r="BK135" s="698">
        <v>0</v>
      </c>
      <c r="BL135" s="698">
        <v>0</v>
      </c>
      <c r="BM135" s="698">
        <v>0</v>
      </c>
      <c r="BN135" s="698">
        <v>0</v>
      </c>
      <c r="BO135" s="698">
        <v>0</v>
      </c>
      <c r="BP135" s="698">
        <v>0</v>
      </c>
      <c r="BQ135" s="698">
        <v>0</v>
      </c>
      <c r="BR135" s="698">
        <v>0</v>
      </c>
      <c r="BS135" s="698">
        <v>0</v>
      </c>
      <c r="BT135" s="699">
        <v>0</v>
      </c>
    </row>
    <row r="136" spans="2:72">
      <c r="B136" s="690" t="s">
        <v>208</v>
      </c>
      <c r="C136" s="690" t="s">
        <v>730</v>
      </c>
      <c r="D136" s="756" t="s">
        <v>20</v>
      </c>
      <c r="E136" s="690" t="s">
        <v>731</v>
      </c>
      <c r="F136" s="690" t="s">
        <v>743</v>
      </c>
      <c r="G136" s="690" t="s">
        <v>733</v>
      </c>
      <c r="H136" s="690">
        <v>2012</v>
      </c>
      <c r="I136" s="642" t="s">
        <v>581</v>
      </c>
      <c r="J136" s="642" t="s">
        <v>590</v>
      </c>
      <c r="K136" s="631"/>
      <c r="L136" s="697">
        <v>0</v>
      </c>
      <c r="M136" s="698">
        <v>5</v>
      </c>
      <c r="N136" s="698">
        <v>5</v>
      </c>
      <c r="O136" s="698">
        <v>5</v>
      </c>
      <c r="P136" s="698">
        <v>5</v>
      </c>
      <c r="Q136" s="698">
        <v>0</v>
      </c>
      <c r="R136" s="698">
        <v>0</v>
      </c>
      <c r="S136" s="698">
        <v>0</v>
      </c>
      <c r="T136" s="698">
        <v>0</v>
      </c>
      <c r="U136" s="698">
        <v>0</v>
      </c>
      <c r="V136" s="698">
        <v>0</v>
      </c>
      <c r="W136" s="698">
        <v>0</v>
      </c>
      <c r="X136" s="698">
        <v>0</v>
      </c>
      <c r="Y136" s="698">
        <v>0</v>
      </c>
      <c r="Z136" s="698">
        <v>0</v>
      </c>
      <c r="AA136" s="698">
        <v>0</v>
      </c>
      <c r="AB136" s="698">
        <v>0</v>
      </c>
      <c r="AC136" s="698">
        <v>0</v>
      </c>
      <c r="AD136" s="698">
        <v>0</v>
      </c>
      <c r="AE136" s="698">
        <v>0</v>
      </c>
      <c r="AF136" s="698">
        <v>0</v>
      </c>
      <c r="AG136" s="698">
        <v>0</v>
      </c>
      <c r="AH136" s="698">
        <v>0</v>
      </c>
      <c r="AI136" s="698">
        <v>0</v>
      </c>
      <c r="AJ136" s="698">
        <v>0</v>
      </c>
      <c r="AK136" s="698">
        <v>0</v>
      </c>
      <c r="AL136" s="698">
        <v>0</v>
      </c>
      <c r="AM136" s="698">
        <v>0</v>
      </c>
      <c r="AN136" s="698">
        <v>0</v>
      </c>
      <c r="AO136" s="699">
        <v>0</v>
      </c>
      <c r="AP136" s="631"/>
      <c r="AQ136" s="697">
        <v>0</v>
      </c>
      <c r="AR136" s="698">
        <v>25176</v>
      </c>
      <c r="AS136" s="698">
        <v>25176</v>
      </c>
      <c r="AT136" s="698">
        <v>25176</v>
      </c>
      <c r="AU136" s="698">
        <v>25176</v>
      </c>
      <c r="AV136" s="698">
        <v>0</v>
      </c>
      <c r="AW136" s="698">
        <v>0</v>
      </c>
      <c r="AX136" s="698">
        <v>0</v>
      </c>
      <c r="AY136" s="698">
        <v>0</v>
      </c>
      <c r="AZ136" s="698">
        <v>0</v>
      </c>
      <c r="BA136" s="698">
        <v>0</v>
      </c>
      <c r="BB136" s="698">
        <v>0</v>
      </c>
      <c r="BC136" s="698">
        <v>0</v>
      </c>
      <c r="BD136" s="698">
        <v>0</v>
      </c>
      <c r="BE136" s="698">
        <v>0</v>
      </c>
      <c r="BF136" s="698">
        <v>0</v>
      </c>
      <c r="BG136" s="698">
        <v>0</v>
      </c>
      <c r="BH136" s="698">
        <v>0</v>
      </c>
      <c r="BI136" s="698">
        <v>0</v>
      </c>
      <c r="BJ136" s="698">
        <v>0</v>
      </c>
      <c r="BK136" s="698">
        <v>0</v>
      </c>
      <c r="BL136" s="698">
        <v>0</v>
      </c>
      <c r="BM136" s="698">
        <v>0</v>
      </c>
      <c r="BN136" s="698">
        <v>0</v>
      </c>
      <c r="BO136" s="698">
        <v>0</v>
      </c>
      <c r="BP136" s="698">
        <v>0</v>
      </c>
      <c r="BQ136" s="698">
        <v>0</v>
      </c>
      <c r="BR136" s="698">
        <v>0</v>
      </c>
      <c r="BS136" s="698">
        <v>0</v>
      </c>
      <c r="BT136" s="699">
        <v>0</v>
      </c>
    </row>
    <row r="137" spans="2:72">
      <c r="B137" s="690" t="s">
        <v>208</v>
      </c>
      <c r="C137" s="690" t="s">
        <v>730</v>
      </c>
      <c r="D137" s="756" t="s">
        <v>20</v>
      </c>
      <c r="E137" s="690" t="s">
        <v>731</v>
      </c>
      <c r="F137" s="690" t="s">
        <v>743</v>
      </c>
      <c r="G137" s="690" t="s">
        <v>733</v>
      </c>
      <c r="H137" s="690">
        <v>2013</v>
      </c>
      <c r="I137" s="642" t="s">
        <v>581</v>
      </c>
      <c r="J137" s="642" t="s">
        <v>597</v>
      </c>
      <c r="K137" s="631"/>
      <c r="L137" s="697">
        <v>0</v>
      </c>
      <c r="M137" s="698">
        <v>0</v>
      </c>
      <c r="N137" s="698">
        <v>423</v>
      </c>
      <c r="O137" s="698">
        <v>423</v>
      </c>
      <c r="P137" s="698">
        <v>423</v>
      </c>
      <c r="Q137" s="698">
        <v>423</v>
      </c>
      <c r="R137" s="698">
        <v>0</v>
      </c>
      <c r="S137" s="698">
        <v>0</v>
      </c>
      <c r="T137" s="698">
        <v>0</v>
      </c>
      <c r="U137" s="698">
        <v>0</v>
      </c>
      <c r="V137" s="698">
        <v>0</v>
      </c>
      <c r="W137" s="698">
        <v>0</v>
      </c>
      <c r="X137" s="698">
        <v>0</v>
      </c>
      <c r="Y137" s="698">
        <v>0</v>
      </c>
      <c r="Z137" s="698">
        <v>0</v>
      </c>
      <c r="AA137" s="698">
        <v>0</v>
      </c>
      <c r="AB137" s="698">
        <v>0</v>
      </c>
      <c r="AC137" s="698">
        <v>0</v>
      </c>
      <c r="AD137" s="698">
        <v>0</v>
      </c>
      <c r="AE137" s="698">
        <v>0</v>
      </c>
      <c r="AF137" s="698">
        <v>0</v>
      </c>
      <c r="AG137" s="698">
        <v>0</v>
      </c>
      <c r="AH137" s="698">
        <v>0</v>
      </c>
      <c r="AI137" s="698">
        <v>0</v>
      </c>
      <c r="AJ137" s="698">
        <v>0</v>
      </c>
      <c r="AK137" s="698">
        <v>0</v>
      </c>
      <c r="AL137" s="698">
        <v>0</v>
      </c>
      <c r="AM137" s="698">
        <v>0</v>
      </c>
      <c r="AN137" s="698">
        <v>0</v>
      </c>
      <c r="AO137" s="699">
        <v>0</v>
      </c>
      <c r="AP137" s="631"/>
      <c r="AQ137" s="697">
        <v>0</v>
      </c>
      <c r="AR137" s="698">
        <v>0</v>
      </c>
      <c r="AS137" s="698">
        <v>2325637</v>
      </c>
      <c r="AT137" s="698">
        <v>2325637</v>
      </c>
      <c r="AU137" s="698">
        <v>2325637</v>
      </c>
      <c r="AV137" s="698">
        <v>2325637</v>
      </c>
      <c r="AW137" s="698">
        <v>0</v>
      </c>
      <c r="AX137" s="698">
        <v>0</v>
      </c>
      <c r="AY137" s="698">
        <v>0</v>
      </c>
      <c r="AZ137" s="698">
        <v>0</v>
      </c>
      <c r="BA137" s="698">
        <v>0</v>
      </c>
      <c r="BB137" s="698">
        <v>0</v>
      </c>
      <c r="BC137" s="698">
        <v>0</v>
      </c>
      <c r="BD137" s="698">
        <v>0</v>
      </c>
      <c r="BE137" s="698">
        <v>0</v>
      </c>
      <c r="BF137" s="698">
        <v>0</v>
      </c>
      <c r="BG137" s="698">
        <v>0</v>
      </c>
      <c r="BH137" s="698">
        <v>0</v>
      </c>
      <c r="BI137" s="698">
        <v>0</v>
      </c>
      <c r="BJ137" s="698">
        <v>0</v>
      </c>
      <c r="BK137" s="698">
        <v>0</v>
      </c>
      <c r="BL137" s="698">
        <v>0</v>
      </c>
      <c r="BM137" s="698">
        <v>0</v>
      </c>
      <c r="BN137" s="698">
        <v>0</v>
      </c>
      <c r="BO137" s="698">
        <v>0</v>
      </c>
      <c r="BP137" s="698">
        <v>0</v>
      </c>
      <c r="BQ137" s="698">
        <v>0</v>
      </c>
      <c r="BR137" s="698">
        <v>0</v>
      </c>
      <c r="BS137" s="698">
        <v>0</v>
      </c>
      <c r="BT137" s="699">
        <v>0</v>
      </c>
    </row>
    <row r="138" spans="2:72">
      <c r="B138" s="690" t="s">
        <v>208</v>
      </c>
      <c r="C138" s="690" t="s">
        <v>730</v>
      </c>
      <c r="D138" s="690" t="s">
        <v>749</v>
      </c>
      <c r="E138" s="690" t="s">
        <v>731</v>
      </c>
      <c r="F138" s="690" t="s">
        <v>743</v>
      </c>
      <c r="G138" s="690" t="s">
        <v>736</v>
      </c>
      <c r="H138" s="690">
        <v>2013</v>
      </c>
      <c r="I138" s="642" t="s">
        <v>581</v>
      </c>
      <c r="J138" s="642" t="s">
        <v>597</v>
      </c>
      <c r="K138" s="631"/>
      <c r="L138" s="697">
        <v>0</v>
      </c>
      <c r="M138" s="698">
        <v>0</v>
      </c>
      <c r="N138" s="698">
        <v>1520</v>
      </c>
      <c r="O138" s="698">
        <v>0</v>
      </c>
      <c r="P138" s="698">
        <v>0</v>
      </c>
      <c r="Q138" s="698">
        <v>0</v>
      </c>
      <c r="R138" s="698">
        <v>0</v>
      </c>
      <c r="S138" s="698">
        <v>0</v>
      </c>
      <c r="T138" s="698">
        <v>0</v>
      </c>
      <c r="U138" s="698">
        <v>0</v>
      </c>
      <c r="V138" s="698">
        <v>0</v>
      </c>
      <c r="W138" s="698">
        <v>0</v>
      </c>
      <c r="X138" s="698">
        <v>0</v>
      </c>
      <c r="Y138" s="698">
        <v>0</v>
      </c>
      <c r="Z138" s="698">
        <v>0</v>
      </c>
      <c r="AA138" s="698">
        <v>0</v>
      </c>
      <c r="AB138" s="698">
        <v>0</v>
      </c>
      <c r="AC138" s="698">
        <v>0</v>
      </c>
      <c r="AD138" s="698">
        <v>0</v>
      </c>
      <c r="AE138" s="698">
        <v>0</v>
      </c>
      <c r="AF138" s="698">
        <v>0</v>
      </c>
      <c r="AG138" s="698">
        <v>0</v>
      </c>
      <c r="AH138" s="698">
        <v>0</v>
      </c>
      <c r="AI138" s="698">
        <v>0</v>
      </c>
      <c r="AJ138" s="698">
        <v>0</v>
      </c>
      <c r="AK138" s="698">
        <v>0</v>
      </c>
      <c r="AL138" s="698">
        <v>0</v>
      </c>
      <c r="AM138" s="698">
        <v>0</v>
      </c>
      <c r="AN138" s="698">
        <v>0</v>
      </c>
      <c r="AO138" s="699">
        <v>0</v>
      </c>
      <c r="AP138" s="631"/>
      <c r="AQ138" s="697">
        <v>0</v>
      </c>
      <c r="AR138" s="698">
        <v>0</v>
      </c>
      <c r="AS138" s="698">
        <v>24274</v>
      </c>
      <c r="AT138" s="698">
        <v>0</v>
      </c>
      <c r="AU138" s="698">
        <v>0</v>
      </c>
      <c r="AV138" s="698">
        <v>0</v>
      </c>
      <c r="AW138" s="698">
        <v>0</v>
      </c>
      <c r="AX138" s="698">
        <v>0</v>
      </c>
      <c r="AY138" s="698">
        <v>0</v>
      </c>
      <c r="AZ138" s="698">
        <v>0</v>
      </c>
      <c r="BA138" s="698">
        <v>0</v>
      </c>
      <c r="BB138" s="698">
        <v>0</v>
      </c>
      <c r="BC138" s="698">
        <v>0</v>
      </c>
      <c r="BD138" s="698">
        <v>0</v>
      </c>
      <c r="BE138" s="698">
        <v>0</v>
      </c>
      <c r="BF138" s="698">
        <v>0</v>
      </c>
      <c r="BG138" s="698">
        <v>0</v>
      </c>
      <c r="BH138" s="698">
        <v>0</v>
      </c>
      <c r="BI138" s="698">
        <v>0</v>
      </c>
      <c r="BJ138" s="698">
        <v>0</v>
      </c>
      <c r="BK138" s="698">
        <v>0</v>
      </c>
      <c r="BL138" s="698">
        <v>0</v>
      </c>
      <c r="BM138" s="698">
        <v>0</v>
      </c>
      <c r="BN138" s="698">
        <v>0</v>
      </c>
      <c r="BO138" s="698">
        <v>0</v>
      </c>
      <c r="BP138" s="698">
        <v>0</v>
      </c>
      <c r="BQ138" s="698">
        <v>0</v>
      </c>
      <c r="BR138" s="698">
        <v>0</v>
      </c>
      <c r="BS138" s="698">
        <v>0</v>
      </c>
      <c r="BT138" s="699">
        <v>0</v>
      </c>
    </row>
    <row r="139" spans="2:72">
      <c r="B139" s="690" t="s">
        <v>208</v>
      </c>
      <c r="C139" s="690" t="s">
        <v>730</v>
      </c>
      <c r="D139" s="690" t="s">
        <v>24</v>
      </c>
      <c r="E139" s="690" t="s">
        <v>731</v>
      </c>
      <c r="F139" s="690" t="s">
        <v>743</v>
      </c>
      <c r="G139" s="690" t="s">
        <v>733</v>
      </c>
      <c r="H139" s="690">
        <v>2013</v>
      </c>
      <c r="I139" s="642" t="s">
        <v>581</v>
      </c>
      <c r="J139" s="642" t="s">
        <v>597</v>
      </c>
      <c r="K139" s="631"/>
      <c r="L139" s="697">
        <v>0</v>
      </c>
      <c r="M139" s="698">
        <v>0</v>
      </c>
      <c r="N139" s="698">
        <v>125</v>
      </c>
      <c r="O139" s="698">
        <v>125</v>
      </c>
      <c r="P139" s="698">
        <v>125</v>
      </c>
      <c r="Q139" s="698">
        <v>125</v>
      </c>
      <c r="R139" s="698">
        <v>125</v>
      </c>
      <c r="S139" s="698">
        <v>125</v>
      </c>
      <c r="T139" s="698">
        <v>125</v>
      </c>
      <c r="U139" s="698">
        <v>125</v>
      </c>
      <c r="V139" s="698">
        <v>125</v>
      </c>
      <c r="W139" s="698">
        <v>125</v>
      </c>
      <c r="X139" s="698">
        <v>125</v>
      </c>
      <c r="Y139" s="698">
        <v>125</v>
      </c>
      <c r="Z139" s="698">
        <v>125</v>
      </c>
      <c r="AA139" s="698">
        <v>125</v>
      </c>
      <c r="AB139" s="698">
        <v>44</v>
      </c>
      <c r="AC139" s="698">
        <v>0</v>
      </c>
      <c r="AD139" s="698">
        <v>0</v>
      </c>
      <c r="AE139" s="698">
        <v>0</v>
      </c>
      <c r="AF139" s="698">
        <v>0</v>
      </c>
      <c r="AG139" s="698">
        <v>0</v>
      </c>
      <c r="AH139" s="698">
        <v>0</v>
      </c>
      <c r="AI139" s="698">
        <v>0</v>
      </c>
      <c r="AJ139" s="698">
        <v>0</v>
      </c>
      <c r="AK139" s="698">
        <v>0</v>
      </c>
      <c r="AL139" s="698">
        <v>0</v>
      </c>
      <c r="AM139" s="698">
        <v>0</v>
      </c>
      <c r="AN139" s="698">
        <v>0</v>
      </c>
      <c r="AO139" s="699">
        <v>0</v>
      </c>
      <c r="AP139" s="631"/>
      <c r="AQ139" s="697">
        <v>0</v>
      </c>
      <c r="AR139" s="698">
        <v>0</v>
      </c>
      <c r="AS139" s="698">
        <v>117105</v>
      </c>
      <c r="AT139" s="698">
        <v>117105</v>
      </c>
      <c r="AU139" s="698">
        <v>117105</v>
      </c>
      <c r="AV139" s="698">
        <v>117105</v>
      </c>
      <c r="AW139" s="698">
        <v>117105</v>
      </c>
      <c r="AX139" s="698">
        <v>117105</v>
      </c>
      <c r="AY139" s="698">
        <v>117105</v>
      </c>
      <c r="AZ139" s="698">
        <v>117105</v>
      </c>
      <c r="BA139" s="698">
        <v>117105</v>
      </c>
      <c r="BB139" s="698">
        <v>117105</v>
      </c>
      <c r="BC139" s="698">
        <v>117105</v>
      </c>
      <c r="BD139" s="698">
        <v>117105</v>
      </c>
      <c r="BE139" s="698">
        <v>117105</v>
      </c>
      <c r="BF139" s="698">
        <v>117105</v>
      </c>
      <c r="BG139" s="698">
        <v>34839</v>
      </c>
      <c r="BH139" s="698">
        <v>0</v>
      </c>
      <c r="BI139" s="698">
        <v>0</v>
      </c>
      <c r="BJ139" s="698">
        <v>0</v>
      </c>
      <c r="BK139" s="698">
        <v>0</v>
      </c>
      <c r="BL139" s="698">
        <v>0</v>
      </c>
      <c r="BM139" s="698">
        <v>0</v>
      </c>
      <c r="BN139" s="698">
        <v>0</v>
      </c>
      <c r="BO139" s="698">
        <v>0</v>
      </c>
      <c r="BP139" s="698">
        <v>0</v>
      </c>
      <c r="BQ139" s="698">
        <v>0</v>
      </c>
      <c r="BR139" s="698">
        <v>0</v>
      </c>
      <c r="BS139" s="698">
        <v>0</v>
      </c>
      <c r="BT139" s="699">
        <v>0</v>
      </c>
    </row>
    <row r="140" spans="2:72">
      <c r="B140" s="690" t="s">
        <v>208</v>
      </c>
      <c r="C140" s="690" t="s">
        <v>730</v>
      </c>
      <c r="D140" s="690" t="s">
        <v>750</v>
      </c>
      <c r="E140" s="690" t="s">
        <v>731</v>
      </c>
      <c r="F140" s="690" t="s">
        <v>743</v>
      </c>
      <c r="G140" s="690" t="s">
        <v>736</v>
      </c>
      <c r="H140" s="690">
        <v>2009</v>
      </c>
      <c r="I140" s="642" t="s">
        <v>581</v>
      </c>
      <c r="J140" s="642" t="s">
        <v>590</v>
      </c>
      <c r="K140" s="631"/>
      <c r="L140" s="697">
        <v>0</v>
      </c>
      <c r="M140" s="698">
        <v>0</v>
      </c>
      <c r="N140" s="698">
        <v>4</v>
      </c>
      <c r="O140" s="698">
        <v>0</v>
      </c>
      <c r="P140" s="698">
        <v>0</v>
      </c>
      <c r="Q140" s="698">
        <v>0</v>
      </c>
      <c r="R140" s="698">
        <v>0</v>
      </c>
      <c r="S140" s="698">
        <v>0</v>
      </c>
      <c r="T140" s="698">
        <v>0</v>
      </c>
      <c r="U140" s="698">
        <v>0</v>
      </c>
      <c r="V140" s="698">
        <v>0</v>
      </c>
      <c r="W140" s="698">
        <v>0</v>
      </c>
      <c r="X140" s="698">
        <v>0</v>
      </c>
      <c r="Y140" s="698">
        <v>0</v>
      </c>
      <c r="Z140" s="698">
        <v>0</v>
      </c>
      <c r="AA140" s="698">
        <v>0</v>
      </c>
      <c r="AB140" s="698">
        <v>0</v>
      </c>
      <c r="AC140" s="698">
        <v>0</v>
      </c>
      <c r="AD140" s="698">
        <v>0</v>
      </c>
      <c r="AE140" s="698">
        <v>0</v>
      </c>
      <c r="AF140" s="698">
        <v>0</v>
      </c>
      <c r="AG140" s="698">
        <v>0</v>
      </c>
      <c r="AH140" s="698">
        <v>0</v>
      </c>
      <c r="AI140" s="698">
        <v>0</v>
      </c>
      <c r="AJ140" s="698">
        <v>0</v>
      </c>
      <c r="AK140" s="698">
        <v>0</v>
      </c>
      <c r="AL140" s="698">
        <v>0</v>
      </c>
      <c r="AM140" s="698">
        <v>0</v>
      </c>
      <c r="AN140" s="698">
        <v>0</v>
      </c>
      <c r="AO140" s="699">
        <v>0</v>
      </c>
      <c r="AP140" s="631"/>
      <c r="AQ140" s="697">
        <v>0</v>
      </c>
      <c r="AR140" s="698">
        <v>0</v>
      </c>
      <c r="AS140" s="698">
        <v>7</v>
      </c>
      <c r="AT140" s="698">
        <v>0</v>
      </c>
      <c r="AU140" s="698">
        <v>0</v>
      </c>
      <c r="AV140" s="698">
        <v>0</v>
      </c>
      <c r="AW140" s="698">
        <v>0</v>
      </c>
      <c r="AX140" s="698">
        <v>0</v>
      </c>
      <c r="AY140" s="698">
        <v>0</v>
      </c>
      <c r="AZ140" s="698">
        <v>0</v>
      </c>
      <c r="BA140" s="698">
        <v>0</v>
      </c>
      <c r="BB140" s="698">
        <v>0</v>
      </c>
      <c r="BC140" s="698">
        <v>0</v>
      </c>
      <c r="BD140" s="698">
        <v>0</v>
      </c>
      <c r="BE140" s="698">
        <v>0</v>
      </c>
      <c r="BF140" s="698">
        <v>0</v>
      </c>
      <c r="BG140" s="698">
        <v>0</v>
      </c>
      <c r="BH140" s="698">
        <v>0</v>
      </c>
      <c r="BI140" s="698">
        <v>0</v>
      </c>
      <c r="BJ140" s="698">
        <v>0</v>
      </c>
      <c r="BK140" s="698">
        <v>0</v>
      </c>
      <c r="BL140" s="698">
        <v>0</v>
      </c>
      <c r="BM140" s="698">
        <v>0</v>
      </c>
      <c r="BN140" s="698">
        <v>0</v>
      </c>
      <c r="BO140" s="698">
        <v>0</v>
      </c>
      <c r="BP140" s="698">
        <v>0</v>
      </c>
      <c r="BQ140" s="698">
        <v>0</v>
      </c>
      <c r="BR140" s="698">
        <v>0</v>
      </c>
      <c r="BS140" s="698">
        <v>0</v>
      </c>
      <c r="BT140" s="699">
        <v>0</v>
      </c>
    </row>
    <row r="141" spans="2:72">
      <c r="B141" s="690" t="s">
        <v>208</v>
      </c>
      <c r="C141" s="690" t="s">
        <v>730</v>
      </c>
      <c r="D141" s="690" t="s">
        <v>750</v>
      </c>
      <c r="E141" s="690" t="s">
        <v>731</v>
      </c>
      <c r="F141" s="690" t="s">
        <v>743</v>
      </c>
      <c r="G141" s="690" t="s">
        <v>736</v>
      </c>
      <c r="H141" s="690">
        <v>2010</v>
      </c>
      <c r="I141" s="642" t="s">
        <v>581</v>
      </c>
      <c r="J141" s="642" t="s">
        <v>590</v>
      </c>
      <c r="K141" s="631"/>
      <c r="L141" s="697">
        <v>0</v>
      </c>
      <c r="M141" s="698">
        <v>0</v>
      </c>
      <c r="N141" s="698">
        <v>4</v>
      </c>
      <c r="O141" s="698">
        <v>0</v>
      </c>
      <c r="P141" s="698">
        <v>0</v>
      </c>
      <c r="Q141" s="698">
        <v>0</v>
      </c>
      <c r="R141" s="698">
        <v>0</v>
      </c>
      <c r="S141" s="698">
        <v>0</v>
      </c>
      <c r="T141" s="698">
        <v>0</v>
      </c>
      <c r="U141" s="698">
        <v>0</v>
      </c>
      <c r="V141" s="698">
        <v>0</v>
      </c>
      <c r="W141" s="698">
        <v>0</v>
      </c>
      <c r="X141" s="698">
        <v>0</v>
      </c>
      <c r="Y141" s="698">
        <v>0</v>
      </c>
      <c r="Z141" s="698">
        <v>0</v>
      </c>
      <c r="AA141" s="698">
        <v>0</v>
      </c>
      <c r="AB141" s="698">
        <v>0</v>
      </c>
      <c r="AC141" s="698">
        <v>0</v>
      </c>
      <c r="AD141" s="698">
        <v>0</v>
      </c>
      <c r="AE141" s="698">
        <v>0</v>
      </c>
      <c r="AF141" s="698">
        <v>0</v>
      </c>
      <c r="AG141" s="698">
        <v>0</v>
      </c>
      <c r="AH141" s="698">
        <v>0</v>
      </c>
      <c r="AI141" s="698">
        <v>0</v>
      </c>
      <c r="AJ141" s="698">
        <v>0</v>
      </c>
      <c r="AK141" s="698">
        <v>0</v>
      </c>
      <c r="AL141" s="698">
        <v>0</v>
      </c>
      <c r="AM141" s="698">
        <v>0</v>
      </c>
      <c r="AN141" s="698">
        <v>0</v>
      </c>
      <c r="AO141" s="699">
        <v>0</v>
      </c>
      <c r="AP141" s="631"/>
      <c r="AQ141" s="697">
        <v>0</v>
      </c>
      <c r="AR141" s="698">
        <v>0</v>
      </c>
      <c r="AS141" s="698">
        <v>7</v>
      </c>
      <c r="AT141" s="698">
        <v>0</v>
      </c>
      <c r="AU141" s="698">
        <v>0</v>
      </c>
      <c r="AV141" s="698">
        <v>0</v>
      </c>
      <c r="AW141" s="698">
        <v>0</v>
      </c>
      <c r="AX141" s="698">
        <v>0</v>
      </c>
      <c r="AY141" s="698">
        <v>0</v>
      </c>
      <c r="AZ141" s="698">
        <v>0</v>
      </c>
      <c r="BA141" s="698">
        <v>0</v>
      </c>
      <c r="BB141" s="698">
        <v>0</v>
      </c>
      <c r="BC141" s="698">
        <v>0</v>
      </c>
      <c r="BD141" s="698">
        <v>0</v>
      </c>
      <c r="BE141" s="698">
        <v>0</v>
      </c>
      <c r="BF141" s="698">
        <v>0</v>
      </c>
      <c r="BG141" s="698">
        <v>0</v>
      </c>
      <c r="BH141" s="698">
        <v>0</v>
      </c>
      <c r="BI141" s="698">
        <v>0</v>
      </c>
      <c r="BJ141" s="698">
        <v>0</v>
      </c>
      <c r="BK141" s="698">
        <v>0</v>
      </c>
      <c r="BL141" s="698">
        <v>0</v>
      </c>
      <c r="BM141" s="698">
        <v>0</v>
      </c>
      <c r="BN141" s="698">
        <v>0</v>
      </c>
      <c r="BO141" s="698">
        <v>0</v>
      </c>
      <c r="BP141" s="698">
        <v>0</v>
      </c>
      <c r="BQ141" s="698">
        <v>0</v>
      </c>
      <c r="BR141" s="698">
        <v>0</v>
      </c>
      <c r="BS141" s="698">
        <v>0</v>
      </c>
      <c r="BT141" s="699">
        <v>0</v>
      </c>
    </row>
    <row r="142" spans="2:72">
      <c r="B142" s="690" t="s">
        <v>208</v>
      </c>
      <c r="C142" s="690" t="s">
        <v>730</v>
      </c>
      <c r="D142" s="690" t="s">
        <v>750</v>
      </c>
      <c r="E142" s="690" t="s">
        <v>731</v>
      </c>
      <c r="F142" s="690" t="s">
        <v>743</v>
      </c>
      <c r="G142" s="690" t="s">
        <v>736</v>
      </c>
      <c r="H142" s="690">
        <v>2011</v>
      </c>
      <c r="I142" s="642" t="s">
        <v>581</v>
      </c>
      <c r="J142" s="642" t="s">
        <v>590</v>
      </c>
      <c r="K142" s="631"/>
      <c r="L142" s="697">
        <v>0</v>
      </c>
      <c r="M142" s="698">
        <v>0</v>
      </c>
      <c r="N142" s="698">
        <v>13</v>
      </c>
      <c r="O142" s="698">
        <v>0</v>
      </c>
      <c r="P142" s="698">
        <v>0</v>
      </c>
      <c r="Q142" s="698">
        <v>0</v>
      </c>
      <c r="R142" s="698">
        <v>0</v>
      </c>
      <c r="S142" s="698">
        <v>0</v>
      </c>
      <c r="T142" s="698">
        <v>0</v>
      </c>
      <c r="U142" s="698">
        <v>0</v>
      </c>
      <c r="V142" s="698">
        <v>0</v>
      </c>
      <c r="W142" s="698">
        <v>0</v>
      </c>
      <c r="X142" s="698">
        <v>0</v>
      </c>
      <c r="Y142" s="698">
        <v>0</v>
      </c>
      <c r="Z142" s="698">
        <v>0</v>
      </c>
      <c r="AA142" s="698">
        <v>0</v>
      </c>
      <c r="AB142" s="698">
        <v>0</v>
      </c>
      <c r="AC142" s="698">
        <v>0</v>
      </c>
      <c r="AD142" s="698">
        <v>0</v>
      </c>
      <c r="AE142" s="698">
        <v>0</v>
      </c>
      <c r="AF142" s="698">
        <v>0</v>
      </c>
      <c r="AG142" s="698">
        <v>0</v>
      </c>
      <c r="AH142" s="698">
        <v>0</v>
      </c>
      <c r="AI142" s="698">
        <v>0</v>
      </c>
      <c r="AJ142" s="698">
        <v>0</v>
      </c>
      <c r="AK142" s="698">
        <v>0</v>
      </c>
      <c r="AL142" s="698">
        <v>0</v>
      </c>
      <c r="AM142" s="698">
        <v>0</v>
      </c>
      <c r="AN142" s="698">
        <v>0</v>
      </c>
      <c r="AO142" s="699">
        <v>0</v>
      </c>
      <c r="AP142" s="631"/>
      <c r="AQ142" s="697">
        <v>0</v>
      </c>
      <c r="AR142" s="698">
        <v>0</v>
      </c>
      <c r="AS142" s="698">
        <v>21</v>
      </c>
      <c r="AT142" s="698">
        <v>0</v>
      </c>
      <c r="AU142" s="698">
        <v>0</v>
      </c>
      <c r="AV142" s="698">
        <v>0</v>
      </c>
      <c r="AW142" s="698">
        <v>0</v>
      </c>
      <c r="AX142" s="698">
        <v>0</v>
      </c>
      <c r="AY142" s="698">
        <v>0</v>
      </c>
      <c r="AZ142" s="698">
        <v>0</v>
      </c>
      <c r="BA142" s="698">
        <v>0</v>
      </c>
      <c r="BB142" s="698">
        <v>0</v>
      </c>
      <c r="BC142" s="698">
        <v>0</v>
      </c>
      <c r="BD142" s="698">
        <v>0</v>
      </c>
      <c r="BE142" s="698">
        <v>0</v>
      </c>
      <c r="BF142" s="698">
        <v>0</v>
      </c>
      <c r="BG142" s="698">
        <v>0</v>
      </c>
      <c r="BH142" s="698">
        <v>0</v>
      </c>
      <c r="BI142" s="698">
        <v>0</v>
      </c>
      <c r="BJ142" s="698">
        <v>0</v>
      </c>
      <c r="BK142" s="698">
        <v>0</v>
      </c>
      <c r="BL142" s="698">
        <v>0</v>
      </c>
      <c r="BM142" s="698">
        <v>0</v>
      </c>
      <c r="BN142" s="698">
        <v>0</v>
      </c>
      <c r="BO142" s="698">
        <v>0</v>
      </c>
      <c r="BP142" s="698">
        <v>0</v>
      </c>
      <c r="BQ142" s="698">
        <v>0</v>
      </c>
      <c r="BR142" s="698">
        <v>0</v>
      </c>
      <c r="BS142" s="698">
        <v>0</v>
      </c>
      <c r="BT142" s="699">
        <v>0</v>
      </c>
    </row>
    <row r="143" spans="2:72">
      <c r="B143" s="690" t="s">
        <v>208</v>
      </c>
      <c r="C143" s="690" t="s">
        <v>730</v>
      </c>
      <c r="D143" s="690" t="s">
        <v>750</v>
      </c>
      <c r="E143" s="690" t="s">
        <v>731</v>
      </c>
      <c r="F143" s="690" t="s">
        <v>743</v>
      </c>
      <c r="G143" s="690" t="s">
        <v>736</v>
      </c>
      <c r="H143" s="690">
        <v>2012</v>
      </c>
      <c r="I143" s="642" t="s">
        <v>581</v>
      </c>
      <c r="J143" s="642" t="s">
        <v>590</v>
      </c>
      <c r="K143" s="631"/>
      <c r="L143" s="697">
        <v>0</v>
      </c>
      <c r="M143" s="698">
        <v>0</v>
      </c>
      <c r="N143" s="698">
        <v>2</v>
      </c>
      <c r="O143" s="698">
        <v>0</v>
      </c>
      <c r="P143" s="698">
        <v>0</v>
      </c>
      <c r="Q143" s="698">
        <v>0</v>
      </c>
      <c r="R143" s="698">
        <v>0</v>
      </c>
      <c r="S143" s="698">
        <v>0</v>
      </c>
      <c r="T143" s="698">
        <v>0</v>
      </c>
      <c r="U143" s="698">
        <v>0</v>
      </c>
      <c r="V143" s="698">
        <v>0</v>
      </c>
      <c r="W143" s="698">
        <v>0</v>
      </c>
      <c r="X143" s="698">
        <v>0</v>
      </c>
      <c r="Y143" s="698">
        <v>0</v>
      </c>
      <c r="Z143" s="698">
        <v>0</v>
      </c>
      <c r="AA143" s="698">
        <v>0</v>
      </c>
      <c r="AB143" s="698">
        <v>0</v>
      </c>
      <c r="AC143" s="698">
        <v>0</v>
      </c>
      <c r="AD143" s="698">
        <v>0</v>
      </c>
      <c r="AE143" s="698">
        <v>0</v>
      </c>
      <c r="AF143" s="698">
        <v>0</v>
      </c>
      <c r="AG143" s="698">
        <v>0</v>
      </c>
      <c r="AH143" s="698">
        <v>0</v>
      </c>
      <c r="AI143" s="698">
        <v>0</v>
      </c>
      <c r="AJ143" s="698">
        <v>0</v>
      </c>
      <c r="AK143" s="698">
        <v>0</v>
      </c>
      <c r="AL143" s="698">
        <v>0</v>
      </c>
      <c r="AM143" s="698">
        <v>0</v>
      </c>
      <c r="AN143" s="698">
        <v>0</v>
      </c>
      <c r="AO143" s="699">
        <v>0</v>
      </c>
      <c r="AP143" s="631"/>
      <c r="AQ143" s="697">
        <v>0</v>
      </c>
      <c r="AR143" s="698">
        <v>0</v>
      </c>
      <c r="AS143" s="698">
        <v>3</v>
      </c>
      <c r="AT143" s="698">
        <v>0</v>
      </c>
      <c r="AU143" s="698">
        <v>0</v>
      </c>
      <c r="AV143" s="698">
        <v>0</v>
      </c>
      <c r="AW143" s="698">
        <v>0</v>
      </c>
      <c r="AX143" s="698">
        <v>0</v>
      </c>
      <c r="AY143" s="698">
        <v>0</v>
      </c>
      <c r="AZ143" s="698">
        <v>0</v>
      </c>
      <c r="BA143" s="698">
        <v>0</v>
      </c>
      <c r="BB143" s="698">
        <v>0</v>
      </c>
      <c r="BC143" s="698">
        <v>0</v>
      </c>
      <c r="BD143" s="698">
        <v>0</v>
      </c>
      <c r="BE143" s="698">
        <v>0</v>
      </c>
      <c r="BF143" s="698">
        <v>0</v>
      </c>
      <c r="BG143" s="698">
        <v>0</v>
      </c>
      <c r="BH143" s="698">
        <v>0</v>
      </c>
      <c r="BI143" s="698">
        <v>0</v>
      </c>
      <c r="BJ143" s="698">
        <v>0</v>
      </c>
      <c r="BK143" s="698">
        <v>0</v>
      </c>
      <c r="BL143" s="698">
        <v>0</v>
      </c>
      <c r="BM143" s="698">
        <v>0</v>
      </c>
      <c r="BN143" s="698">
        <v>0</v>
      </c>
      <c r="BO143" s="698">
        <v>0</v>
      </c>
      <c r="BP143" s="698">
        <v>0</v>
      </c>
      <c r="BQ143" s="698">
        <v>0</v>
      </c>
      <c r="BR143" s="698">
        <v>0</v>
      </c>
      <c r="BS143" s="698">
        <v>0</v>
      </c>
      <c r="BT143" s="699">
        <v>0</v>
      </c>
    </row>
    <row r="144" spans="2:72">
      <c r="B144" s="690" t="s">
        <v>208</v>
      </c>
      <c r="C144" s="690" t="s">
        <v>730</v>
      </c>
      <c r="D144" s="690" t="s">
        <v>750</v>
      </c>
      <c r="E144" s="690" t="s">
        <v>731</v>
      </c>
      <c r="F144" s="690" t="s">
        <v>743</v>
      </c>
      <c r="G144" s="690" t="s">
        <v>736</v>
      </c>
      <c r="H144" s="690">
        <v>2013</v>
      </c>
      <c r="I144" s="642" t="s">
        <v>581</v>
      </c>
      <c r="J144" s="642" t="s">
        <v>597</v>
      </c>
      <c r="K144" s="631"/>
      <c r="L144" s="697">
        <v>0</v>
      </c>
      <c r="M144" s="698">
        <v>0</v>
      </c>
      <c r="N144" s="698">
        <v>113</v>
      </c>
      <c r="O144" s="698">
        <v>0</v>
      </c>
      <c r="P144" s="698">
        <v>0</v>
      </c>
      <c r="Q144" s="698">
        <v>0</v>
      </c>
      <c r="R144" s="698">
        <v>0</v>
      </c>
      <c r="S144" s="698">
        <v>0</v>
      </c>
      <c r="T144" s="698">
        <v>0</v>
      </c>
      <c r="U144" s="698">
        <v>0</v>
      </c>
      <c r="V144" s="698">
        <v>0</v>
      </c>
      <c r="W144" s="698">
        <v>0</v>
      </c>
      <c r="X144" s="698">
        <v>0</v>
      </c>
      <c r="Y144" s="698">
        <v>0</v>
      </c>
      <c r="Z144" s="698">
        <v>0</v>
      </c>
      <c r="AA144" s="698">
        <v>0</v>
      </c>
      <c r="AB144" s="698">
        <v>0</v>
      </c>
      <c r="AC144" s="698">
        <v>0</v>
      </c>
      <c r="AD144" s="698">
        <v>0</v>
      </c>
      <c r="AE144" s="698">
        <v>0</v>
      </c>
      <c r="AF144" s="698">
        <v>0</v>
      </c>
      <c r="AG144" s="698">
        <v>0</v>
      </c>
      <c r="AH144" s="698">
        <v>0</v>
      </c>
      <c r="AI144" s="698">
        <v>0</v>
      </c>
      <c r="AJ144" s="698">
        <v>0</v>
      </c>
      <c r="AK144" s="698">
        <v>0</v>
      </c>
      <c r="AL144" s="698">
        <v>0</v>
      </c>
      <c r="AM144" s="698">
        <v>0</v>
      </c>
      <c r="AN144" s="698">
        <v>0</v>
      </c>
      <c r="AO144" s="699">
        <v>0</v>
      </c>
      <c r="AP144" s="631"/>
      <c r="AQ144" s="697">
        <v>0</v>
      </c>
      <c r="AR144" s="698">
        <v>0</v>
      </c>
      <c r="AS144" s="698">
        <v>7</v>
      </c>
      <c r="AT144" s="698">
        <v>0</v>
      </c>
      <c r="AU144" s="698">
        <v>0</v>
      </c>
      <c r="AV144" s="698">
        <v>0</v>
      </c>
      <c r="AW144" s="698">
        <v>0</v>
      </c>
      <c r="AX144" s="698">
        <v>0</v>
      </c>
      <c r="AY144" s="698">
        <v>0</v>
      </c>
      <c r="AZ144" s="698">
        <v>0</v>
      </c>
      <c r="BA144" s="698">
        <v>0</v>
      </c>
      <c r="BB144" s="698">
        <v>0</v>
      </c>
      <c r="BC144" s="698">
        <v>0</v>
      </c>
      <c r="BD144" s="698">
        <v>0</v>
      </c>
      <c r="BE144" s="698">
        <v>0</v>
      </c>
      <c r="BF144" s="698">
        <v>0</v>
      </c>
      <c r="BG144" s="698">
        <v>0</v>
      </c>
      <c r="BH144" s="698">
        <v>0</v>
      </c>
      <c r="BI144" s="698">
        <v>0</v>
      </c>
      <c r="BJ144" s="698">
        <v>0</v>
      </c>
      <c r="BK144" s="698">
        <v>0</v>
      </c>
      <c r="BL144" s="698">
        <v>0</v>
      </c>
      <c r="BM144" s="698">
        <v>0</v>
      </c>
      <c r="BN144" s="698">
        <v>0</v>
      </c>
      <c r="BO144" s="698">
        <v>0</v>
      </c>
      <c r="BP144" s="698">
        <v>0</v>
      </c>
      <c r="BQ144" s="698">
        <v>0</v>
      </c>
      <c r="BR144" s="698">
        <v>0</v>
      </c>
      <c r="BS144" s="698">
        <v>0</v>
      </c>
      <c r="BT144" s="699">
        <v>0</v>
      </c>
    </row>
    <row r="145" spans="2:72">
      <c r="B145" s="690" t="s">
        <v>208</v>
      </c>
      <c r="C145" s="690" t="s">
        <v>730</v>
      </c>
      <c r="D145" s="690" t="s">
        <v>751</v>
      </c>
      <c r="E145" s="690" t="s">
        <v>731</v>
      </c>
      <c r="F145" s="690" t="s">
        <v>743</v>
      </c>
      <c r="G145" s="690" t="s">
        <v>736</v>
      </c>
      <c r="H145" s="690">
        <v>2012</v>
      </c>
      <c r="I145" s="642" t="s">
        <v>581</v>
      </c>
      <c r="J145" s="642" t="s">
        <v>590</v>
      </c>
      <c r="K145" s="631"/>
      <c r="L145" s="697">
        <v>0</v>
      </c>
      <c r="M145" s="698">
        <v>0</v>
      </c>
      <c r="N145" s="698">
        <v>0</v>
      </c>
      <c r="O145" s="698">
        <v>0</v>
      </c>
      <c r="P145" s="698">
        <v>0</v>
      </c>
      <c r="Q145" s="698">
        <v>0</v>
      </c>
      <c r="R145" s="698">
        <v>0</v>
      </c>
      <c r="S145" s="698">
        <v>0</v>
      </c>
      <c r="T145" s="698">
        <v>0</v>
      </c>
      <c r="U145" s="698">
        <v>0</v>
      </c>
      <c r="V145" s="698">
        <v>0</v>
      </c>
      <c r="W145" s="698">
        <v>0</v>
      </c>
      <c r="X145" s="698">
        <v>0</v>
      </c>
      <c r="Y145" s="698">
        <v>0</v>
      </c>
      <c r="Z145" s="698">
        <v>0</v>
      </c>
      <c r="AA145" s="698">
        <v>0</v>
      </c>
      <c r="AB145" s="698">
        <v>0</v>
      </c>
      <c r="AC145" s="698">
        <v>0</v>
      </c>
      <c r="AD145" s="698">
        <v>0</v>
      </c>
      <c r="AE145" s="698">
        <v>0</v>
      </c>
      <c r="AF145" s="698">
        <v>0</v>
      </c>
      <c r="AG145" s="698">
        <v>0</v>
      </c>
      <c r="AH145" s="698">
        <v>0</v>
      </c>
      <c r="AI145" s="698">
        <v>0</v>
      </c>
      <c r="AJ145" s="698">
        <v>0</v>
      </c>
      <c r="AK145" s="698">
        <v>0</v>
      </c>
      <c r="AL145" s="698">
        <v>0</v>
      </c>
      <c r="AM145" s="698">
        <v>0</v>
      </c>
      <c r="AN145" s="698">
        <v>0</v>
      </c>
      <c r="AO145" s="699">
        <v>0</v>
      </c>
      <c r="AP145" s="631"/>
      <c r="AQ145" s="697">
        <v>0</v>
      </c>
      <c r="AR145" s="698">
        <v>0</v>
      </c>
      <c r="AS145" s="698">
        <v>0</v>
      </c>
      <c r="AT145" s="698">
        <v>0</v>
      </c>
      <c r="AU145" s="698">
        <v>0</v>
      </c>
      <c r="AV145" s="698">
        <v>0</v>
      </c>
      <c r="AW145" s="698">
        <v>0</v>
      </c>
      <c r="AX145" s="698">
        <v>0</v>
      </c>
      <c r="AY145" s="698">
        <v>0</v>
      </c>
      <c r="AZ145" s="698">
        <v>0</v>
      </c>
      <c r="BA145" s="698">
        <v>0</v>
      </c>
      <c r="BB145" s="698">
        <v>0</v>
      </c>
      <c r="BC145" s="698">
        <v>0</v>
      </c>
      <c r="BD145" s="698">
        <v>0</v>
      </c>
      <c r="BE145" s="698">
        <v>0</v>
      </c>
      <c r="BF145" s="698">
        <v>0</v>
      </c>
      <c r="BG145" s="698">
        <v>0</v>
      </c>
      <c r="BH145" s="698">
        <v>0</v>
      </c>
      <c r="BI145" s="698">
        <v>0</v>
      </c>
      <c r="BJ145" s="698">
        <v>0</v>
      </c>
      <c r="BK145" s="698">
        <v>0</v>
      </c>
      <c r="BL145" s="698">
        <v>0</v>
      </c>
      <c r="BM145" s="698">
        <v>0</v>
      </c>
      <c r="BN145" s="698">
        <v>0</v>
      </c>
      <c r="BO145" s="698">
        <v>0</v>
      </c>
      <c r="BP145" s="698">
        <v>0</v>
      </c>
      <c r="BQ145" s="698">
        <v>0</v>
      </c>
      <c r="BR145" s="698">
        <v>0</v>
      </c>
      <c r="BS145" s="698">
        <v>0</v>
      </c>
      <c r="BT145" s="699">
        <v>0</v>
      </c>
    </row>
    <row r="146" spans="2:72">
      <c r="B146" s="690" t="s">
        <v>208</v>
      </c>
      <c r="C146" s="690" t="s">
        <v>730</v>
      </c>
      <c r="D146" s="690" t="s">
        <v>751</v>
      </c>
      <c r="E146" s="690" t="s">
        <v>731</v>
      </c>
      <c r="F146" s="690" t="s">
        <v>743</v>
      </c>
      <c r="G146" s="690" t="s">
        <v>736</v>
      </c>
      <c r="H146" s="690">
        <v>2013</v>
      </c>
      <c r="I146" s="642" t="s">
        <v>581</v>
      </c>
      <c r="J146" s="642" t="s">
        <v>597</v>
      </c>
      <c r="K146" s="631"/>
      <c r="L146" s="697">
        <v>0</v>
      </c>
      <c r="M146" s="698">
        <v>0</v>
      </c>
      <c r="N146" s="698">
        <v>0</v>
      </c>
      <c r="O146" s="698">
        <v>0</v>
      </c>
      <c r="P146" s="698">
        <v>0</v>
      </c>
      <c r="Q146" s="698">
        <v>0</v>
      </c>
      <c r="R146" s="698">
        <v>0</v>
      </c>
      <c r="S146" s="698">
        <v>0</v>
      </c>
      <c r="T146" s="698">
        <v>0</v>
      </c>
      <c r="U146" s="698">
        <v>0</v>
      </c>
      <c r="V146" s="698">
        <v>0</v>
      </c>
      <c r="W146" s="698">
        <v>0</v>
      </c>
      <c r="X146" s="698">
        <v>0</v>
      </c>
      <c r="Y146" s="698">
        <v>0</v>
      </c>
      <c r="Z146" s="698">
        <v>0</v>
      </c>
      <c r="AA146" s="698">
        <v>0</v>
      </c>
      <c r="AB146" s="698">
        <v>0</v>
      </c>
      <c r="AC146" s="698">
        <v>0</v>
      </c>
      <c r="AD146" s="698">
        <v>0</v>
      </c>
      <c r="AE146" s="698">
        <v>0</v>
      </c>
      <c r="AF146" s="698">
        <v>0</v>
      </c>
      <c r="AG146" s="698">
        <v>0</v>
      </c>
      <c r="AH146" s="698">
        <v>0</v>
      </c>
      <c r="AI146" s="698">
        <v>0</v>
      </c>
      <c r="AJ146" s="698">
        <v>0</v>
      </c>
      <c r="AK146" s="698">
        <v>0</v>
      </c>
      <c r="AL146" s="698">
        <v>0</v>
      </c>
      <c r="AM146" s="698">
        <v>0</v>
      </c>
      <c r="AN146" s="698">
        <v>0</v>
      </c>
      <c r="AO146" s="699">
        <v>0</v>
      </c>
      <c r="AP146" s="631"/>
      <c r="AQ146" s="697">
        <v>0</v>
      </c>
      <c r="AR146" s="698">
        <v>0</v>
      </c>
      <c r="AS146" s="698">
        <v>0</v>
      </c>
      <c r="AT146" s="698">
        <v>0</v>
      </c>
      <c r="AU146" s="698">
        <v>0</v>
      </c>
      <c r="AV146" s="698">
        <v>0</v>
      </c>
      <c r="AW146" s="698">
        <v>0</v>
      </c>
      <c r="AX146" s="698">
        <v>0</v>
      </c>
      <c r="AY146" s="698">
        <v>0</v>
      </c>
      <c r="AZ146" s="698">
        <v>0</v>
      </c>
      <c r="BA146" s="698">
        <v>0</v>
      </c>
      <c r="BB146" s="698">
        <v>0</v>
      </c>
      <c r="BC146" s="698">
        <v>0</v>
      </c>
      <c r="BD146" s="698">
        <v>0</v>
      </c>
      <c r="BE146" s="698">
        <v>0</v>
      </c>
      <c r="BF146" s="698">
        <v>0</v>
      </c>
      <c r="BG146" s="698">
        <v>0</v>
      </c>
      <c r="BH146" s="698">
        <v>0</v>
      </c>
      <c r="BI146" s="698">
        <v>0</v>
      </c>
      <c r="BJ146" s="698">
        <v>0</v>
      </c>
      <c r="BK146" s="698">
        <v>0</v>
      </c>
      <c r="BL146" s="698">
        <v>0</v>
      </c>
      <c r="BM146" s="698">
        <v>0</v>
      </c>
      <c r="BN146" s="698">
        <v>0</v>
      </c>
      <c r="BO146" s="698">
        <v>0</v>
      </c>
      <c r="BP146" s="698">
        <v>0</v>
      </c>
      <c r="BQ146" s="698">
        <v>0</v>
      </c>
      <c r="BR146" s="698">
        <v>0</v>
      </c>
      <c r="BS146" s="698">
        <v>0</v>
      </c>
      <c r="BT146" s="699">
        <v>0</v>
      </c>
    </row>
    <row r="147" spans="2:72">
      <c r="B147" s="690" t="s">
        <v>208</v>
      </c>
      <c r="C147" s="690" t="s">
        <v>730</v>
      </c>
      <c r="D147" s="690" t="s">
        <v>22</v>
      </c>
      <c r="E147" s="690" t="s">
        <v>731</v>
      </c>
      <c r="F147" s="690" t="s">
        <v>743</v>
      </c>
      <c r="G147" s="690" t="s">
        <v>733</v>
      </c>
      <c r="H147" s="690">
        <v>2012</v>
      </c>
      <c r="I147" s="642" t="s">
        <v>581</v>
      </c>
      <c r="J147" s="642" t="s">
        <v>590</v>
      </c>
      <c r="K147" s="631"/>
      <c r="L147" s="697">
        <v>0</v>
      </c>
      <c r="M147" s="698">
        <v>399</v>
      </c>
      <c r="N147" s="698">
        <v>399</v>
      </c>
      <c r="O147" s="698">
        <v>395</v>
      </c>
      <c r="P147" s="698">
        <v>395</v>
      </c>
      <c r="Q147" s="698">
        <v>395</v>
      </c>
      <c r="R147" s="698">
        <v>362</v>
      </c>
      <c r="S147" s="698">
        <v>358</v>
      </c>
      <c r="T147" s="698">
        <v>358</v>
      </c>
      <c r="U147" s="698">
        <v>358</v>
      </c>
      <c r="V147" s="698">
        <v>331</v>
      </c>
      <c r="W147" s="698">
        <v>268</v>
      </c>
      <c r="X147" s="698">
        <v>268</v>
      </c>
      <c r="Y147" s="698">
        <v>247</v>
      </c>
      <c r="Z147" s="698">
        <v>239</v>
      </c>
      <c r="AA147" s="698">
        <v>239</v>
      </c>
      <c r="AB147" s="698">
        <v>183</v>
      </c>
      <c r="AC147" s="698">
        <v>18</v>
      </c>
      <c r="AD147" s="698">
        <v>8</v>
      </c>
      <c r="AE147" s="698">
        <v>8</v>
      </c>
      <c r="AF147" s="698">
        <v>8</v>
      </c>
      <c r="AG147" s="698">
        <v>0</v>
      </c>
      <c r="AH147" s="698">
        <v>0</v>
      </c>
      <c r="AI147" s="698">
        <v>0</v>
      </c>
      <c r="AJ147" s="698">
        <v>0</v>
      </c>
      <c r="AK147" s="698">
        <v>0</v>
      </c>
      <c r="AL147" s="698">
        <v>0</v>
      </c>
      <c r="AM147" s="698">
        <v>0</v>
      </c>
      <c r="AN147" s="698">
        <v>0</v>
      </c>
      <c r="AO147" s="699">
        <v>0</v>
      </c>
      <c r="AP147" s="631"/>
      <c r="AQ147" s="697">
        <v>0</v>
      </c>
      <c r="AR147" s="698">
        <v>2177263</v>
      </c>
      <c r="AS147" s="698">
        <v>2177263</v>
      </c>
      <c r="AT147" s="698">
        <v>2162574</v>
      </c>
      <c r="AU147" s="698">
        <v>2161932</v>
      </c>
      <c r="AV147" s="698">
        <v>2161932</v>
      </c>
      <c r="AW147" s="698">
        <v>2058289.0000000002</v>
      </c>
      <c r="AX147" s="698">
        <v>2038319</v>
      </c>
      <c r="AY147" s="698">
        <v>2038319</v>
      </c>
      <c r="AZ147" s="698">
        <v>2012110</v>
      </c>
      <c r="BA147" s="698">
        <v>1882811</v>
      </c>
      <c r="BB147" s="698">
        <v>1536548</v>
      </c>
      <c r="BC147" s="698">
        <v>1497730</v>
      </c>
      <c r="BD147" s="698">
        <v>1397417</v>
      </c>
      <c r="BE147" s="698">
        <v>1370571</v>
      </c>
      <c r="BF147" s="698">
        <v>1370571</v>
      </c>
      <c r="BG147" s="698">
        <v>1011567</v>
      </c>
      <c r="BH147" s="698">
        <v>51667</v>
      </c>
      <c r="BI147" s="698">
        <v>29434</v>
      </c>
      <c r="BJ147" s="698">
        <v>29434</v>
      </c>
      <c r="BK147" s="698">
        <v>29434</v>
      </c>
      <c r="BL147" s="698">
        <v>0</v>
      </c>
      <c r="BM147" s="698">
        <v>0</v>
      </c>
      <c r="BN147" s="698">
        <v>0</v>
      </c>
      <c r="BO147" s="698">
        <v>0</v>
      </c>
      <c r="BP147" s="698">
        <v>0</v>
      </c>
      <c r="BQ147" s="698">
        <v>0</v>
      </c>
      <c r="BR147" s="698">
        <v>0</v>
      </c>
      <c r="BS147" s="698">
        <v>0</v>
      </c>
      <c r="BT147" s="699">
        <v>0</v>
      </c>
    </row>
    <row r="148" spans="2:72">
      <c r="B148" s="690" t="s">
        <v>208</v>
      </c>
      <c r="C148" s="690" t="s">
        <v>730</v>
      </c>
      <c r="D148" s="690" t="s">
        <v>22</v>
      </c>
      <c r="E148" s="690" t="s">
        <v>731</v>
      </c>
      <c r="F148" s="690" t="s">
        <v>743</v>
      </c>
      <c r="G148" s="690" t="s">
        <v>733</v>
      </c>
      <c r="H148" s="690">
        <v>2013</v>
      </c>
      <c r="I148" s="642" t="s">
        <v>581</v>
      </c>
      <c r="J148" s="642" t="s">
        <v>597</v>
      </c>
      <c r="K148" s="631"/>
      <c r="L148" s="697">
        <v>0</v>
      </c>
      <c r="M148" s="698">
        <v>0</v>
      </c>
      <c r="N148" s="698">
        <v>4897</v>
      </c>
      <c r="O148" s="698">
        <v>4660</v>
      </c>
      <c r="P148" s="698">
        <v>4642</v>
      </c>
      <c r="Q148" s="698">
        <v>4521</v>
      </c>
      <c r="R148" s="698">
        <v>4091.9999999999995</v>
      </c>
      <c r="S148" s="698">
        <v>3867</v>
      </c>
      <c r="T148" s="698">
        <v>3867</v>
      </c>
      <c r="U148" s="698">
        <v>3858</v>
      </c>
      <c r="V148" s="698">
        <v>3817</v>
      </c>
      <c r="W148" s="698">
        <v>3167</v>
      </c>
      <c r="X148" s="698">
        <v>2301</v>
      </c>
      <c r="Y148" s="698">
        <v>2229</v>
      </c>
      <c r="Z148" s="698">
        <v>1704</v>
      </c>
      <c r="AA148" s="698">
        <v>1037</v>
      </c>
      <c r="AB148" s="698">
        <v>1037</v>
      </c>
      <c r="AC148" s="698">
        <v>904</v>
      </c>
      <c r="AD148" s="698">
        <v>276</v>
      </c>
      <c r="AE148" s="698">
        <v>256</v>
      </c>
      <c r="AF148" s="698">
        <v>256</v>
      </c>
      <c r="AG148" s="698">
        <v>256</v>
      </c>
      <c r="AH148" s="698">
        <v>0</v>
      </c>
      <c r="AI148" s="698">
        <v>0</v>
      </c>
      <c r="AJ148" s="698">
        <v>0</v>
      </c>
      <c r="AK148" s="698">
        <v>0</v>
      </c>
      <c r="AL148" s="698">
        <v>0</v>
      </c>
      <c r="AM148" s="698">
        <v>0</v>
      </c>
      <c r="AN148" s="698">
        <v>0</v>
      </c>
      <c r="AO148" s="699">
        <v>0</v>
      </c>
      <c r="AP148" s="631"/>
      <c r="AQ148" s="697">
        <v>0</v>
      </c>
      <c r="AR148" s="698">
        <v>0</v>
      </c>
      <c r="AS148" s="698">
        <v>26220638</v>
      </c>
      <c r="AT148" s="698">
        <v>25437349</v>
      </c>
      <c r="AU148" s="698">
        <v>25379868</v>
      </c>
      <c r="AV148" s="698">
        <v>24941802</v>
      </c>
      <c r="AW148" s="698">
        <v>23506982</v>
      </c>
      <c r="AX148" s="698">
        <v>22461606</v>
      </c>
      <c r="AY148" s="698">
        <v>22461606</v>
      </c>
      <c r="AZ148" s="698">
        <v>22405413</v>
      </c>
      <c r="BA148" s="698">
        <v>22262501</v>
      </c>
      <c r="BB148" s="698">
        <v>18225769</v>
      </c>
      <c r="BC148" s="698">
        <v>12644193</v>
      </c>
      <c r="BD148" s="698">
        <v>12178267</v>
      </c>
      <c r="BE148" s="698">
        <v>9386362</v>
      </c>
      <c r="BF148" s="698">
        <v>7178796</v>
      </c>
      <c r="BG148" s="698">
        <v>7178796</v>
      </c>
      <c r="BH148" s="698">
        <v>5924122</v>
      </c>
      <c r="BI148" s="698">
        <v>587949</v>
      </c>
      <c r="BJ148" s="698">
        <v>544103</v>
      </c>
      <c r="BK148" s="698">
        <v>544103</v>
      </c>
      <c r="BL148" s="698">
        <v>544103</v>
      </c>
      <c r="BM148" s="698">
        <v>0</v>
      </c>
      <c r="BN148" s="698">
        <v>0</v>
      </c>
      <c r="BO148" s="698">
        <v>0</v>
      </c>
      <c r="BP148" s="698">
        <v>0</v>
      </c>
      <c r="BQ148" s="698">
        <v>0</v>
      </c>
      <c r="BR148" s="698">
        <v>0</v>
      </c>
      <c r="BS148" s="698">
        <v>0</v>
      </c>
      <c r="BT148" s="699">
        <v>0</v>
      </c>
    </row>
    <row r="149" spans="2:72">
      <c r="B149" s="690" t="s">
        <v>208</v>
      </c>
      <c r="C149" s="690" t="s">
        <v>730</v>
      </c>
      <c r="D149" s="756" t="s">
        <v>21</v>
      </c>
      <c r="E149" s="690" t="s">
        <v>731</v>
      </c>
      <c r="F149" s="690" t="s">
        <v>743</v>
      </c>
      <c r="G149" s="690" t="s">
        <v>733</v>
      </c>
      <c r="H149" s="690">
        <v>2012</v>
      </c>
      <c r="I149" s="642" t="s">
        <v>581</v>
      </c>
      <c r="J149" s="633" t="s">
        <v>590</v>
      </c>
      <c r="K149" s="631"/>
      <c r="L149" s="697">
        <v>0</v>
      </c>
      <c r="M149" s="698">
        <v>19</v>
      </c>
      <c r="N149" s="698">
        <v>19</v>
      </c>
      <c r="O149" s="698">
        <v>19</v>
      </c>
      <c r="P149" s="698">
        <v>15</v>
      </c>
      <c r="Q149" s="698">
        <v>15</v>
      </c>
      <c r="R149" s="698">
        <v>2</v>
      </c>
      <c r="S149" s="698">
        <v>2</v>
      </c>
      <c r="T149" s="698">
        <v>2</v>
      </c>
      <c r="U149" s="698">
        <v>2</v>
      </c>
      <c r="V149" s="698">
        <v>2</v>
      </c>
      <c r="W149" s="698">
        <v>2</v>
      </c>
      <c r="X149" s="698">
        <v>2</v>
      </c>
      <c r="Y149" s="698">
        <v>0</v>
      </c>
      <c r="Z149" s="698">
        <v>0</v>
      </c>
      <c r="AA149" s="698">
        <v>0</v>
      </c>
      <c r="AB149" s="698">
        <v>0</v>
      </c>
      <c r="AC149" s="698">
        <v>0</v>
      </c>
      <c r="AD149" s="698">
        <v>0</v>
      </c>
      <c r="AE149" s="698">
        <v>0</v>
      </c>
      <c r="AF149" s="698">
        <v>0</v>
      </c>
      <c r="AG149" s="698">
        <v>0</v>
      </c>
      <c r="AH149" s="698">
        <v>0</v>
      </c>
      <c r="AI149" s="698">
        <v>0</v>
      </c>
      <c r="AJ149" s="698">
        <v>0</v>
      </c>
      <c r="AK149" s="698">
        <v>0</v>
      </c>
      <c r="AL149" s="698">
        <v>0</v>
      </c>
      <c r="AM149" s="698">
        <v>0</v>
      </c>
      <c r="AN149" s="698">
        <v>0</v>
      </c>
      <c r="AO149" s="699">
        <v>0</v>
      </c>
      <c r="AP149" s="631"/>
      <c r="AQ149" s="697">
        <v>0</v>
      </c>
      <c r="AR149" s="698">
        <v>63534</v>
      </c>
      <c r="AS149" s="698">
        <v>63534</v>
      </c>
      <c r="AT149" s="698">
        <v>63534</v>
      </c>
      <c r="AU149" s="698">
        <v>49670</v>
      </c>
      <c r="AV149" s="698">
        <v>49670</v>
      </c>
      <c r="AW149" s="698">
        <v>6619</v>
      </c>
      <c r="AX149" s="698">
        <v>6619</v>
      </c>
      <c r="AY149" s="698">
        <v>6619</v>
      </c>
      <c r="AZ149" s="698">
        <v>6619</v>
      </c>
      <c r="BA149" s="698">
        <v>6619</v>
      </c>
      <c r="BB149" s="698">
        <v>5044</v>
      </c>
      <c r="BC149" s="698">
        <v>5044</v>
      </c>
      <c r="BD149" s="698">
        <v>0</v>
      </c>
      <c r="BE149" s="698">
        <v>0</v>
      </c>
      <c r="BF149" s="698">
        <v>0</v>
      </c>
      <c r="BG149" s="698">
        <v>0</v>
      </c>
      <c r="BH149" s="698">
        <v>0</v>
      </c>
      <c r="BI149" s="698">
        <v>0</v>
      </c>
      <c r="BJ149" s="698">
        <v>0</v>
      </c>
      <c r="BK149" s="698">
        <v>0</v>
      </c>
      <c r="BL149" s="698">
        <v>0</v>
      </c>
      <c r="BM149" s="698">
        <v>0</v>
      </c>
      <c r="BN149" s="698">
        <v>0</v>
      </c>
      <c r="BO149" s="698">
        <v>0</v>
      </c>
      <c r="BP149" s="698">
        <v>0</v>
      </c>
      <c r="BQ149" s="698">
        <v>0</v>
      </c>
      <c r="BR149" s="698">
        <v>0</v>
      </c>
      <c r="BS149" s="698">
        <v>0</v>
      </c>
      <c r="BT149" s="699">
        <v>0</v>
      </c>
    </row>
    <row r="150" spans="2:72">
      <c r="B150" s="690" t="s">
        <v>208</v>
      </c>
      <c r="C150" s="690" t="s">
        <v>730</v>
      </c>
      <c r="D150" s="756" t="s">
        <v>21</v>
      </c>
      <c r="E150" s="690" t="s">
        <v>731</v>
      </c>
      <c r="F150" s="690" t="s">
        <v>743</v>
      </c>
      <c r="G150" s="690" t="s">
        <v>733</v>
      </c>
      <c r="H150" s="690">
        <v>2013</v>
      </c>
      <c r="I150" s="642" t="s">
        <v>581</v>
      </c>
      <c r="J150" s="642" t="s">
        <v>597</v>
      </c>
      <c r="K150" s="631"/>
      <c r="L150" s="697">
        <v>0</v>
      </c>
      <c r="M150" s="698">
        <v>0</v>
      </c>
      <c r="N150" s="698">
        <v>1010.9999999999999</v>
      </c>
      <c r="O150" s="698">
        <v>1008.9999999999999</v>
      </c>
      <c r="P150" s="698">
        <v>990</v>
      </c>
      <c r="Q150" s="698">
        <v>779</v>
      </c>
      <c r="R150" s="698">
        <v>414</v>
      </c>
      <c r="S150" s="698">
        <v>414</v>
      </c>
      <c r="T150" s="698">
        <v>414</v>
      </c>
      <c r="U150" s="698">
        <v>414</v>
      </c>
      <c r="V150" s="698">
        <v>414</v>
      </c>
      <c r="W150" s="698">
        <v>414</v>
      </c>
      <c r="X150" s="698">
        <v>400</v>
      </c>
      <c r="Y150" s="698">
        <v>87</v>
      </c>
      <c r="Z150" s="698">
        <v>9</v>
      </c>
      <c r="AA150" s="698">
        <v>9</v>
      </c>
      <c r="AB150" s="698">
        <v>9</v>
      </c>
      <c r="AC150" s="698">
        <v>0</v>
      </c>
      <c r="AD150" s="698">
        <v>0</v>
      </c>
      <c r="AE150" s="698">
        <v>0</v>
      </c>
      <c r="AF150" s="698">
        <v>0</v>
      </c>
      <c r="AG150" s="698">
        <v>0</v>
      </c>
      <c r="AH150" s="698">
        <v>0</v>
      </c>
      <c r="AI150" s="698">
        <v>0</v>
      </c>
      <c r="AJ150" s="698">
        <v>0</v>
      </c>
      <c r="AK150" s="698">
        <v>0</v>
      </c>
      <c r="AL150" s="698">
        <v>0</v>
      </c>
      <c r="AM150" s="698">
        <v>0</v>
      </c>
      <c r="AN150" s="698">
        <v>0</v>
      </c>
      <c r="AO150" s="699">
        <v>0</v>
      </c>
      <c r="AP150" s="631"/>
      <c r="AQ150" s="697">
        <v>0</v>
      </c>
      <c r="AR150" s="698">
        <v>0</v>
      </c>
      <c r="AS150" s="698">
        <v>3655868</v>
      </c>
      <c r="AT150" s="698">
        <v>3649365</v>
      </c>
      <c r="AU150" s="698">
        <v>3579299</v>
      </c>
      <c r="AV150" s="698">
        <v>2767341</v>
      </c>
      <c r="AW150" s="698">
        <v>1628168</v>
      </c>
      <c r="AX150" s="698">
        <v>1627650</v>
      </c>
      <c r="AY150" s="698">
        <v>1627650</v>
      </c>
      <c r="AZ150" s="698">
        <v>1627173</v>
      </c>
      <c r="BA150" s="698">
        <v>1627173</v>
      </c>
      <c r="BB150" s="698">
        <v>1627173</v>
      </c>
      <c r="BC150" s="698">
        <v>1502698</v>
      </c>
      <c r="BD150" s="698">
        <v>262065.99999999997</v>
      </c>
      <c r="BE150" s="698">
        <v>8495</v>
      </c>
      <c r="BF150" s="698">
        <v>8495</v>
      </c>
      <c r="BG150" s="698">
        <v>8495</v>
      </c>
      <c r="BH150" s="698">
        <v>0</v>
      </c>
      <c r="BI150" s="698">
        <v>0</v>
      </c>
      <c r="BJ150" s="698">
        <v>0</v>
      </c>
      <c r="BK150" s="698">
        <v>0</v>
      </c>
      <c r="BL150" s="698">
        <v>0</v>
      </c>
      <c r="BM150" s="698">
        <v>0</v>
      </c>
      <c r="BN150" s="698">
        <v>0</v>
      </c>
      <c r="BO150" s="698">
        <v>0</v>
      </c>
      <c r="BP150" s="698">
        <v>0</v>
      </c>
      <c r="BQ150" s="698">
        <v>0</v>
      </c>
      <c r="BR150" s="698">
        <v>0</v>
      </c>
      <c r="BS150" s="698">
        <v>0</v>
      </c>
      <c r="BT150" s="699">
        <v>0</v>
      </c>
    </row>
    <row r="151" spans="2:72">
      <c r="B151" s="690" t="s">
        <v>208</v>
      </c>
      <c r="C151" s="690" t="s">
        <v>734</v>
      </c>
      <c r="D151" s="756" t="s">
        <v>4</v>
      </c>
      <c r="E151" s="690" t="s">
        <v>731</v>
      </c>
      <c r="F151" s="690" t="s">
        <v>29</v>
      </c>
      <c r="G151" s="690" t="s">
        <v>733</v>
      </c>
      <c r="H151" s="690">
        <v>2013</v>
      </c>
      <c r="I151" s="642" t="s">
        <v>581</v>
      </c>
      <c r="J151" s="642" t="s">
        <v>597</v>
      </c>
      <c r="K151" s="631"/>
      <c r="L151" s="697">
        <v>0</v>
      </c>
      <c r="M151" s="698">
        <v>0</v>
      </c>
      <c r="N151" s="698">
        <v>29</v>
      </c>
      <c r="O151" s="698">
        <v>29</v>
      </c>
      <c r="P151" s="698">
        <v>28</v>
      </c>
      <c r="Q151" s="698">
        <v>24</v>
      </c>
      <c r="R151" s="698">
        <v>24</v>
      </c>
      <c r="S151" s="698">
        <v>24</v>
      </c>
      <c r="T151" s="698">
        <v>24</v>
      </c>
      <c r="U151" s="698">
        <v>24</v>
      </c>
      <c r="V151" s="698">
        <v>18</v>
      </c>
      <c r="W151" s="698">
        <v>18</v>
      </c>
      <c r="X151" s="698">
        <v>14</v>
      </c>
      <c r="Y151" s="698">
        <v>14</v>
      </c>
      <c r="Z151" s="698">
        <v>14</v>
      </c>
      <c r="AA151" s="698">
        <v>14</v>
      </c>
      <c r="AB151" s="698">
        <v>14</v>
      </c>
      <c r="AC151" s="698">
        <v>14</v>
      </c>
      <c r="AD151" s="698">
        <v>14</v>
      </c>
      <c r="AE151" s="698">
        <v>8</v>
      </c>
      <c r="AF151" s="698">
        <v>8</v>
      </c>
      <c r="AG151" s="698">
        <v>8</v>
      </c>
      <c r="AH151" s="698">
        <v>0</v>
      </c>
      <c r="AI151" s="698">
        <v>0</v>
      </c>
      <c r="AJ151" s="698">
        <v>0</v>
      </c>
      <c r="AK151" s="698">
        <v>0</v>
      </c>
      <c r="AL151" s="698">
        <v>0</v>
      </c>
      <c r="AM151" s="698">
        <v>0</v>
      </c>
      <c r="AN151" s="698">
        <v>0</v>
      </c>
      <c r="AO151" s="699">
        <v>0</v>
      </c>
      <c r="AP151" s="631"/>
      <c r="AQ151" s="697">
        <v>0</v>
      </c>
      <c r="AR151" s="698">
        <v>0</v>
      </c>
      <c r="AS151" s="698">
        <v>431268</v>
      </c>
      <c r="AT151" s="698">
        <v>431268</v>
      </c>
      <c r="AU151" s="698">
        <v>414649</v>
      </c>
      <c r="AV151" s="698">
        <v>351293</v>
      </c>
      <c r="AW151" s="698">
        <v>351293</v>
      </c>
      <c r="AX151" s="698">
        <v>351293</v>
      </c>
      <c r="AY151" s="698">
        <v>351293</v>
      </c>
      <c r="AZ151" s="698">
        <v>351000</v>
      </c>
      <c r="BA151" s="698">
        <v>255236</v>
      </c>
      <c r="BB151" s="698">
        <v>255236</v>
      </c>
      <c r="BC151" s="698">
        <v>232073</v>
      </c>
      <c r="BD151" s="698">
        <v>228768</v>
      </c>
      <c r="BE151" s="698">
        <v>228768</v>
      </c>
      <c r="BF151" s="698">
        <v>227827</v>
      </c>
      <c r="BG151" s="698">
        <v>227827</v>
      </c>
      <c r="BH151" s="698">
        <v>227635</v>
      </c>
      <c r="BI151" s="698">
        <v>220600</v>
      </c>
      <c r="BJ151" s="698">
        <v>129488</v>
      </c>
      <c r="BK151" s="698">
        <v>129488</v>
      </c>
      <c r="BL151" s="698">
        <v>129488</v>
      </c>
      <c r="BM151" s="698">
        <v>0</v>
      </c>
      <c r="BN151" s="698">
        <v>0</v>
      </c>
      <c r="BO151" s="698">
        <v>0</v>
      </c>
      <c r="BP151" s="698">
        <v>0</v>
      </c>
      <c r="BQ151" s="698">
        <v>0</v>
      </c>
      <c r="BR151" s="698">
        <v>0</v>
      </c>
      <c r="BS151" s="698">
        <v>0</v>
      </c>
      <c r="BT151" s="699">
        <v>0</v>
      </c>
    </row>
    <row r="152" spans="2:72">
      <c r="B152" s="690" t="s">
        <v>208</v>
      </c>
      <c r="C152" s="690" t="s">
        <v>734</v>
      </c>
      <c r="D152" s="690" t="s">
        <v>2</v>
      </c>
      <c r="E152" s="690" t="s">
        <v>731</v>
      </c>
      <c r="F152" s="690" t="s">
        <v>29</v>
      </c>
      <c r="G152" s="690" t="s">
        <v>733</v>
      </c>
      <c r="H152" s="690">
        <v>2013</v>
      </c>
      <c r="I152" s="642" t="s">
        <v>581</v>
      </c>
      <c r="J152" s="642" t="s">
        <v>597</v>
      </c>
      <c r="K152" s="631"/>
      <c r="L152" s="697">
        <v>0</v>
      </c>
      <c r="M152" s="698">
        <v>0</v>
      </c>
      <c r="N152" s="698">
        <v>40</v>
      </c>
      <c r="O152" s="698">
        <v>40</v>
      </c>
      <c r="P152" s="698">
        <v>40</v>
      </c>
      <c r="Q152" s="698">
        <v>40</v>
      </c>
      <c r="R152" s="698">
        <v>0</v>
      </c>
      <c r="S152" s="698">
        <v>0</v>
      </c>
      <c r="T152" s="698">
        <v>0</v>
      </c>
      <c r="U152" s="698">
        <v>0</v>
      </c>
      <c r="V152" s="698">
        <v>0</v>
      </c>
      <c r="W152" s="698">
        <v>0</v>
      </c>
      <c r="X152" s="698">
        <v>0</v>
      </c>
      <c r="Y152" s="698">
        <v>0</v>
      </c>
      <c r="Z152" s="698">
        <v>0</v>
      </c>
      <c r="AA152" s="698">
        <v>0</v>
      </c>
      <c r="AB152" s="698">
        <v>0</v>
      </c>
      <c r="AC152" s="698">
        <v>0</v>
      </c>
      <c r="AD152" s="698">
        <v>0</v>
      </c>
      <c r="AE152" s="698">
        <v>0</v>
      </c>
      <c r="AF152" s="698">
        <v>0</v>
      </c>
      <c r="AG152" s="698">
        <v>0</v>
      </c>
      <c r="AH152" s="698">
        <v>0</v>
      </c>
      <c r="AI152" s="698">
        <v>0</v>
      </c>
      <c r="AJ152" s="698">
        <v>0</v>
      </c>
      <c r="AK152" s="698">
        <v>0</v>
      </c>
      <c r="AL152" s="698">
        <v>0</v>
      </c>
      <c r="AM152" s="698">
        <v>0</v>
      </c>
      <c r="AN152" s="698">
        <v>0</v>
      </c>
      <c r="AO152" s="699">
        <v>0</v>
      </c>
      <c r="AP152" s="631"/>
      <c r="AQ152" s="697">
        <v>0</v>
      </c>
      <c r="AR152" s="698">
        <v>0</v>
      </c>
      <c r="AS152" s="698">
        <v>70563</v>
      </c>
      <c r="AT152" s="698">
        <v>70563</v>
      </c>
      <c r="AU152" s="698">
        <v>70563</v>
      </c>
      <c r="AV152" s="698">
        <v>70563</v>
      </c>
      <c r="AW152" s="698">
        <v>0</v>
      </c>
      <c r="AX152" s="698">
        <v>0</v>
      </c>
      <c r="AY152" s="698">
        <v>0</v>
      </c>
      <c r="AZ152" s="698">
        <v>0</v>
      </c>
      <c r="BA152" s="698">
        <v>0</v>
      </c>
      <c r="BB152" s="698">
        <v>0</v>
      </c>
      <c r="BC152" s="698">
        <v>0</v>
      </c>
      <c r="BD152" s="698">
        <v>0</v>
      </c>
      <c r="BE152" s="698">
        <v>0</v>
      </c>
      <c r="BF152" s="698">
        <v>0</v>
      </c>
      <c r="BG152" s="698">
        <v>0</v>
      </c>
      <c r="BH152" s="698">
        <v>0</v>
      </c>
      <c r="BI152" s="698">
        <v>0</v>
      </c>
      <c r="BJ152" s="698">
        <v>0</v>
      </c>
      <c r="BK152" s="698">
        <v>0</v>
      </c>
      <c r="BL152" s="698">
        <v>0</v>
      </c>
      <c r="BM152" s="698">
        <v>0</v>
      </c>
      <c r="BN152" s="698">
        <v>0</v>
      </c>
      <c r="BO152" s="698">
        <v>0</v>
      </c>
      <c r="BP152" s="698">
        <v>0</v>
      </c>
      <c r="BQ152" s="698">
        <v>0</v>
      </c>
      <c r="BR152" s="698">
        <v>0</v>
      </c>
      <c r="BS152" s="698">
        <v>0</v>
      </c>
      <c r="BT152" s="699">
        <v>0</v>
      </c>
    </row>
    <row r="153" spans="2:72">
      <c r="B153" s="690" t="s">
        <v>208</v>
      </c>
      <c r="C153" s="690" t="s">
        <v>734</v>
      </c>
      <c r="D153" s="690" t="s">
        <v>1</v>
      </c>
      <c r="E153" s="690" t="s">
        <v>731</v>
      </c>
      <c r="F153" s="690" t="s">
        <v>29</v>
      </c>
      <c r="G153" s="690" t="s">
        <v>733</v>
      </c>
      <c r="H153" s="690">
        <v>2013</v>
      </c>
      <c r="I153" s="642" t="s">
        <v>581</v>
      </c>
      <c r="J153" s="642" t="s">
        <v>597</v>
      </c>
      <c r="K153" s="631"/>
      <c r="L153" s="697">
        <v>0</v>
      </c>
      <c r="M153" s="698">
        <v>0</v>
      </c>
      <c r="N153" s="698">
        <v>104</v>
      </c>
      <c r="O153" s="698">
        <v>104</v>
      </c>
      <c r="P153" s="698">
        <v>104</v>
      </c>
      <c r="Q153" s="698">
        <v>102</v>
      </c>
      <c r="R153" s="698">
        <v>62</v>
      </c>
      <c r="S153" s="698">
        <v>0</v>
      </c>
      <c r="T153" s="698">
        <v>0</v>
      </c>
      <c r="U153" s="698">
        <v>0</v>
      </c>
      <c r="V153" s="698">
        <v>0</v>
      </c>
      <c r="W153" s="698">
        <v>0</v>
      </c>
      <c r="X153" s="698">
        <v>0</v>
      </c>
      <c r="Y153" s="698">
        <v>0</v>
      </c>
      <c r="Z153" s="698">
        <v>0</v>
      </c>
      <c r="AA153" s="698">
        <v>0</v>
      </c>
      <c r="AB153" s="698">
        <v>0</v>
      </c>
      <c r="AC153" s="698">
        <v>0</v>
      </c>
      <c r="AD153" s="698">
        <v>0</v>
      </c>
      <c r="AE153" s="698">
        <v>0</v>
      </c>
      <c r="AF153" s="698">
        <v>0</v>
      </c>
      <c r="AG153" s="698">
        <v>0</v>
      </c>
      <c r="AH153" s="698">
        <v>0</v>
      </c>
      <c r="AI153" s="698">
        <v>0</v>
      </c>
      <c r="AJ153" s="698">
        <v>0</v>
      </c>
      <c r="AK153" s="698">
        <v>0</v>
      </c>
      <c r="AL153" s="698">
        <v>0</v>
      </c>
      <c r="AM153" s="698">
        <v>0</v>
      </c>
      <c r="AN153" s="698">
        <v>0</v>
      </c>
      <c r="AO153" s="699">
        <v>0</v>
      </c>
      <c r="AP153" s="631"/>
      <c r="AQ153" s="697">
        <v>0</v>
      </c>
      <c r="AR153" s="698">
        <v>0</v>
      </c>
      <c r="AS153" s="698">
        <v>681361</v>
      </c>
      <c r="AT153" s="698">
        <v>681361</v>
      </c>
      <c r="AU153" s="698">
        <v>681361</v>
      </c>
      <c r="AV153" s="698">
        <v>679413</v>
      </c>
      <c r="AW153" s="698">
        <v>422004</v>
      </c>
      <c r="AX153" s="698">
        <v>0</v>
      </c>
      <c r="AY153" s="698">
        <v>0</v>
      </c>
      <c r="AZ153" s="698">
        <v>0</v>
      </c>
      <c r="BA153" s="698">
        <v>0</v>
      </c>
      <c r="BB153" s="698">
        <v>0</v>
      </c>
      <c r="BC153" s="698">
        <v>0</v>
      </c>
      <c r="BD153" s="698">
        <v>0</v>
      </c>
      <c r="BE153" s="698">
        <v>0</v>
      </c>
      <c r="BF153" s="698">
        <v>0</v>
      </c>
      <c r="BG153" s="698">
        <v>0</v>
      </c>
      <c r="BH153" s="698">
        <v>0</v>
      </c>
      <c r="BI153" s="698">
        <v>0</v>
      </c>
      <c r="BJ153" s="698">
        <v>0</v>
      </c>
      <c r="BK153" s="698">
        <v>0</v>
      </c>
      <c r="BL153" s="698">
        <v>0</v>
      </c>
      <c r="BM153" s="698">
        <v>0</v>
      </c>
      <c r="BN153" s="698">
        <v>0</v>
      </c>
      <c r="BO153" s="698">
        <v>0</v>
      </c>
      <c r="BP153" s="698">
        <v>0</v>
      </c>
      <c r="BQ153" s="698">
        <v>0</v>
      </c>
      <c r="BR153" s="698">
        <v>0</v>
      </c>
      <c r="BS153" s="698">
        <v>0</v>
      </c>
      <c r="BT153" s="699">
        <v>0</v>
      </c>
    </row>
    <row r="154" spans="2:72">
      <c r="B154" s="690" t="s">
        <v>208</v>
      </c>
      <c r="C154" s="690" t="s">
        <v>734</v>
      </c>
      <c r="D154" s="756" t="s">
        <v>5</v>
      </c>
      <c r="E154" s="690" t="s">
        <v>731</v>
      </c>
      <c r="F154" s="690" t="s">
        <v>29</v>
      </c>
      <c r="G154" s="690" t="s">
        <v>733</v>
      </c>
      <c r="H154" s="690">
        <v>2013</v>
      </c>
      <c r="I154" s="642" t="s">
        <v>581</v>
      </c>
      <c r="J154" s="642" t="s">
        <v>597</v>
      </c>
      <c r="K154" s="631"/>
      <c r="L154" s="697">
        <v>0</v>
      </c>
      <c r="M154" s="698">
        <v>0</v>
      </c>
      <c r="N154" s="698">
        <v>66</v>
      </c>
      <c r="O154" s="698">
        <v>66</v>
      </c>
      <c r="P154" s="698">
        <v>63</v>
      </c>
      <c r="Q154" s="698">
        <v>50</v>
      </c>
      <c r="R154" s="698">
        <v>50</v>
      </c>
      <c r="S154" s="698">
        <v>50</v>
      </c>
      <c r="T154" s="698">
        <v>50</v>
      </c>
      <c r="U154" s="698">
        <v>50</v>
      </c>
      <c r="V154" s="698">
        <v>43</v>
      </c>
      <c r="W154" s="698">
        <v>43</v>
      </c>
      <c r="X154" s="698">
        <v>31</v>
      </c>
      <c r="Y154" s="698">
        <v>20</v>
      </c>
      <c r="Z154" s="698">
        <v>20</v>
      </c>
      <c r="AA154" s="698">
        <v>20</v>
      </c>
      <c r="AB154" s="698">
        <v>20</v>
      </c>
      <c r="AC154" s="698">
        <v>20</v>
      </c>
      <c r="AD154" s="698">
        <v>17</v>
      </c>
      <c r="AE154" s="698">
        <v>10</v>
      </c>
      <c r="AF154" s="698">
        <v>10</v>
      </c>
      <c r="AG154" s="698">
        <v>10</v>
      </c>
      <c r="AH154" s="698">
        <v>0</v>
      </c>
      <c r="AI154" s="698">
        <v>0</v>
      </c>
      <c r="AJ154" s="698">
        <v>0</v>
      </c>
      <c r="AK154" s="698">
        <v>0</v>
      </c>
      <c r="AL154" s="698">
        <v>0</v>
      </c>
      <c r="AM154" s="698">
        <v>0</v>
      </c>
      <c r="AN154" s="698">
        <v>0</v>
      </c>
      <c r="AO154" s="699">
        <v>0</v>
      </c>
      <c r="AP154" s="631"/>
      <c r="AQ154" s="697">
        <v>0</v>
      </c>
      <c r="AR154" s="698">
        <v>0</v>
      </c>
      <c r="AS154" s="698">
        <v>961278</v>
      </c>
      <c r="AT154" s="698">
        <v>961278</v>
      </c>
      <c r="AU154" s="698">
        <v>903359</v>
      </c>
      <c r="AV154" s="698">
        <v>705695</v>
      </c>
      <c r="AW154" s="698">
        <v>705695</v>
      </c>
      <c r="AX154" s="698">
        <v>705695</v>
      </c>
      <c r="AY154" s="698">
        <v>705695</v>
      </c>
      <c r="AZ154" s="698">
        <v>704863</v>
      </c>
      <c r="BA154" s="698">
        <v>592749</v>
      </c>
      <c r="BB154" s="698">
        <v>592749</v>
      </c>
      <c r="BC154" s="698">
        <v>515787.00000000006</v>
      </c>
      <c r="BD154" s="698">
        <v>331601</v>
      </c>
      <c r="BE154" s="698">
        <v>331601</v>
      </c>
      <c r="BF154" s="698">
        <v>314102</v>
      </c>
      <c r="BG154" s="698">
        <v>314102</v>
      </c>
      <c r="BH154" s="698">
        <v>311855</v>
      </c>
      <c r="BI154" s="698">
        <v>269183</v>
      </c>
      <c r="BJ154" s="698">
        <v>158004</v>
      </c>
      <c r="BK154" s="698">
        <v>158004</v>
      </c>
      <c r="BL154" s="698">
        <v>158004</v>
      </c>
      <c r="BM154" s="698">
        <v>0</v>
      </c>
      <c r="BN154" s="698">
        <v>0</v>
      </c>
      <c r="BO154" s="698">
        <v>0</v>
      </c>
      <c r="BP154" s="698">
        <v>0</v>
      </c>
      <c r="BQ154" s="698">
        <v>0</v>
      </c>
      <c r="BR154" s="698">
        <v>0</v>
      </c>
      <c r="BS154" s="698">
        <v>0</v>
      </c>
      <c r="BT154" s="699">
        <v>0</v>
      </c>
    </row>
    <row r="155" spans="2:72">
      <c r="B155" s="690" t="s">
        <v>208</v>
      </c>
      <c r="C155" s="690" t="s">
        <v>734</v>
      </c>
      <c r="D155" s="690" t="s">
        <v>14</v>
      </c>
      <c r="E155" s="690" t="s">
        <v>731</v>
      </c>
      <c r="F155" s="690" t="s">
        <v>29</v>
      </c>
      <c r="G155" s="690" t="s">
        <v>733</v>
      </c>
      <c r="H155" s="690">
        <v>2013</v>
      </c>
      <c r="I155" s="642" t="s">
        <v>581</v>
      </c>
      <c r="J155" s="642" t="s">
        <v>597</v>
      </c>
      <c r="K155" s="631"/>
      <c r="L155" s="697">
        <v>0</v>
      </c>
      <c r="M155" s="698">
        <v>0</v>
      </c>
      <c r="N155" s="698">
        <v>32</v>
      </c>
      <c r="O155" s="698">
        <v>32</v>
      </c>
      <c r="P155" s="698">
        <v>32</v>
      </c>
      <c r="Q155" s="698">
        <v>29</v>
      </c>
      <c r="R155" s="698">
        <v>28</v>
      </c>
      <c r="S155" s="698">
        <v>27</v>
      </c>
      <c r="T155" s="698">
        <v>27</v>
      </c>
      <c r="U155" s="698">
        <v>27</v>
      </c>
      <c r="V155" s="698">
        <v>19</v>
      </c>
      <c r="W155" s="698">
        <v>18</v>
      </c>
      <c r="X155" s="698">
        <v>18</v>
      </c>
      <c r="Y155" s="698">
        <v>18</v>
      </c>
      <c r="Z155" s="698">
        <v>17</v>
      </c>
      <c r="AA155" s="698">
        <v>17</v>
      </c>
      <c r="AB155" s="698">
        <v>2</v>
      </c>
      <c r="AC155" s="698">
        <v>1</v>
      </c>
      <c r="AD155" s="698">
        <v>1</v>
      </c>
      <c r="AE155" s="698">
        <v>1</v>
      </c>
      <c r="AF155" s="698">
        <v>1</v>
      </c>
      <c r="AG155" s="698">
        <v>1</v>
      </c>
      <c r="AH155" s="698">
        <v>1</v>
      </c>
      <c r="AI155" s="698">
        <v>0</v>
      </c>
      <c r="AJ155" s="698">
        <v>0</v>
      </c>
      <c r="AK155" s="698">
        <v>0</v>
      </c>
      <c r="AL155" s="698">
        <v>0</v>
      </c>
      <c r="AM155" s="698">
        <v>0</v>
      </c>
      <c r="AN155" s="698">
        <v>0</v>
      </c>
      <c r="AO155" s="699">
        <v>0</v>
      </c>
      <c r="AP155" s="631"/>
      <c r="AQ155" s="697">
        <v>0</v>
      </c>
      <c r="AR155" s="698">
        <v>0</v>
      </c>
      <c r="AS155" s="698">
        <v>384041</v>
      </c>
      <c r="AT155" s="698">
        <v>381518</v>
      </c>
      <c r="AU155" s="698">
        <v>381267</v>
      </c>
      <c r="AV155" s="698">
        <v>338439</v>
      </c>
      <c r="AW155" s="698">
        <v>317422</v>
      </c>
      <c r="AX155" s="698">
        <v>296928</v>
      </c>
      <c r="AY155" s="698">
        <v>294282</v>
      </c>
      <c r="AZ155" s="698">
        <v>294282</v>
      </c>
      <c r="BA155" s="698">
        <v>142029</v>
      </c>
      <c r="BB155" s="698">
        <v>140952</v>
      </c>
      <c r="BC155" s="698">
        <v>135626</v>
      </c>
      <c r="BD155" s="698">
        <v>135626</v>
      </c>
      <c r="BE155" s="698">
        <v>133448</v>
      </c>
      <c r="BF155" s="698">
        <v>133448</v>
      </c>
      <c r="BG155" s="698">
        <v>12933</v>
      </c>
      <c r="BH155" s="698">
        <v>10102</v>
      </c>
      <c r="BI155" s="698">
        <v>10102</v>
      </c>
      <c r="BJ155" s="698">
        <v>10102</v>
      </c>
      <c r="BK155" s="698">
        <v>10102</v>
      </c>
      <c r="BL155" s="698">
        <v>10102</v>
      </c>
      <c r="BM155" s="698">
        <v>10102</v>
      </c>
      <c r="BN155" s="698">
        <v>0</v>
      </c>
      <c r="BO155" s="698">
        <v>0</v>
      </c>
      <c r="BP155" s="698">
        <v>0</v>
      </c>
      <c r="BQ155" s="698">
        <v>0</v>
      </c>
      <c r="BR155" s="698">
        <v>0</v>
      </c>
      <c r="BS155" s="698">
        <v>0</v>
      </c>
      <c r="BT155" s="699">
        <v>0</v>
      </c>
    </row>
    <row r="156" spans="2:72">
      <c r="B156" s="690" t="s">
        <v>208</v>
      </c>
      <c r="C156" s="690" t="s">
        <v>734</v>
      </c>
      <c r="D156" s="756" t="s">
        <v>3</v>
      </c>
      <c r="E156" s="690" t="s">
        <v>731</v>
      </c>
      <c r="F156" s="690" t="s">
        <v>29</v>
      </c>
      <c r="G156" s="690" t="s">
        <v>733</v>
      </c>
      <c r="H156" s="690">
        <v>2012</v>
      </c>
      <c r="I156" s="642" t="s">
        <v>581</v>
      </c>
      <c r="J156" s="633" t="s">
        <v>590</v>
      </c>
      <c r="K156" s="631"/>
      <c r="L156" s="697">
        <v>0</v>
      </c>
      <c r="M156" s="698">
        <v>54</v>
      </c>
      <c r="N156" s="698">
        <v>54</v>
      </c>
      <c r="O156" s="698">
        <v>54</v>
      </c>
      <c r="P156" s="698">
        <v>54</v>
      </c>
      <c r="Q156" s="698">
        <v>54</v>
      </c>
      <c r="R156" s="698">
        <v>54</v>
      </c>
      <c r="S156" s="698">
        <v>54</v>
      </c>
      <c r="T156" s="698">
        <v>54</v>
      </c>
      <c r="U156" s="698">
        <v>54</v>
      </c>
      <c r="V156" s="698">
        <v>54</v>
      </c>
      <c r="W156" s="698">
        <v>54</v>
      </c>
      <c r="X156" s="698">
        <v>54</v>
      </c>
      <c r="Y156" s="698">
        <v>54</v>
      </c>
      <c r="Z156" s="698">
        <v>54</v>
      </c>
      <c r="AA156" s="698">
        <v>54</v>
      </c>
      <c r="AB156" s="698">
        <v>54</v>
      </c>
      <c r="AC156" s="698">
        <v>54</v>
      </c>
      <c r="AD156" s="698">
        <v>54</v>
      </c>
      <c r="AE156" s="698">
        <v>54</v>
      </c>
      <c r="AF156" s="698">
        <v>47</v>
      </c>
      <c r="AG156" s="698">
        <v>0</v>
      </c>
      <c r="AH156" s="698">
        <v>0</v>
      </c>
      <c r="AI156" s="698">
        <v>0</v>
      </c>
      <c r="AJ156" s="698">
        <v>0</v>
      </c>
      <c r="AK156" s="698">
        <v>0</v>
      </c>
      <c r="AL156" s="698">
        <v>0</v>
      </c>
      <c r="AM156" s="698">
        <v>0</v>
      </c>
      <c r="AN156" s="698">
        <v>0</v>
      </c>
      <c r="AO156" s="699">
        <v>0</v>
      </c>
      <c r="AP156" s="631"/>
      <c r="AQ156" s="697">
        <v>0</v>
      </c>
      <c r="AR156" s="698">
        <v>110444</v>
      </c>
      <c r="AS156" s="698">
        <v>110444</v>
      </c>
      <c r="AT156" s="698">
        <v>110444</v>
      </c>
      <c r="AU156" s="698">
        <v>110444</v>
      </c>
      <c r="AV156" s="698">
        <v>110444</v>
      </c>
      <c r="AW156" s="698">
        <v>110444</v>
      </c>
      <c r="AX156" s="698">
        <v>110444</v>
      </c>
      <c r="AY156" s="698">
        <v>110444</v>
      </c>
      <c r="AZ156" s="698">
        <v>110444</v>
      </c>
      <c r="BA156" s="698">
        <v>110444</v>
      </c>
      <c r="BB156" s="698">
        <v>110444</v>
      </c>
      <c r="BC156" s="698">
        <v>110444</v>
      </c>
      <c r="BD156" s="698">
        <v>110444</v>
      </c>
      <c r="BE156" s="698">
        <v>110444</v>
      </c>
      <c r="BF156" s="698">
        <v>110444</v>
      </c>
      <c r="BG156" s="698">
        <v>110444</v>
      </c>
      <c r="BH156" s="698">
        <v>110444</v>
      </c>
      <c r="BI156" s="698">
        <v>110444</v>
      </c>
      <c r="BJ156" s="698">
        <v>103185</v>
      </c>
      <c r="BK156" s="698">
        <v>0</v>
      </c>
      <c r="BL156" s="698">
        <v>0</v>
      </c>
      <c r="BM156" s="698">
        <v>0</v>
      </c>
      <c r="BN156" s="698">
        <v>0</v>
      </c>
      <c r="BO156" s="698">
        <v>0</v>
      </c>
      <c r="BP156" s="698">
        <v>0</v>
      </c>
      <c r="BQ156" s="698">
        <v>0</v>
      </c>
      <c r="BR156" s="698">
        <v>0</v>
      </c>
      <c r="BS156" s="698">
        <v>0</v>
      </c>
      <c r="BT156" s="699">
        <v>0</v>
      </c>
    </row>
    <row r="157" spans="2:72">
      <c r="B157" s="690" t="s">
        <v>208</v>
      </c>
      <c r="C157" s="690" t="s">
        <v>734</v>
      </c>
      <c r="D157" s="756" t="s">
        <v>3</v>
      </c>
      <c r="E157" s="690" t="s">
        <v>731</v>
      </c>
      <c r="F157" s="690" t="s">
        <v>29</v>
      </c>
      <c r="G157" s="690" t="s">
        <v>733</v>
      </c>
      <c r="H157" s="690">
        <v>2013</v>
      </c>
      <c r="I157" s="642" t="s">
        <v>581</v>
      </c>
      <c r="J157" s="642" t="s">
        <v>597</v>
      </c>
      <c r="K157" s="631"/>
      <c r="L157" s="697">
        <v>0</v>
      </c>
      <c r="M157" s="698">
        <v>0</v>
      </c>
      <c r="N157" s="698">
        <v>1448</v>
      </c>
      <c r="O157" s="698">
        <v>1448</v>
      </c>
      <c r="P157" s="698">
        <v>1448</v>
      </c>
      <c r="Q157" s="698">
        <v>1448</v>
      </c>
      <c r="R157" s="698">
        <v>1448</v>
      </c>
      <c r="S157" s="698">
        <v>1448</v>
      </c>
      <c r="T157" s="698">
        <v>1448</v>
      </c>
      <c r="U157" s="698">
        <v>1448</v>
      </c>
      <c r="V157" s="698">
        <v>1448</v>
      </c>
      <c r="W157" s="698">
        <v>1448</v>
      </c>
      <c r="X157" s="698">
        <v>1448</v>
      </c>
      <c r="Y157" s="698">
        <v>1448</v>
      </c>
      <c r="Z157" s="698">
        <v>1448</v>
      </c>
      <c r="AA157" s="698">
        <v>1448</v>
      </c>
      <c r="AB157" s="698">
        <v>1448</v>
      </c>
      <c r="AC157" s="698">
        <v>1448</v>
      </c>
      <c r="AD157" s="698">
        <v>1448</v>
      </c>
      <c r="AE157" s="698">
        <v>1448</v>
      </c>
      <c r="AF157" s="698">
        <v>1211</v>
      </c>
      <c r="AG157" s="698">
        <v>0</v>
      </c>
      <c r="AH157" s="698">
        <v>0</v>
      </c>
      <c r="AI157" s="698">
        <v>0</v>
      </c>
      <c r="AJ157" s="698">
        <v>0</v>
      </c>
      <c r="AK157" s="698">
        <v>0</v>
      </c>
      <c r="AL157" s="698">
        <v>0</v>
      </c>
      <c r="AM157" s="698">
        <v>0</v>
      </c>
      <c r="AN157" s="698">
        <v>0</v>
      </c>
      <c r="AO157" s="699">
        <v>0</v>
      </c>
      <c r="AP157" s="631"/>
      <c r="AQ157" s="697">
        <v>0</v>
      </c>
      <c r="AR157" s="698">
        <v>0</v>
      </c>
      <c r="AS157" s="698">
        <v>2563561</v>
      </c>
      <c r="AT157" s="698">
        <v>2563561</v>
      </c>
      <c r="AU157" s="698">
        <v>2563561</v>
      </c>
      <c r="AV157" s="698">
        <v>2563561</v>
      </c>
      <c r="AW157" s="698">
        <v>2563561</v>
      </c>
      <c r="AX157" s="698">
        <v>2563561</v>
      </c>
      <c r="AY157" s="698">
        <v>2563561</v>
      </c>
      <c r="AZ157" s="698">
        <v>2563561</v>
      </c>
      <c r="BA157" s="698">
        <v>2563561</v>
      </c>
      <c r="BB157" s="698">
        <v>2563561</v>
      </c>
      <c r="BC157" s="698">
        <v>2563561</v>
      </c>
      <c r="BD157" s="698">
        <v>2563561</v>
      </c>
      <c r="BE157" s="698">
        <v>2563561</v>
      </c>
      <c r="BF157" s="698">
        <v>2563561</v>
      </c>
      <c r="BG157" s="698">
        <v>2563561</v>
      </c>
      <c r="BH157" s="698">
        <v>2563561</v>
      </c>
      <c r="BI157" s="698">
        <v>2563561</v>
      </c>
      <c r="BJ157" s="698">
        <v>2563561</v>
      </c>
      <c r="BK157" s="698">
        <v>2351604</v>
      </c>
      <c r="BL157" s="698">
        <v>0</v>
      </c>
      <c r="BM157" s="698">
        <v>0</v>
      </c>
      <c r="BN157" s="698">
        <v>0</v>
      </c>
      <c r="BO157" s="698">
        <v>0</v>
      </c>
      <c r="BP157" s="698">
        <v>0</v>
      </c>
      <c r="BQ157" s="698">
        <v>0</v>
      </c>
      <c r="BR157" s="698">
        <v>0</v>
      </c>
      <c r="BS157" s="698">
        <v>0</v>
      </c>
      <c r="BT157" s="699">
        <v>0</v>
      </c>
    </row>
    <row r="158" spans="2:72">
      <c r="B158" s="690" t="s">
        <v>208</v>
      </c>
      <c r="C158" s="690" t="s">
        <v>734</v>
      </c>
      <c r="D158" s="756" t="s">
        <v>7</v>
      </c>
      <c r="E158" s="690" t="s">
        <v>731</v>
      </c>
      <c r="F158" s="690" t="s">
        <v>29</v>
      </c>
      <c r="G158" s="690" t="s">
        <v>733</v>
      </c>
      <c r="H158" s="690">
        <v>2013</v>
      </c>
      <c r="I158" s="642" t="s">
        <v>581</v>
      </c>
      <c r="J158" s="642" t="s">
        <v>597</v>
      </c>
      <c r="K158" s="631"/>
      <c r="L158" s="697">
        <v>0</v>
      </c>
      <c r="M158" s="698">
        <v>0</v>
      </c>
      <c r="N158" s="698">
        <v>2</v>
      </c>
      <c r="O158" s="698">
        <v>2</v>
      </c>
      <c r="P158" s="698">
        <v>2</v>
      </c>
      <c r="Q158" s="698">
        <v>2</v>
      </c>
      <c r="R158" s="698">
        <v>2</v>
      </c>
      <c r="S158" s="698">
        <v>2</v>
      </c>
      <c r="T158" s="698">
        <v>2</v>
      </c>
      <c r="U158" s="698">
        <v>2</v>
      </c>
      <c r="V158" s="698">
        <v>2</v>
      </c>
      <c r="W158" s="698">
        <v>2</v>
      </c>
      <c r="X158" s="698">
        <v>2</v>
      </c>
      <c r="Y158" s="698">
        <v>2</v>
      </c>
      <c r="Z158" s="698">
        <v>2</v>
      </c>
      <c r="AA158" s="698">
        <v>2</v>
      </c>
      <c r="AB158" s="698">
        <v>2</v>
      </c>
      <c r="AC158" s="698">
        <v>2</v>
      </c>
      <c r="AD158" s="698">
        <v>2</v>
      </c>
      <c r="AE158" s="698">
        <v>2</v>
      </c>
      <c r="AF158" s="698">
        <v>1</v>
      </c>
      <c r="AG158" s="698">
        <v>1</v>
      </c>
      <c r="AH158" s="698">
        <v>0</v>
      </c>
      <c r="AI158" s="698">
        <v>0</v>
      </c>
      <c r="AJ158" s="698">
        <v>0</v>
      </c>
      <c r="AK158" s="698">
        <v>0</v>
      </c>
      <c r="AL158" s="698">
        <v>0</v>
      </c>
      <c r="AM158" s="698">
        <v>0</v>
      </c>
      <c r="AN158" s="698">
        <v>0</v>
      </c>
      <c r="AO158" s="699">
        <v>0</v>
      </c>
      <c r="AP158" s="631"/>
      <c r="AQ158" s="697">
        <v>0</v>
      </c>
      <c r="AR158" s="698">
        <v>0</v>
      </c>
      <c r="AS158" s="698">
        <v>16548</v>
      </c>
      <c r="AT158" s="698">
        <v>16548</v>
      </c>
      <c r="AU158" s="698">
        <v>16548</v>
      </c>
      <c r="AV158" s="698">
        <v>16548</v>
      </c>
      <c r="AW158" s="698">
        <v>16548</v>
      </c>
      <c r="AX158" s="698">
        <v>16548</v>
      </c>
      <c r="AY158" s="698">
        <v>16548</v>
      </c>
      <c r="AZ158" s="698">
        <v>16548</v>
      </c>
      <c r="BA158" s="698">
        <v>16548</v>
      </c>
      <c r="BB158" s="698">
        <v>16548</v>
      </c>
      <c r="BC158" s="698">
        <v>16548</v>
      </c>
      <c r="BD158" s="698">
        <v>16548</v>
      </c>
      <c r="BE158" s="698">
        <v>16548</v>
      </c>
      <c r="BF158" s="698">
        <v>16548</v>
      </c>
      <c r="BG158" s="698">
        <v>16548</v>
      </c>
      <c r="BH158" s="698">
        <v>16548</v>
      </c>
      <c r="BI158" s="698">
        <v>16548</v>
      </c>
      <c r="BJ158" s="698">
        <v>16548</v>
      </c>
      <c r="BK158" s="698">
        <v>14713</v>
      </c>
      <c r="BL158" s="698">
        <v>14713</v>
      </c>
      <c r="BM158" s="698">
        <v>0</v>
      </c>
      <c r="BN158" s="698">
        <v>0</v>
      </c>
      <c r="BO158" s="698">
        <v>0</v>
      </c>
      <c r="BP158" s="698">
        <v>0</v>
      </c>
      <c r="BQ158" s="698">
        <v>0</v>
      </c>
      <c r="BR158" s="698">
        <v>0</v>
      </c>
      <c r="BS158" s="698">
        <v>0</v>
      </c>
      <c r="BT158" s="699">
        <v>0</v>
      </c>
    </row>
    <row r="159" spans="2:72">
      <c r="B159" s="690" t="s">
        <v>208</v>
      </c>
      <c r="C159" s="690" t="s">
        <v>734</v>
      </c>
      <c r="D159" s="690" t="s">
        <v>750</v>
      </c>
      <c r="E159" s="690" t="s">
        <v>731</v>
      </c>
      <c r="F159" s="690" t="s">
        <v>29</v>
      </c>
      <c r="G159" s="690" t="s">
        <v>736</v>
      </c>
      <c r="H159" s="690">
        <v>2006</v>
      </c>
      <c r="I159" s="642" t="s">
        <v>581</v>
      </c>
      <c r="J159" s="642" t="s">
        <v>590</v>
      </c>
      <c r="K159" s="631"/>
      <c r="L159" s="697">
        <v>0</v>
      </c>
      <c r="M159" s="698">
        <v>0</v>
      </c>
      <c r="N159" s="698">
        <v>216</v>
      </c>
      <c r="O159" s="698">
        <v>0</v>
      </c>
      <c r="P159" s="698">
        <v>0</v>
      </c>
      <c r="Q159" s="698">
        <v>0</v>
      </c>
      <c r="R159" s="698">
        <v>0</v>
      </c>
      <c r="S159" s="698">
        <v>0</v>
      </c>
      <c r="T159" s="698">
        <v>0</v>
      </c>
      <c r="U159" s="698">
        <v>0</v>
      </c>
      <c r="V159" s="698">
        <v>0</v>
      </c>
      <c r="W159" s="698">
        <v>0</v>
      </c>
      <c r="X159" s="698">
        <v>0</v>
      </c>
      <c r="Y159" s="698">
        <v>0</v>
      </c>
      <c r="Z159" s="698">
        <v>0</v>
      </c>
      <c r="AA159" s="698">
        <v>0</v>
      </c>
      <c r="AB159" s="698">
        <v>0</v>
      </c>
      <c r="AC159" s="698">
        <v>0</v>
      </c>
      <c r="AD159" s="698">
        <v>0</v>
      </c>
      <c r="AE159" s="698">
        <v>0</v>
      </c>
      <c r="AF159" s="698">
        <v>0</v>
      </c>
      <c r="AG159" s="698">
        <v>0</v>
      </c>
      <c r="AH159" s="698">
        <v>0</v>
      </c>
      <c r="AI159" s="698">
        <v>0</v>
      </c>
      <c r="AJ159" s="698">
        <v>0</v>
      </c>
      <c r="AK159" s="698">
        <v>0</v>
      </c>
      <c r="AL159" s="698">
        <v>0</v>
      </c>
      <c r="AM159" s="698">
        <v>0</v>
      </c>
      <c r="AN159" s="698">
        <v>0</v>
      </c>
      <c r="AO159" s="699">
        <v>0</v>
      </c>
      <c r="AP159" s="631"/>
      <c r="AQ159" s="697">
        <v>0</v>
      </c>
      <c r="AR159" s="698">
        <v>0</v>
      </c>
      <c r="AS159" s="698">
        <v>1044</v>
      </c>
      <c r="AT159" s="698">
        <v>0</v>
      </c>
      <c r="AU159" s="698">
        <v>0</v>
      </c>
      <c r="AV159" s="698">
        <v>0</v>
      </c>
      <c r="AW159" s="698">
        <v>0</v>
      </c>
      <c r="AX159" s="698">
        <v>0</v>
      </c>
      <c r="AY159" s="698">
        <v>0</v>
      </c>
      <c r="AZ159" s="698">
        <v>0</v>
      </c>
      <c r="BA159" s="698">
        <v>0</v>
      </c>
      <c r="BB159" s="698">
        <v>0</v>
      </c>
      <c r="BC159" s="698">
        <v>0</v>
      </c>
      <c r="BD159" s="698">
        <v>0</v>
      </c>
      <c r="BE159" s="698">
        <v>0</v>
      </c>
      <c r="BF159" s="698">
        <v>0</v>
      </c>
      <c r="BG159" s="698">
        <v>0</v>
      </c>
      <c r="BH159" s="698">
        <v>0</v>
      </c>
      <c r="BI159" s="698">
        <v>0</v>
      </c>
      <c r="BJ159" s="698">
        <v>0</v>
      </c>
      <c r="BK159" s="698">
        <v>0</v>
      </c>
      <c r="BL159" s="698">
        <v>0</v>
      </c>
      <c r="BM159" s="698">
        <v>0</v>
      </c>
      <c r="BN159" s="698">
        <v>0</v>
      </c>
      <c r="BO159" s="698">
        <v>0</v>
      </c>
      <c r="BP159" s="698">
        <v>0</v>
      </c>
      <c r="BQ159" s="698">
        <v>0</v>
      </c>
      <c r="BR159" s="698">
        <v>0</v>
      </c>
      <c r="BS159" s="698">
        <v>0</v>
      </c>
      <c r="BT159" s="699">
        <v>0</v>
      </c>
    </row>
    <row r="160" spans="2:72">
      <c r="B160" s="690" t="s">
        <v>208</v>
      </c>
      <c r="C160" s="690" t="s">
        <v>734</v>
      </c>
      <c r="D160" s="690" t="s">
        <v>750</v>
      </c>
      <c r="E160" s="690" t="s">
        <v>731</v>
      </c>
      <c r="F160" s="690" t="s">
        <v>29</v>
      </c>
      <c r="G160" s="690" t="s">
        <v>736</v>
      </c>
      <c r="H160" s="690">
        <v>2007</v>
      </c>
      <c r="I160" s="642" t="s">
        <v>581</v>
      </c>
      <c r="J160" s="642" t="s">
        <v>590</v>
      </c>
      <c r="K160" s="631"/>
      <c r="L160" s="697">
        <v>0</v>
      </c>
      <c r="M160" s="698">
        <v>0</v>
      </c>
      <c r="N160" s="698">
        <v>407</v>
      </c>
      <c r="O160" s="698">
        <v>0</v>
      </c>
      <c r="P160" s="698">
        <v>0</v>
      </c>
      <c r="Q160" s="698">
        <v>0</v>
      </c>
      <c r="R160" s="698">
        <v>0</v>
      </c>
      <c r="S160" s="698">
        <v>0</v>
      </c>
      <c r="T160" s="698">
        <v>0</v>
      </c>
      <c r="U160" s="698">
        <v>0</v>
      </c>
      <c r="V160" s="698">
        <v>0</v>
      </c>
      <c r="W160" s="698">
        <v>0</v>
      </c>
      <c r="X160" s="698">
        <v>0</v>
      </c>
      <c r="Y160" s="698">
        <v>0</v>
      </c>
      <c r="Z160" s="698">
        <v>0</v>
      </c>
      <c r="AA160" s="698">
        <v>0</v>
      </c>
      <c r="AB160" s="698">
        <v>0</v>
      </c>
      <c r="AC160" s="698">
        <v>0</v>
      </c>
      <c r="AD160" s="698">
        <v>0</v>
      </c>
      <c r="AE160" s="698">
        <v>0</v>
      </c>
      <c r="AF160" s="698">
        <v>0</v>
      </c>
      <c r="AG160" s="698">
        <v>0</v>
      </c>
      <c r="AH160" s="698">
        <v>0</v>
      </c>
      <c r="AI160" s="698">
        <v>0</v>
      </c>
      <c r="AJ160" s="698">
        <v>0</v>
      </c>
      <c r="AK160" s="698">
        <v>0</v>
      </c>
      <c r="AL160" s="698">
        <v>0</v>
      </c>
      <c r="AM160" s="698">
        <v>0</v>
      </c>
      <c r="AN160" s="698">
        <v>0</v>
      </c>
      <c r="AO160" s="699">
        <v>0</v>
      </c>
      <c r="AP160" s="631"/>
      <c r="AQ160" s="697">
        <v>0</v>
      </c>
      <c r="AR160" s="698">
        <v>0</v>
      </c>
      <c r="AS160" s="698">
        <v>1970</v>
      </c>
      <c r="AT160" s="698">
        <v>0</v>
      </c>
      <c r="AU160" s="698">
        <v>0</v>
      </c>
      <c r="AV160" s="698">
        <v>0</v>
      </c>
      <c r="AW160" s="698">
        <v>0</v>
      </c>
      <c r="AX160" s="698">
        <v>0</v>
      </c>
      <c r="AY160" s="698">
        <v>0</v>
      </c>
      <c r="AZ160" s="698">
        <v>0</v>
      </c>
      <c r="BA160" s="698">
        <v>0</v>
      </c>
      <c r="BB160" s="698">
        <v>0</v>
      </c>
      <c r="BC160" s="698">
        <v>0</v>
      </c>
      <c r="BD160" s="698">
        <v>0</v>
      </c>
      <c r="BE160" s="698">
        <v>0</v>
      </c>
      <c r="BF160" s="698">
        <v>0</v>
      </c>
      <c r="BG160" s="698">
        <v>0</v>
      </c>
      <c r="BH160" s="698">
        <v>0</v>
      </c>
      <c r="BI160" s="698">
        <v>0</v>
      </c>
      <c r="BJ160" s="698">
        <v>0</v>
      </c>
      <c r="BK160" s="698">
        <v>0</v>
      </c>
      <c r="BL160" s="698">
        <v>0</v>
      </c>
      <c r="BM160" s="698">
        <v>0</v>
      </c>
      <c r="BN160" s="698">
        <v>0</v>
      </c>
      <c r="BO160" s="698">
        <v>0</v>
      </c>
      <c r="BP160" s="698">
        <v>0</v>
      </c>
      <c r="BQ160" s="698">
        <v>0</v>
      </c>
      <c r="BR160" s="698">
        <v>0</v>
      </c>
      <c r="BS160" s="698">
        <v>0</v>
      </c>
      <c r="BT160" s="699">
        <v>0</v>
      </c>
    </row>
    <row r="161" spans="2:72">
      <c r="B161" s="690" t="s">
        <v>208</v>
      </c>
      <c r="C161" s="690" t="s">
        <v>734</v>
      </c>
      <c r="D161" s="690" t="s">
        <v>750</v>
      </c>
      <c r="E161" s="690" t="s">
        <v>731</v>
      </c>
      <c r="F161" s="690" t="s">
        <v>29</v>
      </c>
      <c r="G161" s="690" t="s">
        <v>736</v>
      </c>
      <c r="H161" s="690">
        <v>2008</v>
      </c>
      <c r="I161" s="642" t="s">
        <v>581</v>
      </c>
      <c r="J161" s="642" t="s">
        <v>590</v>
      </c>
      <c r="K161" s="631"/>
      <c r="L161" s="697">
        <v>0</v>
      </c>
      <c r="M161" s="698">
        <v>0</v>
      </c>
      <c r="N161" s="698">
        <v>1008.9999999999999</v>
      </c>
      <c r="O161" s="698">
        <v>0</v>
      </c>
      <c r="P161" s="698">
        <v>0</v>
      </c>
      <c r="Q161" s="698">
        <v>0</v>
      </c>
      <c r="R161" s="698">
        <v>0</v>
      </c>
      <c r="S161" s="698">
        <v>0</v>
      </c>
      <c r="T161" s="698">
        <v>0</v>
      </c>
      <c r="U161" s="698">
        <v>0</v>
      </c>
      <c r="V161" s="698">
        <v>0</v>
      </c>
      <c r="W161" s="698">
        <v>0</v>
      </c>
      <c r="X161" s="698">
        <v>0</v>
      </c>
      <c r="Y161" s="698">
        <v>0</v>
      </c>
      <c r="Z161" s="698">
        <v>0</v>
      </c>
      <c r="AA161" s="698">
        <v>0</v>
      </c>
      <c r="AB161" s="698">
        <v>0</v>
      </c>
      <c r="AC161" s="698">
        <v>0</v>
      </c>
      <c r="AD161" s="698">
        <v>0</v>
      </c>
      <c r="AE161" s="698">
        <v>0</v>
      </c>
      <c r="AF161" s="698">
        <v>0</v>
      </c>
      <c r="AG161" s="698">
        <v>0</v>
      </c>
      <c r="AH161" s="698">
        <v>0</v>
      </c>
      <c r="AI161" s="698">
        <v>0</v>
      </c>
      <c r="AJ161" s="698">
        <v>0</v>
      </c>
      <c r="AK161" s="698">
        <v>0</v>
      </c>
      <c r="AL161" s="698">
        <v>0</v>
      </c>
      <c r="AM161" s="698">
        <v>0</v>
      </c>
      <c r="AN161" s="698">
        <v>0</v>
      </c>
      <c r="AO161" s="699">
        <v>0</v>
      </c>
      <c r="AP161" s="631"/>
      <c r="AQ161" s="697">
        <v>0</v>
      </c>
      <c r="AR161" s="698">
        <v>0</v>
      </c>
      <c r="AS161" s="698">
        <v>4873</v>
      </c>
      <c r="AT161" s="698">
        <v>0</v>
      </c>
      <c r="AU161" s="698">
        <v>0</v>
      </c>
      <c r="AV161" s="698">
        <v>0</v>
      </c>
      <c r="AW161" s="698">
        <v>0</v>
      </c>
      <c r="AX161" s="698">
        <v>0</v>
      </c>
      <c r="AY161" s="698">
        <v>0</v>
      </c>
      <c r="AZ161" s="698">
        <v>0</v>
      </c>
      <c r="BA161" s="698">
        <v>0</v>
      </c>
      <c r="BB161" s="698">
        <v>0</v>
      </c>
      <c r="BC161" s="698">
        <v>0</v>
      </c>
      <c r="BD161" s="698">
        <v>0</v>
      </c>
      <c r="BE161" s="698">
        <v>0</v>
      </c>
      <c r="BF161" s="698">
        <v>0</v>
      </c>
      <c r="BG161" s="698">
        <v>0</v>
      </c>
      <c r="BH161" s="698">
        <v>0</v>
      </c>
      <c r="BI161" s="698">
        <v>0</v>
      </c>
      <c r="BJ161" s="698">
        <v>0</v>
      </c>
      <c r="BK161" s="698">
        <v>0</v>
      </c>
      <c r="BL161" s="698">
        <v>0</v>
      </c>
      <c r="BM161" s="698">
        <v>0</v>
      </c>
      <c r="BN161" s="698">
        <v>0</v>
      </c>
      <c r="BO161" s="698">
        <v>0</v>
      </c>
      <c r="BP161" s="698">
        <v>0</v>
      </c>
      <c r="BQ161" s="698">
        <v>0</v>
      </c>
      <c r="BR161" s="698">
        <v>0</v>
      </c>
      <c r="BS161" s="698">
        <v>0</v>
      </c>
      <c r="BT161" s="699">
        <v>0</v>
      </c>
    </row>
    <row r="162" spans="2:72">
      <c r="B162" s="690" t="s">
        <v>208</v>
      </c>
      <c r="C162" s="690" t="s">
        <v>734</v>
      </c>
      <c r="D162" s="690" t="s">
        <v>750</v>
      </c>
      <c r="E162" s="690" t="s">
        <v>731</v>
      </c>
      <c r="F162" s="690" t="s">
        <v>29</v>
      </c>
      <c r="G162" s="690" t="s">
        <v>736</v>
      </c>
      <c r="H162" s="690">
        <v>2009</v>
      </c>
      <c r="I162" s="642" t="s">
        <v>581</v>
      </c>
      <c r="J162" s="642" t="s">
        <v>590</v>
      </c>
      <c r="K162" s="631"/>
      <c r="L162" s="697">
        <v>0</v>
      </c>
      <c r="M162" s="698">
        <v>0</v>
      </c>
      <c r="N162" s="698">
        <v>1410</v>
      </c>
      <c r="O162" s="698">
        <v>0</v>
      </c>
      <c r="P162" s="698">
        <v>0</v>
      </c>
      <c r="Q162" s="698">
        <v>0</v>
      </c>
      <c r="R162" s="698">
        <v>0</v>
      </c>
      <c r="S162" s="698">
        <v>0</v>
      </c>
      <c r="T162" s="698">
        <v>0</v>
      </c>
      <c r="U162" s="698">
        <v>0</v>
      </c>
      <c r="V162" s="698">
        <v>0</v>
      </c>
      <c r="W162" s="698">
        <v>0</v>
      </c>
      <c r="X162" s="698">
        <v>0</v>
      </c>
      <c r="Y162" s="698">
        <v>0</v>
      </c>
      <c r="Z162" s="698">
        <v>0</v>
      </c>
      <c r="AA162" s="698">
        <v>0</v>
      </c>
      <c r="AB162" s="698">
        <v>0</v>
      </c>
      <c r="AC162" s="698">
        <v>0</v>
      </c>
      <c r="AD162" s="698">
        <v>0</v>
      </c>
      <c r="AE162" s="698">
        <v>0</v>
      </c>
      <c r="AF162" s="698">
        <v>0</v>
      </c>
      <c r="AG162" s="698">
        <v>0</v>
      </c>
      <c r="AH162" s="698">
        <v>0</v>
      </c>
      <c r="AI162" s="698">
        <v>0</v>
      </c>
      <c r="AJ162" s="698">
        <v>0</v>
      </c>
      <c r="AK162" s="698">
        <v>0</v>
      </c>
      <c r="AL162" s="698">
        <v>0</v>
      </c>
      <c r="AM162" s="698">
        <v>0</v>
      </c>
      <c r="AN162" s="698">
        <v>0</v>
      </c>
      <c r="AO162" s="699">
        <v>0</v>
      </c>
      <c r="AP162" s="631"/>
      <c r="AQ162" s="697">
        <v>0</v>
      </c>
      <c r="AR162" s="698">
        <v>0</v>
      </c>
      <c r="AS162" s="698">
        <v>6819</v>
      </c>
      <c r="AT162" s="698">
        <v>0</v>
      </c>
      <c r="AU162" s="698">
        <v>0</v>
      </c>
      <c r="AV162" s="698">
        <v>0</v>
      </c>
      <c r="AW162" s="698">
        <v>0</v>
      </c>
      <c r="AX162" s="698">
        <v>0</v>
      </c>
      <c r="AY162" s="698">
        <v>0</v>
      </c>
      <c r="AZ162" s="698">
        <v>0</v>
      </c>
      <c r="BA162" s="698">
        <v>0</v>
      </c>
      <c r="BB162" s="698">
        <v>0</v>
      </c>
      <c r="BC162" s="698">
        <v>0</v>
      </c>
      <c r="BD162" s="698">
        <v>0</v>
      </c>
      <c r="BE162" s="698">
        <v>0</v>
      </c>
      <c r="BF162" s="698">
        <v>0</v>
      </c>
      <c r="BG162" s="698">
        <v>0</v>
      </c>
      <c r="BH162" s="698">
        <v>0</v>
      </c>
      <c r="BI162" s="698">
        <v>0</v>
      </c>
      <c r="BJ162" s="698">
        <v>0</v>
      </c>
      <c r="BK162" s="698">
        <v>0</v>
      </c>
      <c r="BL162" s="698">
        <v>0</v>
      </c>
      <c r="BM162" s="698">
        <v>0</v>
      </c>
      <c r="BN162" s="698">
        <v>0</v>
      </c>
      <c r="BO162" s="698">
        <v>0</v>
      </c>
      <c r="BP162" s="698">
        <v>0</v>
      </c>
      <c r="BQ162" s="698">
        <v>0</v>
      </c>
      <c r="BR162" s="698">
        <v>0</v>
      </c>
      <c r="BS162" s="698">
        <v>0</v>
      </c>
      <c r="BT162" s="699">
        <v>0</v>
      </c>
    </row>
    <row r="163" spans="2:72">
      <c r="B163" s="690" t="s">
        <v>208</v>
      </c>
      <c r="C163" s="690" t="s">
        <v>734</v>
      </c>
      <c r="D163" s="690" t="s">
        <v>750</v>
      </c>
      <c r="E163" s="690" t="s">
        <v>731</v>
      </c>
      <c r="F163" s="690" t="s">
        <v>29</v>
      </c>
      <c r="G163" s="690" t="s">
        <v>736</v>
      </c>
      <c r="H163" s="690">
        <v>2010</v>
      </c>
      <c r="I163" s="642" t="s">
        <v>581</v>
      </c>
      <c r="J163" s="642" t="s">
        <v>590</v>
      </c>
      <c r="K163" s="631"/>
      <c r="L163" s="697">
        <v>0</v>
      </c>
      <c r="M163" s="698">
        <v>0</v>
      </c>
      <c r="N163" s="698">
        <v>1249</v>
      </c>
      <c r="O163" s="698">
        <v>0</v>
      </c>
      <c r="P163" s="698">
        <v>0</v>
      </c>
      <c r="Q163" s="698">
        <v>0</v>
      </c>
      <c r="R163" s="698">
        <v>0</v>
      </c>
      <c r="S163" s="698">
        <v>0</v>
      </c>
      <c r="T163" s="698">
        <v>0</v>
      </c>
      <c r="U163" s="698">
        <v>0</v>
      </c>
      <c r="V163" s="698">
        <v>0</v>
      </c>
      <c r="W163" s="698">
        <v>0</v>
      </c>
      <c r="X163" s="698">
        <v>0</v>
      </c>
      <c r="Y163" s="698">
        <v>0</v>
      </c>
      <c r="Z163" s="698">
        <v>0</v>
      </c>
      <c r="AA163" s="698">
        <v>0</v>
      </c>
      <c r="AB163" s="698">
        <v>0</v>
      </c>
      <c r="AC163" s="698">
        <v>0</v>
      </c>
      <c r="AD163" s="698">
        <v>0</v>
      </c>
      <c r="AE163" s="698">
        <v>0</v>
      </c>
      <c r="AF163" s="698">
        <v>0</v>
      </c>
      <c r="AG163" s="698">
        <v>0</v>
      </c>
      <c r="AH163" s="698">
        <v>0</v>
      </c>
      <c r="AI163" s="698">
        <v>0</v>
      </c>
      <c r="AJ163" s="698">
        <v>0</v>
      </c>
      <c r="AK163" s="698">
        <v>0</v>
      </c>
      <c r="AL163" s="698">
        <v>0</v>
      </c>
      <c r="AM163" s="698">
        <v>0</v>
      </c>
      <c r="AN163" s="698">
        <v>0</v>
      </c>
      <c r="AO163" s="699">
        <v>0</v>
      </c>
      <c r="AP163" s="631"/>
      <c r="AQ163" s="697">
        <v>0</v>
      </c>
      <c r="AR163" s="698">
        <v>0</v>
      </c>
      <c r="AS163" s="698">
        <v>6042</v>
      </c>
      <c r="AT163" s="698">
        <v>0</v>
      </c>
      <c r="AU163" s="698">
        <v>0</v>
      </c>
      <c r="AV163" s="698">
        <v>0</v>
      </c>
      <c r="AW163" s="698">
        <v>0</v>
      </c>
      <c r="AX163" s="698">
        <v>0</v>
      </c>
      <c r="AY163" s="698">
        <v>0</v>
      </c>
      <c r="AZ163" s="698">
        <v>0</v>
      </c>
      <c r="BA163" s="698">
        <v>0</v>
      </c>
      <c r="BB163" s="698">
        <v>0</v>
      </c>
      <c r="BC163" s="698">
        <v>0</v>
      </c>
      <c r="BD163" s="698">
        <v>0</v>
      </c>
      <c r="BE163" s="698">
        <v>0</v>
      </c>
      <c r="BF163" s="698">
        <v>0</v>
      </c>
      <c r="BG163" s="698">
        <v>0</v>
      </c>
      <c r="BH163" s="698">
        <v>0</v>
      </c>
      <c r="BI163" s="698">
        <v>0</v>
      </c>
      <c r="BJ163" s="698">
        <v>0</v>
      </c>
      <c r="BK163" s="698">
        <v>0</v>
      </c>
      <c r="BL163" s="698">
        <v>0</v>
      </c>
      <c r="BM163" s="698">
        <v>0</v>
      </c>
      <c r="BN163" s="698">
        <v>0</v>
      </c>
      <c r="BO163" s="698">
        <v>0</v>
      </c>
      <c r="BP163" s="698">
        <v>0</v>
      </c>
      <c r="BQ163" s="698">
        <v>0</v>
      </c>
      <c r="BR163" s="698">
        <v>0</v>
      </c>
      <c r="BS163" s="698">
        <v>0</v>
      </c>
      <c r="BT163" s="699">
        <v>0</v>
      </c>
    </row>
    <row r="164" spans="2:72">
      <c r="B164" s="690" t="s">
        <v>208</v>
      </c>
      <c r="C164" s="690" t="s">
        <v>734</v>
      </c>
      <c r="D164" s="690" t="s">
        <v>750</v>
      </c>
      <c r="E164" s="690" t="s">
        <v>731</v>
      </c>
      <c r="F164" s="690" t="s">
        <v>29</v>
      </c>
      <c r="G164" s="690" t="s">
        <v>736</v>
      </c>
      <c r="H164" s="690">
        <v>2011</v>
      </c>
      <c r="I164" s="642" t="s">
        <v>581</v>
      </c>
      <c r="J164" s="642" t="s">
        <v>590</v>
      </c>
      <c r="K164" s="631"/>
      <c r="L164" s="697">
        <v>0</v>
      </c>
      <c r="M164" s="698">
        <v>0</v>
      </c>
      <c r="N164" s="698">
        <v>2922</v>
      </c>
      <c r="O164" s="698">
        <v>0</v>
      </c>
      <c r="P164" s="698">
        <v>0</v>
      </c>
      <c r="Q164" s="698">
        <v>0</v>
      </c>
      <c r="R164" s="698">
        <v>0</v>
      </c>
      <c r="S164" s="698">
        <v>0</v>
      </c>
      <c r="T164" s="698">
        <v>0</v>
      </c>
      <c r="U164" s="698">
        <v>0</v>
      </c>
      <c r="V164" s="698">
        <v>0</v>
      </c>
      <c r="W164" s="698">
        <v>0</v>
      </c>
      <c r="X164" s="698">
        <v>0</v>
      </c>
      <c r="Y164" s="698">
        <v>0</v>
      </c>
      <c r="Z164" s="698">
        <v>0</v>
      </c>
      <c r="AA164" s="698">
        <v>0</v>
      </c>
      <c r="AB164" s="698">
        <v>0</v>
      </c>
      <c r="AC164" s="698">
        <v>0</v>
      </c>
      <c r="AD164" s="698">
        <v>0</v>
      </c>
      <c r="AE164" s="698">
        <v>0</v>
      </c>
      <c r="AF164" s="698">
        <v>0</v>
      </c>
      <c r="AG164" s="698">
        <v>0</v>
      </c>
      <c r="AH164" s="698">
        <v>0</v>
      </c>
      <c r="AI164" s="698">
        <v>0</v>
      </c>
      <c r="AJ164" s="698">
        <v>0</v>
      </c>
      <c r="AK164" s="698">
        <v>0</v>
      </c>
      <c r="AL164" s="698">
        <v>0</v>
      </c>
      <c r="AM164" s="698">
        <v>0</v>
      </c>
      <c r="AN164" s="698">
        <v>0</v>
      </c>
      <c r="AO164" s="699">
        <v>0</v>
      </c>
      <c r="AP164" s="631"/>
      <c r="AQ164" s="697">
        <v>0</v>
      </c>
      <c r="AR164" s="698">
        <v>0</v>
      </c>
      <c r="AS164" s="698">
        <v>14138</v>
      </c>
      <c r="AT164" s="698">
        <v>0</v>
      </c>
      <c r="AU164" s="698">
        <v>0</v>
      </c>
      <c r="AV164" s="698">
        <v>0</v>
      </c>
      <c r="AW164" s="698">
        <v>0</v>
      </c>
      <c r="AX164" s="698">
        <v>0</v>
      </c>
      <c r="AY164" s="698">
        <v>0</v>
      </c>
      <c r="AZ164" s="698">
        <v>0</v>
      </c>
      <c r="BA164" s="698">
        <v>0</v>
      </c>
      <c r="BB164" s="698">
        <v>0</v>
      </c>
      <c r="BC164" s="698">
        <v>0</v>
      </c>
      <c r="BD164" s="698">
        <v>0</v>
      </c>
      <c r="BE164" s="698">
        <v>0</v>
      </c>
      <c r="BF164" s="698">
        <v>0</v>
      </c>
      <c r="BG164" s="698">
        <v>0</v>
      </c>
      <c r="BH164" s="698">
        <v>0</v>
      </c>
      <c r="BI164" s="698">
        <v>0</v>
      </c>
      <c r="BJ164" s="698">
        <v>0</v>
      </c>
      <c r="BK164" s="698">
        <v>0</v>
      </c>
      <c r="BL164" s="698">
        <v>0</v>
      </c>
      <c r="BM164" s="698">
        <v>0</v>
      </c>
      <c r="BN164" s="698">
        <v>0</v>
      </c>
      <c r="BO164" s="698">
        <v>0</v>
      </c>
      <c r="BP164" s="698">
        <v>0</v>
      </c>
      <c r="BQ164" s="698">
        <v>0</v>
      </c>
      <c r="BR164" s="698">
        <v>0</v>
      </c>
      <c r="BS164" s="698">
        <v>0</v>
      </c>
      <c r="BT164" s="699">
        <v>0</v>
      </c>
    </row>
    <row r="165" spans="2:72">
      <c r="B165" s="690" t="s">
        <v>208</v>
      </c>
      <c r="C165" s="690" t="s">
        <v>734</v>
      </c>
      <c r="D165" s="690" t="s">
        <v>750</v>
      </c>
      <c r="E165" s="690" t="s">
        <v>731</v>
      </c>
      <c r="F165" s="690" t="s">
        <v>29</v>
      </c>
      <c r="G165" s="690" t="s">
        <v>736</v>
      </c>
      <c r="H165" s="690">
        <v>2012</v>
      </c>
      <c r="I165" s="642" t="s">
        <v>581</v>
      </c>
      <c r="J165" s="642" t="s">
        <v>590</v>
      </c>
      <c r="K165" s="631"/>
      <c r="L165" s="697">
        <v>0</v>
      </c>
      <c r="M165" s="698">
        <v>0</v>
      </c>
      <c r="N165" s="698">
        <v>1851</v>
      </c>
      <c r="O165" s="698">
        <v>0</v>
      </c>
      <c r="P165" s="698">
        <v>0</v>
      </c>
      <c r="Q165" s="698">
        <v>0</v>
      </c>
      <c r="R165" s="698">
        <v>0</v>
      </c>
      <c r="S165" s="698">
        <v>0</v>
      </c>
      <c r="T165" s="698">
        <v>0</v>
      </c>
      <c r="U165" s="698">
        <v>0</v>
      </c>
      <c r="V165" s="698">
        <v>0</v>
      </c>
      <c r="W165" s="698">
        <v>0</v>
      </c>
      <c r="X165" s="698">
        <v>0</v>
      </c>
      <c r="Y165" s="698">
        <v>0</v>
      </c>
      <c r="Z165" s="698">
        <v>0</v>
      </c>
      <c r="AA165" s="698">
        <v>0</v>
      </c>
      <c r="AB165" s="698">
        <v>0</v>
      </c>
      <c r="AC165" s="698">
        <v>0</v>
      </c>
      <c r="AD165" s="698">
        <v>0</v>
      </c>
      <c r="AE165" s="698">
        <v>0</v>
      </c>
      <c r="AF165" s="698">
        <v>0</v>
      </c>
      <c r="AG165" s="698">
        <v>0</v>
      </c>
      <c r="AH165" s="698">
        <v>0</v>
      </c>
      <c r="AI165" s="698">
        <v>0</v>
      </c>
      <c r="AJ165" s="698">
        <v>0</v>
      </c>
      <c r="AK165" s="698">
        <v>0</v>
      </c>
      <c r="AL165" s="698">
        <v>0</v>
      </c>
      <c r="AM165" s="698">
        <v>0</v>
      </c>
      <c r="AN165" s="698">
        <v>0</v>
      </c>
      <c r="AO165" s="699">
        <v>0</v>
      </c>
      <c r="AP165" s="631"/>
      <c r="AQ165" s="697">
        <v>0</v>
      </c>
      <c r="AR165" s="698">
        <v>0</v>
      </c>
      <c r="AS165" s="698">
        <v>8957</v>
      </c>
      <c r="AT165" s="698">
        <v>0</v>
      </c>
      <c r="AU165" s="698">
        <v>0</v>
      </c>
      <c r="AV165" s="698">
        <v>0</v>
      </c>
      <c r="AW165" s="698">
        <v>0</v>
      </c>
      <c r="AX165" s="698">
        <v>0</v>
      </c>
      <c r="AY165" s="698">
        <v>0</v>
      </c>
      <c r="AZ165" s="698">
        <v>0</v>
      </c>
      <c r="BA165" s="698">
        <v>0</v>
      </c>
      <c r="BB165" s="698">
        <v>0</v>
      </c>
      <c r="BC165" s="698">
        <v>0</v>
      </c>
      <c r="BD165" s="698">
        <v>0</v>
      </c>
      <c r="BE165" s="698">
        <v>0</v>
      </c>
      <c r="BF165" s="698">
        <v>0</v>
      </c>
      <c r="BG165" s="698">
        <v>0</v>
      </c>
      <c r="BH165" s="698">
        <v>0</v>
      </c>
      <c r="BI165" s="698">
        <v>0</v>
      </c>
      <c r="BJ165" s="698">
        <v>0</v>
      </c>
      <c r="BK165" s="698">
        <v>0</v>
      </c>
      <c r="BL165" s="698">
        <v>0</v>
      </c>
      <c r="BM165" s="698">
        <v>0</v>
      </c>
      <c r="BN165" s="698">
        <v>0</v>
      </c>
      <c r="BO165" s="698">
        <v>0</v>
      </c>
      <c r="BP165" s="698">
        <v>0</v>
      </c>
      <c r="BQ165" s="698">
        <v>0</v>
      </c>
      <c r="BR165" s="698">
        <v>0</v>
      </c>
      <c r="BS165" s="698">
        <v>0</v>
      </c>
      <c r="BT165" s="699">
        <v>0</v>
      </c>
    </row>
    <row r="166" spans="2:72">
      <c r="B166" s="690" t="s">
        <v>208</v>
      </c>
      <c r="C166" s="690" t="s">
        <v>734</v>
      </c>
      <c r="D166" s="690" t="s">
        <v>750</v>
      </c>
      <c r="E166" s="690" t="s">
        <v>731</v>
      </c>
      <c r="F166" s="690" t="s">
        <v>29</v>
      </c>
      <c r="G166" s="690" t="s">
        <v>736</v>
      </c>
      <c r="H166" s="690">
        <v>2013</v>
      </c>
      <c r="I166" s="642" t="s">
        <v>581</v>
      </c>
      <c r="J166" s="642" t="s">
        <v>597</v>
      </c>
      <c r="K166" s="631"/>
      <c r="L166" s="697">
        <v>0</v>
      </c>
      <c r="M166" s="698">
        <v>0</v>
      </c>
      <c r="N166" s="698">
        <v>2544</v>
      </c>
      <c r="O166" s="698">
        <v>0</v>
      </c>
      <c r="P166" s="698">
        <v>0</v>
      </c>
      <c r="Q166" s="698">
        <v>0</v>
      </c>
      <c r="R166" s="698">
        <v>0</v>
      </c>
      <c r="S166" s="698">
        <v>0</v>
      </c>
      <c r="T166" s="698">
        <v>0</v>
      </c>
      <c r="U166" s="698">
        <v>0</v>
      </c>
      <c r="V166" s="698">
        <v>0</v>
      </c>
      <c r="W166" s="698">
        <v>0</v>
      </c>
      <c r="X166" s="698">
        <v>0</v>
      </c>
      <c r="Y166" s="698">
        <v>0</v>
      </c>
      <c r="Z166" s="698">
        <v>0</v>
      </c>
      <c r="AA166" s="698">
        <v>0</v>
      </c>
      <c r="AB166" s="698">
        <v>0</v>
      </c>
      <c r="AC166" s="698">
        <v>0</v>
      </c>
      <c r="AD166" s="698">
        <v>0</v>
      </c>
      <c r="AE166" s="698">
        <v>0</v>
      </c>
      <c r="AF166" s="698">
        <v>0</v>
      </c>
      <c r="AG166" s="698">
        <v>0</v>
      </c>
      <c r="AH166" s="698">
        <v>0</v>
      </c>
      <c r="AI166" s="698">
        <v>0</v>
      </c>
      <c r="AJ166" s="698">
        <v>0</v>
      </c>
      <c r="AK166" s="698">
        <v>0</v>
      </c>
      <c r="AL166" s="698">
        <v>0</v>
      </c>
      <c r="AM166" s="698">
        <v>0</v>
      </c>
      <c r="AN166" s="698">
        <v>0</v>
      </c>
      <c r="AO166" s="699">
        <v>0</v>
      </c>
      <c r="AP166" s="631"/>
      <c r="AQ166" s="697">
        <v>0</v>
      </c>
      <c r="AR166" s="698">
        <v>0</v>
      </c>
      <c r="AS166" s="698">
        <v>4563</v>
      </c>
      <c r="AT166" s="698">
        <v>0</v>
      </c>
      <c r="AU166" s="698">
        <v>0</v>
      </c>
      <c r="AV166" s="698">
        <v>0</v>
      </c>
      <c r="AW166" s="698">
        <v>0</v>
      </c>
      <c r="AX166" s="698">
        <v>0</v>
      </c>
      <c r="AY166" s="698">
        <v>0</v>
      </c>
      <c r="AZ166" s="698">
        <v>0</v>
      </c>
      <c r="BA166" s="698">
        <v>0</v>
      </c>
      <c r="BB166" s="698">
        <v>0</v>
      </c>
      <c r="BC166" s="698">
        <v>0</v>
      </c>
      <c r="BD166" s="698">
        <v>0</v>
      </c>
      <c r="BE166" s="698">
        <v>0</v>
      </c>
      <c r="BF166" s="698">
        <v>0</v>
      </c>
      <c r="BG166" s="698">
        <v>0</v>
      </c>
      <c r="BH166" s="698">
        <v>0</v>
      </c>
      <c r="BI166" s="698">
        <v>0</v>
      </c>
      <c r="BJ166" s="698">
        <v>0</v>
      </c>
      <c r="BK166" s="698">
        <v>0</v>
      </c>
      <c r="BL166" s="698">
        <v>0</v>
      </c>
      <c r="BM166" s="698">
        <v>0</v>
      </c>
      <c r="BN166" s="698">
        <v>0</v>
      </c>
      <c r="BO166" s="698">
        <v>0</v>
      </c>
      <c r="BP166" s="698">
        <v>0</v>
      </c>
      <c r="BQ166" s="698">
        <v>0</v>
      </c>
      <c r="BR166" s="698">
        <v>0</v>
      </c>
      <c r="BS166" s="698">
        <v>0</v>
      </c>
      <c r="BT166" s="699">
        <v>0</v>
      </c>
    </row>
    <row r="167" spans="2:72">
      <c r="B167" s="690" t="s">
        <v>208</v>
      </c>
      <c r="C167" s="690" t="s">
        <v>734</v>
      </c>
      <c r="D167" s="690" t="s">
        <v>751</v>
      </c>
      <c r="E167" s="690" t="s">
        <v>731</v>
      </c>
      <c r="F167" s="690" t="s">
        <v>29</v>
      </c>
      <c r="G167" s="690" t="s">
        <v>736</v>
      </c>
      <c r="H167" s="690">
        <v>2012</v>
      </c>
      <c r="I167" s="642" t="s">
        <v>581</v>
      </c>
      <c r="J167" s="642" t="s">
        <v>590</v>
      </c>
      <c r="K167" s="631"/>
      <c r="L167" s="697">
        <v>0</v>
      </c>
      <c r="M167" s="698">
        <v>0</v>
      </c>
      <c r="N167" s="698">
        <v>0</v>
      </c>
      <c r="O167" s="698">
        <v>0</v>
      </c>
      <c r="P167" s="698">
        <v>0</v>
      </c>
      <c r="Q167" s="698">
        <v>0</v>
      </c>
      <c r="R167" s="698">
        <v>0</v>
      </c>
      <c r="S167" s="698">
        <v>0</v>
      </c>
      <c r="T167" s="698">
        <v>0</v>
      </c>
      <c r="U167" s="698">
        <v>0</v>
      </c>
      <c r="V167" s="698">
        <v>0</v>
      </c>
      <c r="W167" s="698">
        <v>0</v>
      </c>
      <c r="X167" s="698">
        <v>0</v>
      </c>
      <c r="Y167" s="698">
        <v>0</v>
      </c>
      <c r="Z167" s="698">
        <v>0</v>
      </c>
      <c r="AA167" s="698">
        <v>0</v>
      </c>
      <c r="AB167" s="698">
        <v>0</v>
      </c>
      <c r="AC167" s="698">
        <v>0</v>
      </c>
      <c r="AD167" s="698">
        <v>0</v>
      </c>
      <c r="AE167" s="698">
        <v>0</v>
      </c>
      <c r="AF167" s="698">
        <v>0</v>
      </c>
      <c r="AG167" s="698">
        <v>0</v>
      </c>
      <c r="AH167" s="698">
        <v>0</v>
      </c>
      <c r="AI167" s="698">
        <v>0</v>
      </c>
      <c r="AJ167" s="698">
        <v>0</v>
      </c>
      <c r="AK167" s="698">
        <v>0</v>
      </c>
      <c r="AL167" s="698">
        <v>0</v>
      </c>
      <c r="AM167" s="698">
        <v>0</v>
      </c>
      <c r="AN167" s="698">
        <v>0</v>
      </c>
      <c r="AO167" s="699">
        <v>0</v>
      </c>
      <c r="AP167" s="631"/>
      <c r="AQ167" s="697">
        <v>0</v>
      </c>
      <c r="AR167" s="698">
        <v>0</v>
      </c>
      <c r="AS167" s="698">
        <v>0</v>
      </c>
      <c r="AT167" s="698">
        <v>0</v>
      </c>
      <c r="AU167" s="698">
        <v>0</v>
      </c>
      <c r="AV167" s="698">
        <v>0</v>
      </c>
      <c r="AW167" s="698">
        <v>0</v>
      </c>
      <c r="AX167" s="698">
        <v>0</v>
      </c>
      <c r="AY167" s="698">
        <v>0</v>
      </c>
      <c r="AZ167" s="698">
        <v>0</v>
      </c>
      <c r="BA167" s="698">
        <v>0</v>
      </c>
      <c r="BB167" s="698">
        <v>0</v>
      </c>
      <c r="BC167" s="698">
        <v>0</v>
      </c>
      <c r="BD167" s="698">
        <v>0</v>
      </c>
      <c r="BE167" s="698">
        <v>0</v>
      </c>
      <c r="BF167" s="698">
        <v>0</v>
      </c>
      <c r="BG167" s="698">
        <v>0</v>
      </c>
      <c r="BH167" s="698">
        <v>0</v>
      </c>
      <c r="BI167" s="698">
        <v>0</v>
      </c>
      <c r="BJ167" s="698">
        <v>0</v>
      </c>
      <c r="BK167" s="698">
        <v>0</v>
      </c>
      <c r="BL167" s="698">
        <v>0</v>
      </c>
      <c r="BM167" s="698">
        <v>0</v>
      </c>
      <c r="BN167" s="698">
        <v>0</v>
      </c>
      <c r="BO167" s="698">
        <v>0</v>
      </c>
      <c r="BP167" s="698">
        <v>0</v>
      </c>
      <c r="BQ167" s="698">
        <v>0</v>
      </c>
      <c r="BR167" s="698">
        <v>0</v>
      </c>
      <c r="BS167" s="698">
        <v>0</v>
      </c>
      <c r="BT167" s="699">
        <v>0</v>
      </c>
    </row>
    <row r="168" spans="2:72">
      <c r="B168" s="690" t="s">
        <v>208</v>
      </c>
      <c r="C168" s="690" t="s">
        <v>734</v>
      </c>
      <c r="D168" s="690" t="s">
        <v>751</v>
      </c>
      <c r="E168" s="690" t="s">
        <v>731</v>
      </c>
      <c r="F168" s="690" t="s">
        <v>29</v>
      </c>
      <c r="G168" s="690" t="s">
        <v>736</v>
      </c>
      <c r="H168" s="690">
        <v>2013</v>
      </c>
      <c r="I168" s="642" t="s">
        <v>581</v>
      </c>
      <c r="J168" s="642" t="s">
        <v>597</v>
      </c>
      <c r="K168" s="631"/>
      <c r="L168" s="697">
        <v>0</v>
      </c>
      <c r="M168" s="698">
        <v>0</v>
      </c>
      <c r="N168" s="698">
        <v>0</v>
      </c>
      <c r="O168" s="698">
        <v>0</v>
      </c>
      <c r="P168" s="698">
        <v>0</v>
      </c>
      <c r="Q168" s="698">
        <v>0</v>
      </c>
      <c r="R168" s="698">
        <v>0</v>
      </c>
      <c r="S168" s="698">
        <v>0</v>
      </c>
      <c r="T168" s="698">
        <v>0</v>
      </c>
      <c r="U168" s="698">
        <v>0</v>
      </c>
      <c r="V168" s="698">
        <v>0</v>
      </c>
      <c r="W168" s="698">
        <v>0</v>
      </c>
      <c r="X168" s="698">
        <v>0</v>
      </c>
      <c r="Y168" s="698">
        <v>0</v>
      </c>
      <c r="Z168" s="698">
        <v>0</v>
      </c>
      <c r="AA168" s="698">
        <v>0</v>
      </c>
      <c r="AB168" s="698">
        <v>0</v>
      </c>
      <c r="AC168" s="698">
        <v>0</v>
      </c>
      <c r="AD168" s="698">
        <v>0</v>
      </c>
      <c r="AE168" s="698">
        <v>0</v>
      </c>
      <c r="AF168" s="698">
        <v>0</v>
      </c>
      <c r="AG168" s="698">
        <v>0</v>
      </c>
      <c r="AH168" s="698">
        <v>0</v>
      </c>
      <c r="AI168" s="698">
        <v>0</v>
      </c>
      <c r="AJ168" s="698">
        <v>0</v>
      </c>
      <c r="AK168" s="698">
        <v>0</v>
      </c>
      <c r="AL168" s="698">
        <v>0</v>
      </c>
      <c r="AM168" s="698">
        <v>0</v>
      </c>
      <c r="AN168" s="698">
        <v>0</v>
      </c>
      <c r="AO168" s="699">
        <v>0</v>
      </c>
      <c r="AP168" s="631"/>
      <c r="AQ168" s="697">
        <v>0</v>
      </c>
      <c r="AR168" s="698">
        <v>0</v>
      </c>
      <c r="AS168" s="698">
        <v>0</v>
      </c>
      <c r="AT168" s="698">
        <v>0</v>
      </c>
      <c r="AU168" s="698">
        <v>0</v>
      </c>
      <c r="AV168" s="698">
        <v>0</v>
      </c>
      <c r="AW168" s="698">
        <v>0</v>
      </c>
      <c r="AX168" s="698">
        <v>0</v>
      </c>
      <c r="AY168" s="698">
        <v>0</v>
      </c>
      <c r="AZ168" s="698">
        <v>0</v>
      </c>
      <c r="BA168" s="698">
        <v>0</v>
      </c>
      <c r="BB168" s="698">
        <v>0</v>
      </c>
      <c r="BC168" s="698">
        <v>0</v>
      </c>
      <c r="BD168" s="698">
        <v>0</v>
      </c>
      <c r="BE168" s="698">
        <v>0</v>
      </c>
      <c r="BF168" s="698">
        <v>0</v>
      </c>
      <c r="BG168" s="698">
        <v>0</v>
      </c>
      <c r="BH168" s="698">
        <v>0</v>
      </c>
      <c r="BI168" s="698">
        <v>0</v>
      </c>
      <c r="BJ168" s="698">
        <v>0</v>
      </c>
      <c r="BK168" s="698">
        <v>0</v>
      </c>
      <c r="BL168" s="698">
        <v>0</v>
      </c>
      <c r="BM168" s="698">
        <v>0</v>
      </c>
      <c r="BN168" s="698">
        <v>0</v>
      </c>
      <c r="BO168" s="698">
        <v>0</v>
      </c>
      <c r="BP168" s="698">
        <v>0</v>
      </c>
      <c r="BQ168" s="698">
        <v>0</v>
      </c>
      <c r="BR168" s="698">
        <v>0</v>
      </c>
      <c r="BS168" s="698">
        <v>0</v>
      </c>
      <c r="BT168" s="699">
        <v>0</v>
      </c>
    </row>
    <row r="169" spans="2:72">
      <c r="B169" s="690" t="s">
        <v>208</v>
      </c>
      <c r="C169" s="690" t="s">
        <v>739</v>
      </c>
      <c r="D169" s="690" t="s">
        <v>749</v>
      </c>
      <c r="E169" s="690" t="s">
        <v>731</v>
      </c>
      <c r="F169" s="690" t="s">
        <v>739</v>
      </c>
      <c r="G169" s="690" t="s">
        <v>736</v>
      </c>
      <c r="H169" s="690">
        <v>2013</v>
      </c>
      <c r="I169" s="642" t="s">
        <v>581</v>
      </c>
      <c r="J169" s="642" t="s">
        <v>597</v>
      </c>
      <c r="K169" s="631"/>
      <c r="L169" s="697">
        <v>0</v>
      </c>
      <c r="M169" s="698">
        <v>0</v>
      </c>
      <c r="N169" s="698">
        <v>189</v>
      </c>
      <c r="O169" s="698">
        <v>0</v>
      </c>
      <c r="P169" s="698">
        <v>0</v>
      </c>
      <c r="Q169" s="698">
        <v>0</v>
      </c>
      <c r="R169" s="698">
        <v>0</v>
      </c>
      <c r="S169" s="698">
        <v>0</v>
      </c>
      <c r="T169" s="698">
        <v>0</v>
      </c>
      <c r="U169" s="698">
        <v>0</v>
      </c>
      <c r="V169" s="698">
        <v>0</v>
      </c>
      <c r="W169" s="698">
        <v>0</v>
      </c>
      <c r="X169" s="698">
        <v>0</v>
      </c>
      <c r="Y169" s="698">
        <v>0</v>
      </c>
      <c r="Z169" s="698">
        <v>0</v>
      </c>
      <c r="AA169" s="698">
        <v>0</v>
      </c>
      <c r="AB169" s="698">
        <v>0</v>
      </c>
      <c r="AC169" s="698">
        <v>0</v>
      </c>
      <c r="AD169" s="698">
        <v>0</v>
      </c>
      <c r="AE169" s="698">
        <v>0</v>
      </c>
      <c r="AF169" s="698">
        <v>0</v>
      </c>
      <c r="AG169" s="698">
        <v>0</v>
      </c>
      <c r="AH169" s="698">
        <v>0</v>
      </c>
      <c r="AI169" s="698">
        <v>0</v>
      </c>
      <c r="AJ169" s="698">
        <v>0</v>
      </c>
      <c r="AK169" s="698">
        <v>0</v>
      </c>
      <c r="AL169" s="698">
        <v>0</v>
      </c>
      <c r="AM169" s="698">
        <v>0</v>
      </c>
      <c r="AN169" s="698">
        <v>0</v>
      </c>
      <c r="AO169" s="699">
        <v>0</v>
      </c>
      <c r="AP169" s="631"/>
      <c r="AQ169" s="697">
        <v>0</v>
      </c>
      <c r="AR169" s="698">
        <v>0</v>
      </c>
      <c r="AS169" s="698">
        <v>4299</v>
      </c>
      <c r="AT169" s="698">
        <v>0</v>
      </c>
      <c r="AU169" s="698">
        <v>0</v>
      </c>
      <c r="AV169" s="698">
        <v>0</v>
      </c>
      <c r="AW169" s="698">
        <v>0</v>
      </c>
      <c r="AX169" s="698">
        <v>0</v>
      </c>
      <c r="AY169" s="698">
        <v>0</v>
      </c>
      <c r="AZ169" s="698">
        <v>0</v>
      </c>
      <c r="BA169" s="698">
        <v>0</v>
      </c>
      <c r="BB169" s="698">
        <v>0</v>
      </c>
      <c r="BC169" s="698">
        <v>0</v>
      </c>
      <c r="BD169" s="698">
        <v>0</v>
      </c>
      <c r="BE169" s="698">
        <v>0</v>
      </c>
      <c r="BF169" s="698">
        <v>0</v>
      </c>
      <c r="BG169" s="698">
        <v>0</v>
      </c>
      <c r="BH169" s="698">
        <v>0</v>
      </c>
      <c r="BI169" s="698">
        <v>0</v>
      </c>
      <c r="BJ169" s="698">
        <v>0</v>
      </c>
      <c r="BK169" s="698">
        <v>0</v>
      </c>
      <c r="BL169" s="698">
        <v>0</v>
      </c>
      <c r="BM169" s="698">
        <v>0</v>
      </c>
      <c r="BN169" s="698">
        <v>0</v>
      </c>
      <c r="BO169" s="698">
        <v>0</v>
      </c>
      <c r="BP169" s="698">
        <v>0</v>
      </c>
      <c r="BQ169" s="698">
        <v>0</v>
      </c>
      <c r="BR169" s="698">
        <v>0</v>
      </c>
      <c r="BS169" s="698">
        <v>0</v>
      </c>
      <c r="BT169" s="699">
        <v>0</v>
      </c>
    </row>
    <row r="170" spans="2:72">
      <c r="B170" s="690" t="s">
        <v>208</v>
      </c>
      <c r="C170" s="690" t="s">
        <v>739</v>
      </c>
      <c r="D170" s="756" t="s">
        <v>741</v>
      </c>
      <c r="E170" s="690" t="s">
        <v>731</v>
      </c>
      <c r="F170" s="690" t="s">
        <v>739</v>
      </c>
      <c r="G170" s="690" t="s">
        <v>733</v>
      </c>
      <c r="H170" s="690">
        <v>2013</v>
      </c>
      <c r="I170" s="642" t="s">
        <v>581</v>
      </c>
      <c r="J170" s="642" t="s">
        <v>597</v>
      </c>
      <c r="K170" s="631"/>
      <c r="L170" s="697">
        <v>0</v>
      </c>
      <c r="M170" s="698">
        <v>0</v>
      </c>
      <c r="N170" s="698">
        <v>109</v>
      </c>
      <c r="O170" s="698">
        <v>60</v>
      </c>
      <c r="P170" s="698">
        <v>60</v>
      </c>
      <c r="Q170" s="698">
        <v>33</v>
      </c>
      <c r="R170" s="698">
        <v>19</v>
      </c>
      <c r="S170" s="698">
        <v>0</v>
      </c>
      <c r="T170" s="698">
        <v>0</v>
      </c>
      <c r="U170" s="698">
        <v>0</v>
      </c>
      <c r="V170" s="698">
        <v>0</v>
      </c>
      <c r="W170" s="698">
        <v>0</v>
      </c>
      <c r="X170" s="698">
        <v>0</v>
      </c>
      <c r="Y170" s="698">
        <v>0</v>
      </c>
      <c r="Z170" s="698">
        <v>0</v>
      </c>
      <c r="AA170" s="698">
        <v>0</v>
      </c>
      <c r="AB170" s="698">
        <v>0</v>
      </c>
      <c r="AC170" s="698">
        <v>0</v>
      </c>
      <c r="AD170" s="698">
        <v>0</v>
      </c>
      <c r="AE170" s="698">
        <v>0</v>
      </c>
      <c r="AF170" s="698">
        <v>0</v>
      </c>
      <c r="AG170" s="698">
        <v>0</v>
      </c>
      <c r="AH170" s="698">
        <v>0</v>
      </c>
      <c r="AI170" s="698">
        <v>0</v>
      </c>
      <c r="AJ170" s="698">
        <v>0</v>
      </c>
      <c r="AK170" s="698">
        <v>0</v>
      </c>
      <c r="AL170" s="698">
        <v>0</v>
      </c>
      <c r="AM170" s="698">
        <v>0</v>
      </c>
      <c r="AN170" s="698">
        <v>0</v>
      </c>
      <c r="AO170" s="699">
        <v>0</v>
      </c>
      <c r="AP170" s="631"/>
      <c r="AQ170" s="697">
        <v>0</v>
      </c>
      <c r="AR170" s="698">
        <v>0</v>
      </c>
      <c r="AS170" s="698">
        <v>816987</v>
      </c>
      <c r="AT170" s="698">
        <v>520321</v>
      </c>
      <c r="AU170" s="698">
        <v>520321</v>
      </c>
      <c r="AV170" s="698">
        <v>205191</v>
      </c>
      <c r="AW170" s="698">
        <v>164253</v>
      </c>
      <c r="AX170" s="698">
        <v>17042</v>
      </c>
      <c r="AY170" s="698">
        <v>17042</v>
      </c>
      <c r="AZ170" s="698">
        <v>17042</v>
      </c>
      <c r="BA170" s="698">
        <v>0</v>
      </c>
      <c r="BB170" s="698">
        <v>0</v>
      </c>
      <c r="BC170" s="698">
        <v>0</v>
      </c>
      <c r="BD170" s="698">
        <v>0</v>
      </c>
      <c r="BE170" s="698">
        <v>0</v>
      </c>
      <c r="BF170" s="698">
        <v>0</v>
      </c>
      <c r="BG170" s="698">
        <v>0</v>
      </c>
      <c r="BH170" s="698">
        <v>0</v>
      </c>
      <c r="BI170" s="698">
        <v>0</v>
      </c>
      <c r="BJ170" s="698">
        <v>0</v>
      </c>
      <c r="BK170" s="698">
        <v>0</v>
      </c>
      <c r="BL170" s="698">
        <v>0</v>
      </c>
      <c r="BM170" s="698">
        <v>0</v>
      </c>
      <c r="BN170" s="698">
        <v>0</v>
      </c>
      <c r="BO170" s="698">
        <v>0</v>
      </c>
      <c r="BP170" s="698">
        <v>0</v>
      </c>
      <c r="BQ170" s="698">
        <v>0</v>
      </c>
      <c r="BR170" s="698">
        <v>0</v>
      </c>
      <c r="BS170" s="698">
        <v>0</v>
      </c>
      <c r="BT170" s="699">
        <v>0</v>
      </c>
    </row>
    <row r="171" spans="2:72">
      <c r="B171" s="690" t="s">
        <v>208</v>
      </c>
      <c r="C171" s="756" t="s">
        <v>737</v>
      </c>
      <c r="D171" s="756" t="s">
        <v>17</v>
      </c>
      <c r="E171" s="690" t="s">
        <v>731</v>
      </c>
      <c r="F171" s="690" t="s">
        <v>743</v>
      </c>
      <c r="G171" s="690" t="s">
        <v>733</v>
      </c>
      <c r="H171" s="690">
        <v>2013</v>
      </c>
      <c r="I171" s="642" t="s">
        <v>581</v>
      </c>
      <c r="J171" s="642" t="s">
        <v>597</v>
      </c>
      <c r="K171" s="631"/>
      <c r="L171" s="697">
        <v>0</v>
      </c>
      <c r="M171" s="698">
        <v>0</v>
      </c>
      <c r="N171" s="698">
        <v>286</v>
      </c>
      <c r="O171" s="698">
        <v>286</v>
      </c>
      <c r="P171" s="698">
        <v>286</v>
      </c>
      <c r="Q171" s="698">
        <v>286</v>
      </c>
      <c r="R171" s="698">
        <v>286</v>
      </c>
      <c r="S171" s="698">
        <v>286</v>
      </c>
      <c r="T171" s="698">
        <v>286</v>
      </c>
      <c r="U171" s="698">
        <v>286</v>
      </c>
      <c r="V171" s="698">
        <v>286</v>
      </c>
      <c r="W171" s="698">
        <v>286</v>
      </c>
      <c r="X171" s="698">
        <v>286</v>
      </c>
      <c r="Y171" s="698">
        <v>286</v>
      </c>
      <c r="Z171" s="698">
        <v>0</v>
      </c>
      <c r="AA171" s="698">
        <v>0</v>
      </c>
      <c r="AB171" s="698">
        <v>0</v>
      </c>
      <c r="AC171" s="698">
        <v>0</v>
      </c>
      <c r="AD171" s="698">
        <v>0</v>
      </c>
      <c r="AE171" s="698">
        <v>0</v>
      </c>
      <c r="AF171" s="698">
        <v>0</v>
      </c>
      <c r="AG171" s="698">
        <v>0</v>
      </c>
      <c r="AH171" s="698">
        <v>0</v>
      </c>
      <c r="AI171" s="698">
        <v>0</v>
      </c>
      <c r="AJ171" s="698">
        <v>0</v>
      </c>
      <c r="AK171" s="698">
        <v>0</v>
      </c>
      <c r="AL171" s="698">
        <v>0</v>
      </c>
      <c r="AM171" s="698">
        <v>0</v>
      </c>
      <c r="AN171" s="698">
        <v>0</v>
      </c>
      <c r="AO171" s="699">
        <v>0</v>
      </c>
      <c r="AP171" s="631"/>
      <c r="AQ171" s="697">
        <v>0</v>
      </c>
      <c r="AR171" s="698">
        <v>0</v>
      </c>
      <c r="AS171" s="698">
        <v>1899180</v>
      </c>
      <c r="AT171" s="698">
        <v>1899180</v>
      </c>
      <c r="AU171" s="698">
        <v>1899180</v>
      </c>
      <c r="AV171" s="698">
        <v>1899180</v>
      </c>
      <c r="AW171" s="698">
        <v>1899180</v>
      </c>
      <c r="AX171" s="698">
        <v>1899180</v>
      </c>
      <c r="AY171" s="698">
        <v>1899180</v>
      </c>
      <c r="AZ171" s="698">
        <v>1899180</v>
      </c>
      <c r="BA171" s="698">
        <v>1899180</v>
      </c>
      <c r="BB171" s="698">
        <v>1899180</v>
      </c>
      <c r="BC171" s="698">
        <v>1899180</v>
      </c>
      <c r="BD171" s="698">
        <v>1899180</v>
      </c>
      <c r="BE171" s="698">
        <v>0</v>
      </c>
      <c r="BF171" s="698">
        <v>0</v>
      </c>
      <c r="BG171" s="698">
        <v>0</v>
      </c>
      <c r="BH171" s="698">
        <v>0</v>
      </c>
      <c r="BI171" s="698">
        <v>0</v>
      </c>
      <c r="BJ171" s="698">
        <v>0</v>
      </c>
      <c r="BK171" s="698">
        <v>0</v>
      </c>
      <c r="BL171" s="698">
        <v>0</v>
      </c>
      <c r="BM171" s="698">
        <v>0</v>
      </c>
      <c r="BN171" s="698">
        <v>0</v>
      </c>
      <c r="BO171" s="698">
        <v>0</v>
      </c>
      <c r="BP171" s="698">
        <v>0</v>
      </c>
      <c r="BQ171" s="698">
        <v>0</v>
      </c>
      <c r="BR171" s="698">
        <v>0</v>
      </c>
      <c r="BS171" s="698">
        <v>0</v>
      </c>
      <c r="BT171" s="699">
        <v>0</v>
      </c>
    </row>
    <row r="172" spans="2:72">
      <c r="B172" s="690" t="s">
        <v>752</v>
      </c>
      <c r="C172" s="690" t="s">
        <v>730</v>
      </c>
      <c r="D172" s="690" t="s">
        <v>750</v>
      </c>
      <c r="E172" s="690" t="s">
        <v>731</v>
      </c>
      <c r="F172" s="690" t="s">
        <v>743</v>
      </c>
      <c r="G172" s="690" t="s">
        <v>736</v>
      </c>
      <c r="H172" s="690">
        <v>2007</v>
      </c>
      <c r="I172" s="642" t="s">
        <v>581</v>
      </c>
      <c r="J172" s="642" t="s">
        <v>590</v>
      </c>
      <c r="K172" s="631"/>
      <c r="L172" s="697">
        <v>0</v>
      </c>
      <c r="M172" s="698">
        <v>0</v>
      </c>
      <c r="N172" s="698">
        <v>24</v>
      </c>
      <c r="O172" s="698">
        <v>0</v>
      </c>
      <c r="P172" s="698">
        <v>0</v>
      </c>
      <c r="Q172" s="698">
        <v>0</v>
      </c>
      <c r="R172" s="698">
        <v>0</v>
      </c>
      <c r="S172" s="698">
        <v>0</v>
      </c>
      <c r="T172" s="698">
        <v>0</v>
      </c>
      <c r="U172" s="698">
        <v>0</v>
      </c>
      <c r="V172" s="698">
        <v>0</v>
      </c>
      <c r="W172" s="698">
        <v>0</v>
      </c>
      <c r="X172" s="698">
        <v>0</v>
      </c>
      <c r="Y172" s="698">
        <v>0</v>
      </c>
      <c r="Z172" s="698">
        <v>0</v>
      </c>
      <c r="AA172" s="698">
        <v>0</v>
      </c>
      <c r="AB172" s="698">
        <v>0</v>
      </c>
      <c r="AC172" s="698">
        <v>0</v>
      </c>
      <c r="AD172" s="698">
        <v>0</v>
      </c>
      <c r="AE172" s="698">
        <v>0</v>
      </c>
      <c r="AF172" s="698">
        <v>0</v>
      </c>
      <c r="AG172" s="698">
        <v>0</v>
      </c>
      <c r="AH172" s="698">
        <v>0</v>
      </c>
      <c r="AI172" s="698">
        <v>0</v>
      </c>
      <c r="AJ172" s="698">
        <v>0</v>
      </c>
      <c r="AK172" s="698">
        <v>0</v>
      </c>
      <c r="AL172" s="698">
        <v>0</v>
      </c>
      <c r="AM172" s="698">
        <v>0</v>
      </c>
      <c r="AN172" s="698">
        <v>0</v>
      </c>
      <c r="AO172" s="699">
        <v>0</v>
      </c>
      <c r="AP172" s="631"/>
      <c r="AQ172" s="697">
        <v>0</v>
      </c>
      <c r="AR172" s="698">
        <v>0</v>
      </c>
      <c r="AS172" s="698">
        <v>38</v>
      </c>
      <c r="AT172" s="698">
        <v>0</v>
      </c>
      <c r="AU172" s="698">
        <v>0</v>
      </c>
      <c r="AV172" s="698">
        <v>0</v>
      </c>
      <c r="AW172" s="698">
        <v>0</v>
      </c>
      <c r="AX172" s="698">
        <v>0</v>
      </c>
      <c r="AY172" s="698">
        <v>0</v>
      </c>
      <c r="AZ172" s="698">
        <v>0</v>
      </c>
      <c r="BA172" s="698">
        <v>0</v>
      </c>
      <c r="BB172" s="698">
        <v>0</v>
      </c>
      <c r="BC172" s="698">
        <v>0</v>
      </c>
      <c r="BD172" s="698">
        <v>0</v>
      </c>
      <c r="BE172" s="698">
        <v>0</v>
      </c>
      <c r="BF172" s="698">
        <v>0</v>
      </c>
      <c r="BG172" s="698">
        <v>0</v>
      </c>
      <c r="BH172" s="698">
        <v>0</v>
      </c>
      <c r="BI172" s="698">
        <v>0</v>
      </c>
      <c r="BJ172" s="698">
        <v>0</v>
      </c>
      <c r="BK172" s="698">
        <v>0</v>
      </c>
      <c r="BL172" s="698">
        <v>0</v>
      </c>
      <c r="BM172" s="698">
        <v>0</v>
      </c>
      <c r="BN172" s="698">
        <v>0</v>
      </c>
      <c r="BO172" s="698">
        <v>0</v>
      </c>
      <c r="BP172" s="698">
        <v>0</v>
      </c>
      <c r="BQ172" s="698">
        <v>0</v>
      </c>
      <c r="BR172" s="698">
        <v>0</v>
      </c>
      <c r="BS172" s="698">
        <v>0</v>
      </c>
      <c r="BT172" s="699">
        <v>0</v>
      </c>
    </row>
    <row r="173" spans="2:72">
      <c r="B173" s="690" t="s">
        <v>752</v>
      </c>
      <c r="C173" s="690" t="s">
        <v>730</v>
      </c>
      <c r="D173" s="690" t="s">
        <v>750</v>
      </c>
      <c r="E173" s="690" t="s">
        <v>731</v>
      </c>
      <c r="F173" s="690" t="s">
        <v>743</v>
      </c>
      <c r="G173" s="690" t="s">
        <v>736</v>
      </c>
      <c r="H173" s="690">
        <v>2008</v>
      </c>
      <c r="I173" s="642" t="s">
        <v>581</v>
      </c>
      <c r="J173" s="642" t="s">
        <v>590</v>
      </c>
      <c r="K173" s="631"/>
      <c r="L173" s="697">
        <v>0</v>
      </c>
      <c r="M173" s="698">
        <v>0</v>
      </c>
      <c r="N173" s="698">
        <v>1</v>
      </c>
      <c r="O173" s="698">
        <v>0</v>
      </c>
      <c r="P173" s="698">
        <v>0</v>
      </c>
      <c r="Q173" s="698">
        <v>0</v>
      </c>
      <c r="R173" s="698">
        <v>0</v>
      </c>
      <c r="S173" s="698">
        <v>0</v>
      </c>
      <c r="T173" s="698">
        <v>0</v>
      </c>
      <c r="U173" s="698">
        <v>0</v>
      </c>
      <c r="V173" s="698">
        <v>0</v>
      </c>
      <c r="W173" s="698">
        <v>0</v>
      </c>
      <c r="X173" s="698">
        <v>0</v>
      </c>
      <c r="Y173" s="698">
        <v>0</v>
      </c>
      <c r="Z173" s="698">
        <v>0</v>
      </c>
      <c r="AA173" s="698">
        <v>0</v>
      </c>
      <c r="AB173" s="698">
        <v>0</v>
      </c>
      <c r="AC173" s="698">
        <v>0</v>
      </c>
      <c r="AD173" s="698">
        <v>0</v>
      </c>
      <c r="AE173" s="698">
        <v>0</v>
      </c>
      <c r="AF173" s="698">
        <v>0</v>
      </c>
      <c r="AG173" s="698">
        <v>0</v>
      </c>
      <c r="AH173" s="698">
        <v>0</v>
      </c>
      <c r="AI173" s="698">
        <v>0</v>
      </c>
      <c r="AJ173" s="698">
        <v>0</v>
      </c>
      <c r="AK173" s="698">
        <v>0</v>
      </c>
      <c r="AL173" s="698">
        <v>0</v>
      </c>
      <c r="AM173" s="698">
        <v>0</v>
      </c>
      <c r="AN173" s="698">
        <v>0</v>
      </c>
      <c r="AO173" s="699">
        <v>0</v>
      </c>
      <c r="AP173" s="631"/>
      <c r="AQ173" s="697">
        <v>0</v>
      </c>
      <c r="AR173" s="698">
        <v>0</v>
      </c>
      <c r="AS173" s="698">
        <v>1</v>
      </c>
      <c r="AT173" s="698">
        <v>0</v>
      </c>
      <c r="AU173" s="698">
        <v>0</v>
      </c>
      <c r="AV173" s="698">
        <v>0</v>
      </c>
      <c r="AW173" s="698">
        <v>0</v>
      </c>
      <c r="AX173" s="698">
        <v>0</v>
      </c>
      <c r="AY173" s="698">
        <v>0</v>
      </c>
      <c r="AZ173" s="698">
        <v>0</v>
      </c>
      <c r="BA173" s="698">
        <v>0</v>
      </c>
      <c r="BB173" s="698">
        <v>0</v>
      </c>
      <c r="BC173" s="698">
        <v>0</v>
      </c>
      <c r="BD173" s="698">
        <v>0</v>
      </c>
      <c r="BE173" s="698">
        <v>0</v>
      </c>
      <c r="BF173" s="698">
        <v>0</v>
      </c>
      <c r="BG173" s="698">
        <v>0</v>
      </c>
      <c r="BH173" s="698">
        <v>0</v>
      </c>
      <c r="BI173" s="698">
        <v>0</v>
      </c>
      <c r="BJ173" s="698">
        <v>0</v>
      </c>
      <c r="BK173" s="698">
        <v>0</v>
      </c>
      <c r="BL173" s="698">
        <v>0</v>
      </c>
      <c r="BM173" s="698">
        <v>0</v>
      </c>
      <c r="BN173" s="698">
        <v>0</v>
      </c>
      <c r="BO173" s="698">
        <v>0</v>
      </c>
      <c r="BP173" s="698">
        <v>0</v>
      </c>
      <c r="BQ173" s="698">
        <v>0</v>
      </c>
      <c r="BR173" s="698">
        <v>0</v>
      </c>
      <c r="BS173" s="698">
        <v>0</v>
      </c>
      <c r="BT173" s="699">
        <v>0</v>
      </c>
    </row>
    <row r="174" spans="2:72">
      <c r="B174" s="690" t="s">
        <v>752</v>
      </c>
      <c r="C174" s="690" t="s">
        <v>730</v>
      </c>
      <c r="D174" s="690" t="s">
        <v>750</v>
      </c>
      <c r="E174" s="690" t="s">
        <v>731</v>
      </c>
      <c r="F174" s="690" t="s">
        <v>743</v>
      </c>
      <c r="G174" s="690" t="s">
        <v>736</v>
      </c>
      <c r="H174" s="690">
        <v>2009</v>
      </c>
      <c r="I174" s="642" t="s">
        <v>581</v>
      </c>
      <c r="J174" s="642" t="s">
        <v>590</v>
      </c>
      <c r="K174" s="631"/>
      <c r="L174" s="697">
        <v>0</v>
      </c>
      <c r="M174" s="698">
        <v>0</v>
      </c>
      <c r="N174" s="698">
        <v>200</v>
      </c>
      <c r="O174" s="698">
        <v>0</v>
      </c>
      <c r="P174" s="698">
        <v>0</v>
      </c>
      <c r="Q174" s="698">
        <v>0</v>
      </c>
      <c r="R174" s="698">
        <v>0</v>
      </c>
      <c r="S174" s="698">
        <v>0</v>
      </c>
      <c r="T174" s="698">
        <v>0</v>
      </c>
      <c r="U174" s="698">
        <v>0</v>
      </c>
      <c r="V174" s="698">
        <v>0</v>
      </c>
      <c r="W174" s="698">
        <v>0</v>
      </c>
      <c r="X174" s="698">
        <v>0</v>
      </c>
      <c r="Y174" s="698">
        <v>0</v>
      </c>
      <c r="Z174" s="698">
        <v>0</v>
      </c>
      <c r="AA174" s="698">
        <v>0</v>
      </c>
      <c r="AB174" s="698">
        <v>0</v>
      </c>
      <c r="AC174" s="698">
        <v>0</v>
      </c>
      <c r="AD174" s="698">
        <v>0</v>
      </c>
      <c r="AE174" s="698">
        <v>0</v>
      </c>
      <c r="AF174" s="698">
        <v>0</v>
      </c>
      <c r="AG174" s="698">
        <v>0</v>
      </c>
      <c r="AH174" s="698">
        <v>0</v>
      </c>
      <c r="AI174" s="698">
        <v>0</v>
      </c>
      <c r="AJ174" s="698">
        <v>0</v>
      </c>
      <c r="AK174" s="698">
        <v>0</v>
      </c>
      <c r="AL174" s="698">
        <v>0</v>
      </c>
      <c r="AM174" s="698">
        <v>0</v>
      </c>
      <c r="AN174" s="698">
        <v>0</v>
      </c>
      <c r="AO174" s="699">
        <v>0</v>
      </c>
      <c r="AP174" s="631"/>
      <c r="AQ174" s="697">
        <v>0</v>
      </c>
      <c r="AR174" s="698">
        <v>0</v>
      </c>
      <c r="AS174" s="698">
        <v>319</v>
      </c>
      <c r="AT174" s="698">
        <v>0</v>
      </c>
      <c r="AU174" s="698">
        <v>0</v>
      </c>
      <c r="AV174" s="698">
        <v>0</v>
      </c>
      <c r="AW174" s="698">
        <v>0</v>
      </c>
      <c r="AX174" s="698">
        <v>0</v>
      </c>
      <c r="AY174" s="698">
        <v>0</v>
      </c>
      <c r="AZ174" s="698">
        <v>0</v>
      </c>
      <c r="BA174" s="698">
        <v>0</v>
      </c>
      <c r="BB174" s="698">
        <v>0</v>
      </c>
      <c r="BC174" s="698">
        <v>0</v>
      </c>
      <c r="BD174" s="698">
        <v>0</v>
      </c>
      <c r="BE174" s="698">
        <v>0</v>
      </c>
      <c r="BF174" s="698">
        <v>0</v>
      </c>
      <c r="BG174" s="698">
        <v>0</v>
      </c>
      <c r="BH174" s="698">
        <v>0</v>
      </c>
      <c r="BI174" s="698">
        <v>0</v>
      </c>
      <c r="BJ174" s="698">
        <v>0</v>
      </c>
      <c r="BK174" s="698">
        <v>0</v>
      </c>
      <c r="BL174" s="698">
        <v>0</v>
      </c>
      <c r="BM174" s="698">
        <v>0</v>
      </c>
      <c r="BN174" s="698">
        <v>0</v>
      </c>
      <c r="BO174" s="698">
        <v>0</v>
      </c>
      <c r="BP174" s="698">
        <v>0</v>
      </c>
      <c r="BQ174" s="698">
        <v>0</v>
      </c>
      <c r="BR174" s="698">
        <v>0</v>
      </c>
      <c r="BS174" s="698">
        <v>0</v>
      </c>
      <c r="BT174" s="699">
        <v>0</v>
      </c>
    </row>
    <row r="175" spans="2:72">
      <c r="B175" s="690" t="s">
        <v>752</v>
      </c>
      <c r="C175" s="690" t="s">
        <v>730</v>
      </c>
      <c r="D175" s="690" t="s">
        <v>750</v>
      </c>
      <c r="E175" s="690" t="s">
        <v>731</v>
      </c>
      <c r="F175" s="690" t="s">
        <v>743</v>
      </c>
      <c r="G175" s="690" t="s">
        <v>736</v>
      </c>
      <c r="H175" s="690">
        <v>2010</v>
      </c>
      <c r="I175" s="642" t="s">
        <v>581</v>
      </c>
      <c r="J175" s="642" t="s">
        <v>590</v>
      </c>
      <c r="K175" s="631"/>
      <c r="L175" s="697">
        <v>0</v>
      </c>
      <c r="M175" s="698">
        <v>0</v>
      </c>
      <c r="N175" s="698">
        <v>332</v>
      </c>
      <c r="O175" s="698">
        <v>0</v>
      </c>
      <c r="P175" s="698">
        <v>0</v>
      </c>
      <c r="Q175" s="698">
        <v>0</v>
      </c>
      <c r="R175" s="698">
        <v>0</v>
      </c>
      <c r="S175" s="698">
        <v>0</v>
      </c>
      <c r="T175" s="698">
        <v>0</v>
      </c>
      <c r="U175" s="698">
        <v>0</v>
      </c>
      <c r="V175" s="698">
        <v>0</v>
      </c>
      <c r="W175" s="698">
        <v>0</v>
      </c>
      <c r="X175" s="698">
        <v>0</v>
      </c>
      <c r="Y175" s="698">
        <v>0</v>
      </c>
      <c r="Z175" s="698">
        <v>0</v>
      </c>
      <c r="AA175" s="698">
        <v>0</v>
      </c>
      <c r="AB175" s="698">
        <v>0</v>
      </c>
      <c r="AC175" s="698">
        <v>0</v>
      </c>
      <c r="AD175" s="698">
        <v>0</v>
      </c>
      <c r="AE175" s="698">
        <v>0</v>
      </c>
      <c r="AF175" s="698">
        <v>0</v>
      </c>
      <c r="AG175" s="698">
        <v>0</v>
      </c>
      <c r="AH175" s="698">
        <v>0</v>
      </c>
      <c r="AI175" s="698">
        <v>0</v>
      </c>
      <c r="AJ175" s="698">
        <v>0</v>
      </c>
      <c r="AK175" s="698">
        <v>0</v>
      </c>
      <c r="AL175" s="698">
        <v>0</v>
      </c>
      <c r="AM175" s="698">
        <v>0</v>
      </c>
      <c r="AN175" s="698">
        <v>0</v>
      </c>
      <c r="AO175" s="699">
        <v>0</v>
      </c>
      <c r="AP175" s="631"/>
      <c r="AQ175" s="697">
        <v>0</v>
      </c>
      <c r="AR175" s="698">
        <v>0</v>
      </c>
      <c r="AS175" s="698">
        <v>529</v>
      </c>
      <c r="AT175" s="698">
        <v>0</v>
      </c>
      <c r="AU175" s="698">
        <v>0</v>
      </c>
      <c r="AV175" s="698">
        <v>0</v>
      </c>
      <c r="AW175" s="698">
        <v>0</v>
      </c>
      <c r="AX175" s="698">
        <v>0</v>
      </c>
      <c r="AY175" s="698">
        <v>0</v>
      </c>
      <c r="AZ175" s="698">
        <v>0</v>
      </c>
      <c r="BA175" s="698">
        <v>0</v>
      </c>
      <c r="BB175" s="698">
        <v>0</v>
      </c>
      <c r="BC175" s="698">
        <v>0</v>
      </c>
      <c r="BD175" s="698">
        <v>0</v>
      </c>
      <c r="BE175" s="698">
        <v>0</v>
      </c>
      <c r="BF175" s="698">
        <v>0</v>
      </c>
      <c r="BG175" s="698">
        <v>0</v>
      </c>
      <c r="BH175" s="698">
        <v>0</v>
      </c>
      <c r="BI175" s="698">
        <v>0</v>
      </c>
      <c r="BJ175" s="698">
        <v>0</v>
      </c>
      <c r="BK175" s="698">
        <v>0</v>
      </c>
      <c r="BL175" s="698">
        <v>0</v>
      </c>
      <c r="BM175" s="698">
        <v>0</v>
      </c>
      <c r="BN175" s="698">
        <v>0</v>
      </c>
      <c r="BO175" s="698">
        <v>0</v>
      </c>
      <c r="BP175" s="698">
        <v>0</v>
      </c>
      <c r="BQ175" s="698">
        <v>0</v>
      </c>
      <c r="BR175" s="698">
        <v>0</v>
      </c>
      <c r="BS175" s="698">
        <v>0</v>
      </c>
      <c r="BT175" s="699">
        <v>0</v>
      </c>
    </row>
    <row r="176" spans="2:72">
      <c r="B176" s="690" t="s">
        <v>752</v>
      </c>
      <c r="C176" s="690" t="s">
        <v>734</v>
      </c>
      <c r="D176" s="690" t="s">
        <v>750</v>
      </c>
      <c r="E176" s="690" t="s">
        <v>731</v>
      </c>
      <c r="F176" s="690" t="s">
        <v>29</v>
      </c>
      <c r="G176" s="690" t="s">
        <v>736</v>
      </c>
      <c r="H176" s="690">
        <v>2006</v>
      </c>
      <c r="I176" s="642" t="s">
        <v>581</v>
      </c>
      <c r="J176" s="642" t="s">
        <v>590</v>
      </c>
      <c r="K176" s="631"/>
      <c r="L176" s="697">
        <v>0</v>
      </c>
      <c r="M176" s="698">
        <v>0</v>
      </c>
      <c r="N176" s="698">
        <v>364</v>
      </c>
      <c r="O176" s="698">
        <v>0</v>
      </c>
      <c r="P176" s="698">
        <v>0</v>
      </c>
      <c r="Q176" s="698">
        <v>0</v>
      </c>
      <c r="R176" s="698">
        <v>0</v>
      </c>
      <c r="S176" s="698">
        <v>0</v>
      </c>
      <c r="T176" s="698">
        <v>0</v>
      </c>
      <c r="U176" s="698">
        <v>0</v>
      </c>
      <c r="V176" s="698">
        <v>0</v>
      </c>
      <c r="W176" s="698">
        <v>0</v>
      </c>
      <c r="X176" s="698">
        <v>0</v>
      </c>
      <c r="Y176" s="698">
        <v>0</v>
      </c>
      <c r="Z176" s="698">
        <v>0</v>
      </c>
      <c r="AA176" s="698">
        <v>0</v>
      </c>
      <c r="AB176" s="698">
        <v>0</v>
      </c>
      <c r="AC176" s="698">
        <v>0</v>
      </c>
      <c r="AD176" s="698">
        <v>0</v>
      </c>
      <c r="AE176" s="698">
        <v>0</v>
      </c>
      <c r="AF176" s="698">
        <v>0</v>
      </c>
      <c r="AG176" s="698">
        <v>0</v>
      </c>
      <c r="AH176" s="698">
        <v>0</v>
      </c>
      <c r="AI176" s="698">
        <v>0</v>
      </c>
      <c r="AJ176" s="698">
        <v>0</v>
      </c>
      <c r="AK176" s="698">
        <v>0</v>
      </c>
      <c r="AL176" s="698">
        <v>0</v>
      </c>
      <c r="AM176" s="698">
        <v>0</v>
      </c>
      <c r="AN176" s="698">
        <v>0</v>
      </c>
      <c r="AO176" s="699">
        <v>0</v>
      </c>
      <c r="AP176" s="631"/>
      <c r="AQ176" s="697">
        <v>0</v>
      </c>
      <c r="AR176" s="698">
        <v>0</v>
      </c>
      <c r="AS176" s="698">
        <v>1756</v>
      </c>
      <c r="AT176" s="698">
        <v>0</v>
      </c>
      <c r="AU176" s="698">
        <v>0</v>
      </c>
      <c r="AV176" s="698">
        <v>0</v>
      </c>
      <c r="AW176" s="698">
        <v>0</v>
      </c>
      <c r="AX176" s="698">
        <v>0</v>
      </c>
      <c r="AY176" s="698">
        <v>0</v>
      </c>
      <c r="AZ176" s="698">
        <v>0</v>
      </c>
      <c r="BA176" s="698">
        <v>0</v>
      </c>
      <c r="BB176" s="698">
        <v>0</v>
      </c>
      <c r="BC176" s="698">
        <v>0</v>
      </c>
      <c r="BD176" s="698">
        <v>0</v>
      </c>
      <c r="BE176" s="698">
        <v>0</v>
      </c>
      <c r="BF176" s="698">
        <v>0</v>
      </c>
      <c r="BG176" s="698">
        <v>0</v>
      </c>
      <c r="BH176" s="698">
        <v>0</v>
      </c>
      <c r="BI176" s="698">
        <v>0</v>
      </c>
      <c r="BJ176" s="698">
        <v>0</v>
      </c>
      <c r="BK176" s="698">
        <v>0</v>
      </c>
      <c r="BL176" s="698">
        <v>0</v>
      </c>
      <c r="BM176" s="698">
        <v>0</v>
      </c>
      <c r="BN176" s="698">
        <v>0</v>
      </c>
      <c r="BO176" s="698">
        <v>0</v>
      </c>
      <c r="BP176" s="698">
        <v>0</v>
      </c>
      <c r="BQ176" s="698">
        <v>0</v>
      </c>
      <c r="BR176" s="698">
        <v>0</v>
      </c>
      <c r="BS176" s="698">
        <v>0</v>
      </c>
      <c r="BT176" s="699">
        <v>0</v>
      </c>
    </row>
    <row r="177" spans="2:72">
      <c r="B177" s="690" t="s">
        <v>752</v>
      </c>
      <c r="C177" s="690" t="s">
        <v>734</v>
      </c>
      <c r="D177" s="690" t="s">
        <v>750</v>
      </c>
      <c r="E177" s="690" t="s">
        <v>731</v>
      </c>
      <c r="F177" s="690" t="s">
        <v>29</v>
      </c>
      <c r="G177" s="690" t="s">
        <v>736</v>
      </c>
      <c r="H177" s="690">
        <v>2007</v>
      </c>
      <c r="I177" s="642" t="s">
        <v>581</v>
      </c>
      <c r="J177" s="642" t="s">
        <v>590</v>
      </c>
      <c r="K177" s="631"/>
      <c r="L177" s="697">
        <v>0</v>
      </c>
      <c r="M177" s="698">
        <v>0</v>
      </c>
      <c r="N177" s="698">
        <v>476</v>
      </c>
      <c r="O177" s="698">
        <v>0</v>
      </c>
      <c r="P177" s="698">
        <v>0</v>
      </c>
      <c r="Q177" s="698">
        <v>0</v>
      </c>
      <c r="R177" s="698">
        <v>0</v>
      </c>
      <c r="S177" s="698">
        <v>0</v>
      </c>
      <c r="T177" s="698">
        <v>0</v>
      </c>
      <c r="U177" s="698">
        <v>0</v>
      </c>
      <c r="V177" s="698">
        <v>0</v>
      </c>
      <c r="W177" s="698">
        <v>0</v>
      </c>
      <c r="X177" s="698">
        <v>0</v>
      </c>
      <c r="Y177" s="698">
        <v>0</v>
      </c>
      <c r="Z177" s="698">
        <v>0</v>
      </c>
      <c r="AA177" s="698">
        <v>0</v>
      </c>
      <c r="AB177" s="698">
        <v>0</v>
      </c>
      <c r="AC177" s="698">
        <v>0</v>
      </c>
      <c r="AD177" s="698">
        <v>0</v>
      </c>
      <c r="AE177" s="698">
        <v>0</v>
      </c>
      <c r="AF177" s="698">
        <v>0</v>
      </c>
      <c r="AG177" s="698">
        <v>0</v>
      </c>
      <c r="AH177" s="698">
        <v>0</v>
      </c>
      <c r="AI177" s="698">
        <v>0</v>
      </c>
      <c r="AJ177" s="698">
        <v>0</v>
      </c>
      <c r="AK177" s="698">
        <v>0</v>
      </c>
      <c r="AL177" s="698">
        <v>0</v>
      </c>
      <c r="AM177" s="698">
        <v>0</v>
      </c>
      <c r="AN177" s="698">
        <v>0</v>
      </c>
      <c r="AO177" s="699">
        <v>0</v>
      </c>
      <c r="AP177" s="631"/>
      <c r="AQ177" s="697">
        <v>0</v>
      </c>
      <c r="AR177" s="698">
        <v>0</v>
      </c>
      <c r="AS177" s="698">
        <v>2305</v>
      </c>
      <c r="AT177" s="698">
        <v>0</v>
      </c>
      <c r="AU177" s="698">
        <v>0</v>
      </c>
      <c r="AV177" s="698">
        <v>0</v>
      </c>
      <c r="AW177" s="698">
        <v>0</v>
      </c>
      <c r="AX177" s="698">
        <v>0</v>
      </c>
      <c r="AY177" s="698">
        <v>0</v>
      </c>
      <c r="AZ177" s="698">
        <v>0</v>
      </c>
      <c r="BA177" s="698">
        <v>0</v>
      </c>
      <c r="BB177" s="698">
        <v>0</v>
      </c>
      <c r="BC177" s="698">
        <v>0</v>
      </c>
      <c r="BD177" s="698">
        <v>0</v>
      </c>
      <c r="BE177" s="698">
        <v>0</v>
      </c>
      <c r="BF177" s="698">
        <v>0</v>
      </c>
      <c r="BG177" s="698">
        <v>0</v>
      </c>
      <c r="BH177" s="698">
        <v>0</v>
      </c>
      <c r="BI177" s="698">
        <v>0</v>
      </c>
      <c r="BJ177" s="698">
        <v>0</v>
      </c>
      <c r="BK177" s="698">
        <v>0</v>
      </c>
      <c r="BL177" s="698">
        <v>0</v>
      </c>
      <c r="BM177" s="698">
        <v>0</v>
      </c>
      <c r="BN177" s="698">
        <v>0</v>
      </c>
      <c r="BO177" s="698">
        <v>0</v>
      </c>
      <c r="BP177" s="698">
        <v>0</v>
      </c>
      <c r="BQ177" s="698">
        <v>0</v>
      </c>
      <c r="BR177" s="698">
        <v>0</v>
      </c>
      <c r="BS177" s="698">
        <v>0</v>
      </c>
      <c r="BT177" s="699">
        <v>0</v>
      </c>
    </row>
    <row r="178" spans="2:72">
      <c r="B178" s="690" t="s">
        <v>752</v>
      </c>
      <c r="C178" s="690" t="s">
        <v>734</v>
      </c>
      <c r="D178" s="690" t="s">
        <v>750</v>
      </c>
      <c r="E178" s="690" t="s">
        <v>731</v>
      </c>
      <c r="F178" s="690" t="s">
        <v>29</v>
      </c>
      <c r="G178" s="690" t="s">
        <v>736</v>
      </c>
      <c r="H178" s="690">
        <v>2008</v>
      </c>
      <c r="I178" s="642" t="s">
        <v>581</v>
      </c>
      <c r="J178" s="642" t="s">
        <v>590</v>
      </c>
      <c r="K178" s="631"/>
      <c r="L178" s="697">
        <v>0</v>
      </c>
      <c r="M178" s="698">
        <v>0</v>
      </c>
      <c r="N178" s="698">
        <v>1362</v>
      </c>
      <c r="O178" s="698">
        <v>0</v>
      </c>
      <c r="P178" s="698">
        <v>0</v>
      </c>
      <c r="Q178" s="698">
        <v>0</v>
      </c>
      <c r="R178" s="698">
        <v>0</v>
      </c>
      <c r="S178" s="698">
        <v>0</v>
      </c>
      <c r="T178" s="698">
        <v>0</v>
      </c>
      <c r="U178" s="698">
        <v>0</v>
      </c>
      <c r="V178" s="698">
        <v>0</v>
      </c>
      <c r="W178" s="698">
        <v>0</v>
      </c>
      <c r="X178" s="698">
        <v>0</v>
      </c>
      <c r="Y178" s="698">
        <v>0</v>
      </c>
      <c r="Z178" s="698">
        <v>0</v>
      </c>
      <c r="AA178" s="698">
        <v>0</v>
      </c>
      <c r="AB178" s="698">
        <v>0</v>
      </c>
      <c r="AC178" s="698">
        <v>0</v>
      </c>
      <c r="AD178" s="698">
        <v>0</v>
      </c>
      <c r="AE178" s="698">
        <v>0</v>
      </c>
      <c r="AF178" s="698">
        <v>0</v>
      </c>
      <c r="AG178" s="698">
        <v>0</v>
      </c>
      <c r="AH178" s="698">
        <v>0</v>
      </c>
      <c r="AI178" s="698">
        <v>0</v>
      </c>
      <c r="AJ178" s="698">
        <v>0</v>
      </c>
      <c r="AK178" s="698">
        <v>0</v>
      </c>
      <c r="AL178" s="698">
        <v>0</v>
      </c>
      <c r="AM178" s="698">
        <v>0</v>
      </c>
      <c r="AN178" s="698">
        <v>0</v>
      </c>
      <c r="AO178" s="699">
        <v>0</v>
      </c>
      <c r="AP178" s="631"/>
      <c r="AQ178" s="697">
        <v>0</v>
      </c>
      <c r="AR178" s="698">
        <v>0</v>
      </c>
      <c r="AS178" s="698">
        <v>6574</v>
      </c>
      <c r="AT178" s="698">
        <v>0</v>
      </c>
      <c r="AU178" s="698">
        <v>0</v>
      </c>
      <c r="AV178" s="698">
        <v>0</v>
      </c>
      <c r="AW178" s="698">
        <v>0</v>
      </c>
      <c r="AX178" s="698">
        <v>0</v>
      </c>
      <c r="AY178" s="698">
        <v>0</v>
      </c>
      <c r="AZ178" s="698">
        <v>0</v>
      </c>
      <c r="BA178" s="698">
        <v>0</v>
      </c>
      <c r="BB178" s="698">
        <v>0</v>
      </c>
      <c r="BC178" s="698">
        <v>0</v>
      </c>
      <c r="BD178" s="698">
        <v>0</v>
      </c>
      <c r="BE178" s="698">
        <v>0</v>
      </c>
      <c r="BF178" s="698">
        <v>0</v>
      </c>
      <c r="BG178" s="698">
        <v>0</v>
      </c>
      <c r="BH178" s="698">
        <v>0</v>
      </c>
      <c r="BI178" s="698">
        <v>0</v>
      </c>
      <c r="BJ178" s="698">
        <v>0</v>
      </c>
      <c r="BK178" s="698">
        <v>0</v>
      </c>
      <c r="BL178" s="698">
        <v>0</v>
      </c>
      <c r="BM178" s="698">
        <v>0</v>
      </c>
      <c r="BN178" s="698">
        <v>0</v>
      </c>
      <c r="BO178" s="698">
        <v>0</v>
      </c>
      <c r="BP178" s="698">
        <v>0</v>
      </c>
      <c r="BQ178" s="698">
        <v>0</v>
      </c>
      <c r="BR178" s="698">
        <v>0</v>
      </c>
      <c r="BS178" s="698">
        <v>0</v>
      </c>
      <c r="BT178" s="699">
        <v>0</v>
      </c>
    </row>
    <row r="179" spans="2:72">
      <c r="B179" s="690" t="s">
        <v>752</v>
      </c>
      <c r="C179" s="690" t="s">
        <v>734</v>
      </c>
      <c r="D179" s="690" t="s">
        <v>750</v>
      </c>
      <c r="E179" s="690" t="s">
        <v>731</v>
      </c>
      <c r="F179" s="690" t="s">
        <v>29</v>
      </c>
      <c r="G179" s="690" t="s">
        <v>736</v>
      </c>
      <c r="H179" s="690">
        <v>2009</v>
      </c>
      <c r="I179" s="642" t="s">
        <v>581</v>
      </c>
      <c r="J179" s="642" t="s">
        <v>590</v>
      </c>
      <c r="K179" s="631"/>
      <c r="L179" s="697">
        <v>0</v>
      </c>
      <c r="M179" s="698">
        <v>0</v>
      </c>
      <c r="N179" s="698">
        <v>1409</v>
      </c>
      <c r="O179" s="698">
        <v>0</v>
      </c>
      <c r="P179" s="698">
        <v>0</v>
      </c>
      <c r="Q179" s="698">
        <v>0</v>
      </c>
      <c r="R179" s="698">
        <v>0</v>
      </c>
      <c r="S179" s="698">
        <v>0</v>
      </c>
      <c r="T179" s="698">
        <v>0</v>
      </c>
      <c r="U179" s="698">
        <v>0</v>
      </c>
      <c r="V179" s="698">
        <v>0</v>
      </c>
      <c r="W179" s="698">
        <v>0</v>
      </c>
      <c r="X179" s="698">
        <v>0</v>
      </c>
      <c r="Y179" s="698">
        <v>0</v>
      </c>
      <c r="Z179" s="698">
        <v>0</v>
      </c>
      <c r="AA179" s="698">
        <v>0</v>
      </c>
      <c r="AB179" s="698">
        <v>0</v>
      </c>
      <c r="AC179" s="698">
        <v>0</v>
      </c>
      <c r="AD179" s="698">
        <v>0</v>
      </c>
      <c r="AE179" s="698">
        <v>0</v>
      </c>
      <c r="AF179" s="698">
        <v>0</v>
      </c>
      <c r="AG179" s="698">
        <v>0</v>
      </c>
      <c r="AH179" s="698">
        <v>0</v>
      </c>
      <c r="AI179" s="698">
        <v>0</v>
      </c>
      <c r="AJ179" s="698">
        <v>0</v>
      </c>
      <c r="AK179" s="698">
        <v>0</v>
      </c>
      <c r="AL179" s="698">
        <v>0</v>
      </c>
      <c r="AM179" s="698">
        <v>0</v>
      </c>
      <c r="AN179" s="698">
        <v>0</v>
      </c>
      <c r="AO179" s="699">
        <v>0</v>
      </c>
      <c r="AP179" s="631"/>
      <c r="AQ179" s="697">
        <v>0</v>
      </c>
      <c r="AR179" s="698">
        <v>0</v>
      </c>
      <c r="AS179" s="698">
        <v>6810</v>
      </c>
      <c r="AT179" s="698">
        <v>0</v>
      </c>
      <c r="AU179" s="698">
        <v>0</v>
      </c>
      <c r="AV179" s="698">
        <v>0</v>
      </c>
      <c r="AW179" s="698">
        <v>0</v>
      </c>
      <c r="AX179" s="698">
        <v>0</v>
      </c>
      <c r="AY179" s="698">
        <v>0</v>
      </c>
      <c r="AZ179" s="698">
        <v>0</v>
      </c>
      <c r="BA179" s="698">
        <v>0</v>
      </c>
      <c r="BB179" s="698">
        <v>0</v>
      </c>
      <c r="BC179" s="698">
        <v>0</v>
      </c>
      <c r="BD179" s="698">
        <v>0</v>
      </c>
      <c r="BE179" s="698">
        <v>0</v>
      </c>
      <c r="BF179" s="698">
        <v>0</v>
      </c>
      <c r="BG179" s="698">
        <v>0</v>
      </c>
      <c r="BH179" s="698">
        <v>0</v>
      </c>
      <c r="BI179" s="698">
        <v>0</v>
      </c>
      <c r="BJ179" s="698">
        <v>0</v>
      </c>
      <c r="BK179" s="698">
        <v>0</v>
      </c>
      <c r="BL179" s="698">
        <v>0</v>
      </c>
      <c r="BM179" s="698">
        <v>0</v>
      </c>
      <c r="BN179" s="698">
        <v>0</v>
      </c>
      <c r="BO179" s="698">
        <v>0</v>
      </c>
      <c r="BP179" s="698">
        <v>0</v>
      </c>
      <c r="BQ179" s="698">
        <v>0</v>
      </c>
      <c r="BR179" s="698">
        <v>0</v>
      </c>
      <c r="BS179" s="698">
        <v>0</v>
      </c>
      <c r="BT179" s="699">
        <v>0</v>
      </c>
    </row>
    <row r="180" spans="2:72">
      <c r="B180" s="690" t="s">
        <v>752</v>
      </c>
      <c r="C180" s="690" t="s">
        <v>734</v>
      </c>
      <c r="D180" s="690" t="s">
        <v>750</v>
      </c>
      <c r="E180" s="690" t="s">
        <v>731</v>
      </c>
      <c r="F180" s="690" t="s">
        <v>29</v>
      </c>
      <c r="G180" s="690" t="s">
        <v>736</v>
      </c>
      <c r="H180" s="690">
        <v>2010</v>
      </c>
      <c r="I180" s="642" t="s">
        <v>581</v>
      </c>
      <c r="J180" s="642" t="s">
        <v>590</v>
      </c>
      <c r="K180" s="631"/>
      <c r="L180" s="697">
        <v>0</v>
      </c>
      <c r="M180" s="698">
        <v>0</v>
      </c>
      <c r="N180" s="698">
        <v>1161</v>
      </c>
      <c r="O180" s="698">
        <v>0</v>
      </c>
      <c r="P180" s="698">
        <v>0</v>
      </c>
      <c r="Q180" s="698">
        <v>0</v>
      </c>
      <c r="R180" s="698">
        <v>0</v>
      </c>
      <c r="S180" s="698">
        <v>0</v>
      </c>
      <c r="T180" s="698">
        <v>0</v>
      </c>
      <c r="U180" s="698">
        <v>0</v>
      </c>
      <c r="V180" s="698">
        <v>0</v>
      </c>
      <c r="W180" s="698">
        <v>0</v>
      </c>
      <c r="X180" s="698">
        <v>0</v>
      </c>
      <c r="Y180" s="698">
        <v>0</v>
      </c>
      <c r="Z180" s="698">
        <v>0</v>
      </c>
      <c r="AA180" s="698">
        <v>0</v>
      </c>
      <c r="AB180" s="698">
        <v>0</v>
      </c>
      <c r="AC180" s="698">
        <v>0</v>
      </c>
      <c r="AD180" s="698">
        <v>0</v>
      </c>
      <c r="AE180" s="698">
        <v>0</v>
      </c>
      <c r="AF180" s="698">
        <v>0</v>
      </c>
      <c r="AG180" s="698">
        <v>0</v>
      </c>
      <c r="AH180" s="698">
        <v>0</v>
      </c>
      <c r="AI180" s="698">
        <v>0</v>
      </c>
      <c r="AJ180" s="698">
        <v>0</v>
      </c>
      <c r="AK180" s="698">
        <v>0</v>
      </c>
      <c r="AL180" s="698">
        <v>0</v>
      </c>
      <c r="AM180" s="698">
        <v>0</v>
      </c>
      <c r="AN180" s="698">
        <v>0</v>
      </c>
      <c r="AO180" s="699">
        <v>0</v>
      </c>
      <c r="AP180" s="631"/>
      <c r="AQ180" s="697">
        <v>0</v>
      </c>
      <c r="AR180" s="698">
        <v>0</v>
      </c>
      <c r="AS180" s="698">
        <v>5611</v>
      </c>
      <c r="AT180" s="698">
        <v>0</v>
      </c>
      <c r="AU180" s="698">
        <v>0</v>
      </c>
      <c r="AV180" s="698">
        <v>0</v>
      </c>
      <c r="AW180" s="698">
        <v>0</v>
      </c>
      <c r="AX180" s="698">
        <v>0</v>
      </c>
      <c r="AY180" s="698">
        <v>0</v>
      </c>
      <c r="AZ180" s="698">
        <v>0</v>
      </c>
      <c r="BA180" s="698">
        <v>0</v>
      </c>
      <c r="BB180" s="698">
        <v>0</v>
      </c>
      <c r="BC180" s="698">
        <v>0</v>
      </c>
      <c r="BD180" s="698">
        <v>0</v>
      </c>
      <c r="BE180" s="698">
        <v>0</v>
      </c>
      <c r="BF180" s="698">
        <v>0</v>
      </c>
      <c r="BG180" s="698">
        <v>0</v>
      </c>
      <c r="BH180" s="698">
        <v>0</v>
      </c>
      <c r="BI180" s="698">
        <v>0</v>
      </c>
      <c r="BJ180" s="698">
        <v>0</v>
      </c>
      <c r="BK180" s="698">
        <v>0</v>
      </c>
      <c r="BL180" s="698">
        <v>0</v>
      </c>
      <c r="BM180" s="698">
        <v>0</v>
      </c>
      <c r="BN180" s="698">
        <v>0</v>
      </c>
      <c r="BO180" s="698">
        <v>0</v>
      </c>
      <c r="BP180" s="698">
        <v>0</v>
      </c>
      <c r="BQ180" s="698">
        <v>0</v>
      </c>
      <c r="BR180" s="698">
        <v>0</v>
      </c>
      <c r="BS180" s="698">
        <v>0</v>
      </c>
      <c r="BT180" s="699">
        <v>0</v>
      </c>
    </row>
    <row r="181" spans="2:72">
      <c r="B181" s="690" t="s">
        <v>752</v>
      </c>
      <c r="C181" s="690" t="s">
        <v>739</v>
      </c>
      <c r="D181" s="690" t="s">
        <v>749</v>
      </c>
      <c r="E181" s="690" t="s">
        <v>731</v>
      </c>
      <c r="F181" s="690" t="s">
        <v>739</v>
      </c>
      <c r="G181" s="690" t="s">
        <v>736</v>
      </c>
      <c r="H181" s="690">
        <v>2013</v>
      </c>
      <c r="I181" s="642" t="s">
        <v>581</v>
      </c>
      <c r="J181" s="642" t="s">
        <v>597</v>
      </c>
      <c r="K181" s="631"/>
      <c r="L181" s="697">
        <v>0</v>
      </c>
      <c r="M181" s="698">
        <v>0</v>
      </c>
      <c r="N181" s="698">
        <v>299</v>
      </c>
      <c r="O181" s="698">
        <v>0</v>
      </c>
      <c r="P181" s="698">
        <v>0</v>
      </c>
      <c r="Q181" s="698">
        <v>0</v>
      </c>
      <c r="R181" s="698">
        <v>0</v>
      </c>
      <c r="S181" s="698">
        <v>0</v>
      </c>
      <c r="T181" s="698">
        <v>0</v>
      </c>
      <c r="U181" s="698">
        <v>0</v>
      </c>
      <c r="V181" s="698">
        <v>0</v>
      </c>
      <c r="W181" s="698">
        <v>0</v>
      </c>
      <c r="X181" s="698">
        <v>0</v>
      </c>
      <c r="Y181" s="698">
        <v>0</v>
      </c>
      <c r="Z181" s="698">
        <v>0</v>
      </c>
      <c r="AA181" s="698">
        <v>0</v>
      </c>
      <c r="AB181" s="698">
        <v>0</v>
      </c>
      <c r="AC181" s="698">
        <v>0</v>
      </c>
      <c r="AD181" s="698">
        <v>0</v>
      </c>
      <c r="AE181" s="698">
        <v>0</v>
      </c>
      <c r="AF181" s="698">
        <v>0</v>
      </c>
      <c r="AG181" s="698">
        <v>0</v>
      </c>
      <c r="AH181" s="698">
        <v>0</v>
      </c>
      <c r="AI181" s="698">
        <v>0</v>
      </c>
      <c r="AJ181" s="698">
        <v>0</v>
      </c>
      <c r="AK181" s="698">
        <v>0</v>
      </c>
      <c r="AL181" s="698">
        <v>0</v>
      </c>
      <c r="AM181" s="698">
        <v>0</v>
      </c>
      <c r="AN181" s="698">
        <v>0</v>
      </c>
      <c r="AO181" s="699">
        <v>0</v>
      </c>
      <c r="AP181" s="631"/>
      <c r="AQ181" s="697">
        <v>0</v>
      </c>
      <c r="AR181" s="698">
        <v>0</v>
      </c>
      <c r="AS181" s="698">
        <v>11590</v>
      </c>
      <c r="AT181" s="698">
        <v>0</v>
      </c>
      <c r="AU181" s="698">
        <v>0</v>
      </c>
      <c r="AV181" s="698">
        <v>0</v>
      </c>
      <c r="AW181" s="698">
        <v>0</v>
      </c>
      <c r="AX181" s="698">
        <v>0</v>
      </c>
      <c r="AY181" s="698">
        <v>0</v>
      </c>
      <c r="AZ181" s="698">
        <v>0</v>
      </c>
      <c r="BA181" s="698">
        <v>0</v>
      </c>
      <c r="BB181" s="698">
        <v>0</v>
      </c>
      <c r="BC181" s="698">
        <v>0</v>
      </c>
      <c r="BD181" s="698">
        <v>0</v>
      </c>
      <c r="BE181" s="698">
        <v>0</v>
      </c>
      <c r="BF181" s="698">
        <v>0</v>
      </c>
      <c r="BG181" s="698">
        <v>0</v>
      </c>
      <c r="BH181" s="698">
        <v>0</v>
      </c>
      <c r="BI181" s="698">
        <v>0</v>
      </c>
      <c r="BJ181" s="698">
        <v>0</v>
      </c>
      <c r="BK181" s="698">
        <v>0</v>
      </c>
      <c r="BL181" s="698">
        <v>0</v>
      </c>
      <c r="BM181" s="698">
        <v>0</v>
      </c>
      <c r="BN181" s="698">
        <v>0</v>
      </c>
      <c r="BO181" s="698">
        <v>0</v>
      </c>
      <c r="BP181" s="698">
        <v>0</v>
      </c>
      <c r="BQ181" s="698">
        <v>0</v>
      </c>
      <c r="BR181" s="698">
        <v>0</v>
      </c>
      <c r="BS181" s="698">
        <v>0</v>
      </c>
      <c r="BT181" s="699">
        <v>0</v>
      </c>
    </row>
    <row r="182" spans="2:72">
      <c r="B182" s="690" t="s">
        <v>208</v>
      </c>
      <c r="C182" s="690" t="s">
        <v>734</v>
      </c>
      <c r="D182" s="690" t="s">
        <v>1</v>
      </c>
      <c r="E182" s="690" t="s">
        <v>731</v>
      </c>
      <c r="F182" s="690" t="s">
        <v>29</v>
      </c>
      <c r="G182" s="690" t="s">
        <v>733</v>
      </c>
      <c r="H182" s="690">
        <v>2013</v>
      </c>
      <c r="I182" s="642" t="s">
        <v>581</v>
      </c>
      <c r="J182" s="642" t="s">
        <v>597</v>
      </c>
      <c r="K182" s="631"/>
      <c r="L182" s="697">
        <v>0</v>
      </c>
      <c r="M182" s="698">
        <v>0</v>
      </c>
      <c r="N182" s="698">
        <v>0</v>
      </c>
      <c r="O182" s="698">
        <v>0</v>
      </c>
      <c r="P182" s="698">
        <v>0</v>
      </c>
      <c r="Q182" s="698">
        <v>0</v>
      </c>
      <c r="R182" s="698">
        <v>0</v>
      </c>
      <c r="S182" s="698">
        <v>0</v>
      </c>
      <c r="T182" s="698">
        <v>0</v>
      </c>
      <c r="U182" s="698">
        <v>0</v>
      </c>
      <c r="V182" s="698">
        <v>0</v>
      </c>
      <c r="W182" s="698">
        <v>0</v>
      </c>
      <c r="X182" s="698">
        <v>0</v>
      </c>
      <c r="Y182" s="698">
        <v>0</v>
      </c>
      <c r="Z182" s="698">
        <v>0</v>
      </c>
      <c r="AA182" s="698">
        <v>0</v>
      </c>
      <c r="AB182" s="698">
        <v>0</v>
      </c>
      <c r="AC182" s="698">
        <v>0</v>
      </c>
      <c r="AD182" s="698">
        <v>0</v>
      </c>
      <c r="AE182" s="698">
        <v>0</v>
      </c>
      <c r="AF182" s="698">
        <v>0</v>
      </c>
      <c r="AG182" s="698">
        <v>0</v>
      </c>
      <c r="AH182" s="698">
        <v>0</v>
      </c>
      <c r="AI182" s="698">
        <v>0</v>
      </c>
      <c r="AJ182" s="698">
        <v>0</v>
      </c>
      <c r="AK182" s="698">
        <v>0</v>
      </c>
      <c r="AL182" s="698">
        <v>0</v>
      </c>
      <c r="AM182" s="698">
        <v>0</v>
      </c>
      <c r="AN182" s="698">
        <v>0</v>
      </c>
      <c r="AO182" s="699">
        <v>0</v>
      </c>
      <c r="AP182" s="631"/>
      <c r="AQ182" s="697">
        <v>0</v>
      </c>
      <c r="AR182" s="698">
        <v>0</v>
      </c>
      <c r="AS182" s="698">
        <v>342</v>
      </c>
      <c r="AT182" s="698">
        <v>342</v>
      </c>
      <c r="AU182" s="698">
        <v>342</v>
      </c>
      <c r="AV182" s="698">
        <v>342</v>
      </c>
      <c r="AW182" s="698">
        <v>185</v>
      </c>
      <c r="AX182" s="698">
        <v>0</v>
      </c>
      <c r="AY182" s="698">
        <v>0</v>
      </c>
      <c r="AZ182" s="698">
        <v>0</v>
      </c>
      <c r="BA182" s="698">
        <v>0</v>
      </c>
      <c r="BB182" s="698">
        <v>0</v>
      </c>
      <c r="BC182" s="698">
        <v>0</v>
      </c>
      <c r="BD182" s="698">
        <v>0</v>
      </c>
      <c r="BE182" s="698">
        <v>0</v>
      </c>
      <c r="BF182" s="698">
        <v>0</v>
      </c>
      <c r="BG182" s="698">
        <v>0</v>
      </c>
      <c r="BH182" s="698">
        <v>0</v>
      </c>
      <c r="BI182" s="698">
        <v>0</v>
      </c>
      <c r="BJ182" s="698">
        <v>0</v>
      </c>
      <c r="BK182" s="698">
        <v>0</v>
      </c>
      <c r="BL182" s="698">
        <v>0</v>
      </c>
      <c r="BM182" s="698">
        <v>0</v>
      </c>
      <c r="BN182" s="698">
        <v>0</v>
      </c>
      <c r="BO182" s="698">
        <v>0</v>
      </c>
      <c r="BP182" s="698">
        <v>0</v>
      </c>
      <c r="BQ182" s="698">
        <v>0</v>
      </c>
      <c r="BR182" s="698">
        <v>0</v>
      </c>
      <c r="BS182" s="698">
        <v>0</v>
      </c>
      <c r="BT182" s="699">
        <v>0</v>
      </c>
    </row>
    <row r="183" spans="2:72">
      <c r="B183" s="690" t="s">
        <v>208</v>
      </c>
      <c r="C183" s="690" t="s">
        <v>734</v>
      </c>
      <c r="D183" s="756" t="s">
        <v>3</v>
      </c>
      <c r="E183" s="690" t="s">
        <v>731</v>
      </c>
      <c r="F183" s="690" t="s">
        <v>29</v>
      </c>
      <c r="G183" s="690" t="s">
        <v>733</v>
      </c>
      <c r="H183" s="690">
        <v>2012</v>
      </c>
      <c r="I183" s="642" t="s">
        <v>581</v>
      </c>
      <c r="J183" s="633" t="s">
        <v>590</v>
      </c>
      <c r="K183" s="631"/>
      <c r="L183" s="697">
        <v>0</v>
      </c>
      <c r="M183" s="698">
        <v>0</v>
      </c>
      <c r="N183" s="698">
        <v>0</v>
      </c>
      <c r="O183" s="698">
        <v>0</v>
      </c>
      <c r="P183" s="698">
        <v>0</v>
      </c>
      <c r="Q183" s="698">
        <v>0</v>
      </c>
      <c r="R183" s="698">
        <v>0</v>
      </c>
      <c r="S183" s="698">
        <v>0</v>
      </c>
      <c r="T183" s="698">
        <v>0</v>
      </c>
      <c r="U183" s="698">
        <v>0</v>
      </c>
      <c r="V183" s="698">
        <v>0</v>
      </c>
      <c r="W183" s="698">
        <v>0</v>
      </c>
      <c r="X183" s="698">
        <v>0</v>
      </c>
      <c r="Y183" s="698">
        <v>0</v>
      </c>
      <c r="Z183" s="698">
        <v>0</v>
      </c>
      <c r="AA183" s="698">
        <v>0</v>
      </c>
      <c r="AB183" s="698">
        <v>0</v>
      </c>
      <c r="AC183" s="698">
        <v>0</v>
      </c>
      <c r="AD183" s="698">
        <v>0</v>
      </c>
      <c r="AE183" s="698">
        <v>0</v>
      </c>
      <c r="AF183" s="698">
        <v>0</v>
      </c>
      <c r="AG183" s="698">
        <v>0</v>
      </c>
      <c r="AH183" s="698">
        <v>0</v>
      </c>
      <c r="AI183" s="698">
        <v>0</v>
      </c>
      <c r="AJ183" s="698">
        <v>0</v>
      </c>
      <c r="AK183" s="698">
        <v>0</v>
      </c>
      <c r="AL183" s="698">
        <v>0</v>
      </c>
      <c r="AM183" s="698">
        <v>0</v>
      </c>
      <c r="AN183" s="698">
        <v>0</v>
      </c>
      <c r="AO183" s="699">
        <v>0</v>
      </c>
      <c r="AP183" s="631"/>
      <c r="AQ183" s="697">
        <v>0</v>
      </c>
      <c r="AR183" s="698">
        <v>464</v>
      </c>
      <c r="AS183" s="698">
        <v>464</v>
      </c>
      <c r="AT183" s="698">
        <v>464</v>
      </c>
      <c r="AU183" s="698">
        <v>464</v>
      </c>
      <c r="AV183" s="698">
        <v>464</v>
      </c>
      <c r="AW183" s="698">
        <v>464</v>
      </c>
      <c r="AX183" s="698">
        <v>464</v>
      </c>
      <c r="AY183" s="698">
        <v>464</v>
      </c>
      <c r="AZ183" s="698">
        <v>464</v>
      </c>
      <c r="BA183" s="698">
        <v>464</v>
      </c>
      <c r="BB183" s="698">
        <v>464</v>
      </c>
      <c r="BC183" s="698">
        <v>464</v>
      </c>
      <c r="BD183" s="698">
        <v>464</v>
      </c>
      <c r="BE183" s="698">
        <v>464</v>
      </c>
      <c r="BF183" s="698">
        <v>464</v>
      </c>
      <c r="BG183" s="698">
        <v>464</v>
      </c>
      <c r="BH183" s="698">
        <v>464</v>
      </c>
      <c r="BI183" s="698">
        <v>464</v>
      </c>
      <c r="BJ183" s="698">
        <v>432</v>
      </c>
      <c r="BK183" s="698">
        <v>0</v>
      </c>
      <c r="BL183" s="698">
        <v>0</v>
      </c>
      <c r="BM183" s="698">
        <v>0</v>
      </c>
      <c r="BN183" s="698">
        <v>0</v>
      </c>
      <c r="BO183" s="698">
        <v>0</v>
      </c>
      <c r="BP183" s="698">
        <v>0</v>
      </c>
      <c r="BQ183" s="698">
        <v>0</v>
      </c>
      <c r="BR183" s="698">
        <v>0</v>
      </c>
      <c r="BS183" s="698">
        <v>0</v>
      </c>
      <c r="BT183" s="699">
        <v>0</v>
      </c>
    </row>
    <row r="184" spans="2:72">
      <c r="E184" s="690"/>
      <c r="G184" s="690"/>
      <c r="H184" s="690"/>
      <c r="AQ184" s="697"/>
      <c r="AR184" s="698"/>
      <c r="AS184" s="698"/>
      <c r="AT184" s="698"/>
      <c r="AU184" s="698"/>
      <c r="AV184" s="698"/>
      <c r="AW184" s="698"/>
      <c r="AX184" s="698"/>
      <c r="AY184" s="698"/>
      <c r="AZ184" s="698"/>
      <c r="BA184" s="698"/>
      <c r="BB184" s="698"/>
      <c r="BC184" s="698"/>
      <c r="BD184" s="698"/>
      <c r="BE184" s="698"/>
      <c r="BF184" s="698"/>
      <c r="BG184" s="698"/>
      <c r="BH184" s="698"/>
      <c r="BI184" s="698"/>
      <c r="BJ184" s="698"/>
      <c r="BK184" s="698"/>
      <c r="BL184" s="698"/>
      <c r="BM184" s="698"/>
      <c r="BN184" s="698"/>
      <c r="BO184" s="698"/>
      <c r="BP184" s="698"/>
      <c r="BQ184" s="698"/>
      <c r="BR184" s="698"/>
      <c r="BS184" s="698"/>
      <c r="BT184" s="699"/>
    </row>
    <row r="185" spans="2:72">
      <c r="E185" s="690"/>
      <c r="G185" s="690"/>
      <c r="H185" s="690"/>
      <c r="AQ185" s="697"/>
      <c r="AR185" s="698"/>
      <c r="AS185" s="698"/>
      <c r="AT185" s="698"/>
      <c r="AU185" s="698"/>
      <c r="AV185" s="698"/>
      <c r="AW185" s="698"/>
      <c r="AX185" s="698"/>
      <c r="AY185" s="698"/>
      <c r="AZ185" s="698"/>
      <c r="BA185" s="698"/>
      <c r="BB185" s="698"/>
      <c r="BC185" s="698"/>
      <c r="BD185" s="698"/>
      <c r="BE185" s="698"/>
      <c r="BF185" s="698"/>
      <c r="BG185" s="698"/>
      <c r="BH185" s="698"/>
      <c r="BI185" s="698"/>
      <c r="BJ185" s="698"/>
      <c r="BK185" s="698"/>
      <c r="BL185" s="698"/>
      <c r="BM185" s="698"/>
      <c r="BN185" s="698"/>
      <c r="BO185" s="698"/>
      <c r="BP185" s="698"/>
      <c r="BQ185" s="698"/>
      <c r="BR185" s="698"/>
      <c r="BS185" s="698"/>
      <c r="BT185" s="699"/>
    </row>
    <row r="186" spans="2:72">
      <c r="E186" s="690"/>
      <c r="G186" s="690"/>
      <c r="H186" s="690"/>
      <c r="AQ186" s="697"/>
      <c r="AR186" s="698"/>
      <c r="AS186" s="698"/>
      <c r="AT186" s="698"/>
      <c r="AU186" s="698"/>
      <c r="AV186" s="698"/>
      <c r="AW186" s="698"/>
      <c r="AX186" s="698"/>
      <c r="AY186" s="698"/>
      <c r="AZ186" s="698"/>
      <c r="BA186" s="698"/>
      <c r="BB186" s="698"/>
      <c r="BC186" s="698"/>
      <c r="BD186" s="698"/>
      <c r="BE186" s="698"/>
      <c r="BF186" s="698"/>
      <c r="BG186" s="698"/>
      <c r="BH186" s="698"/>
      <c r="BI186" s="698"/>
      <c r="BJ186" s="698"/>
      <c r="BK186" s="698"/>
      <c r="BL186" s="698"/>
      <c r="BM186" s="698"/>
      <c r="BN186" s="698"/>
      <c r="BO186" s="698"/>
      <c r="BP186" s="698"/>
      <c r="BQ186" s="698"/>
      <c r="BR186" s="698"/>
      <c r="BS186" s="698"/>
      <c r="BT186" s="699"/>
    </row>
    <row r="187" spans="2:72">
      <c r="E187" s="690"/>
      <c r="G187" s="690"/>
      <c r="H187" s="690"/>
      <c r="AQ187" s="697"/>
      <c r="AR187" s="698"/>
      <c r="AS187" s="698"/>
      <c r="AT187" s="698"/>
      <c r="AU187" s="698"/>
      <c r="AV187" s="698"/>
      <c r="AW187" s="698"/>
      <c r="AX187" s="698"/>
      <c r="AY187" s="698"/>
      <c r="AZ187" s="698"/>
      <c r="BA187" s="698"/>
      <c r="BB187" s="698"/>
      <c r="BC187" s="698"/>
      <c r="BD187" s="698"/>
      <c r="BE187" s="698"/>
      <c r="BF187" s="698"/>
      <c r="BG187" s="698"/>
      <c r="BH187" s="698"/>
      <c r="BI187" s="698"/>
      <c r="BJ187" s="698"/>
      <c r="BK187" s="698"/>
      <c r="BL187" s="698"/>
      <c r="BM187" s="698"/>
      <c r="BN187" s="698"/>
      <c r="BO187" s="698"/>
      <c r="BP187" s="698"/>
      <c r="BQ187" s="698"/>
      <c r="BR187" s="698"/>
      <c r="BS187" s="698"/>
      <c r="BT187" s="699"/>
    </row>
    <row r="188" spans="2:72">
      <c r="E188" s="690"/>
      <c r="G188" s="690"/>
      <c r="H188" s="690"/>
      <c r="AQ188" s="697"/>
      <c r="AR188" s="698"/>
      <c r="AS188" s="698"/>
      <c r="AT188" s="698"/>
      <c r="AU188" s="698"/>
      <c r="AV188" s="698"/>
      <c r="AW188" s="698"/>
      <c r="AX188" s="698"/>
      <c r="AY188" s="698"/>
      <c r="AZ188" s="698"/>
      <c r="BA188" s="698"/>
      <c r="BB188" s="698"/>
      <c r="BC188" s="698"/>
      <c r="BD188" s="698"/>
      <c r="BE188" s="698"/>
      <c r="BF188" s="698"/>
      <c r="BG188" s="698"/>
      <c r="BH188" s="698"/>
      <c r="BI188" s="698"/>
      <c r="BJ188" s="698"/>
      <c r="BK188" s="698"/>
      <c r="BL188" s="698"/>
      <c r="BM188" s="698"/>
      <c r="BN188" s="698"/>
      <c r="BO188" s="698"/>
      <c r="BP188" s="698"/>
      <c r="BQ188" s="698"/>
      <c r="BR188" s="698"/>
      <c r="BS188" s="698"/>
      <c r="BT188" s="699"/>
    </row>
    <row r="189" spans="2:72">
      <c r="E189" s="690"/>
      <c r="G189" s="690"/>
      <c r="H189" s="690"/>
      <c r="AQ189" s="697"/>
      <c r="AR189" s="698"/>
      <c r="AS189" s="698"/>
      <c r="AT189" s="698"/>
      <c r="AU189" s="698"/>
      <c r="AV189" s="698"/>
      <c r="AW189" s="698"/>
      <c r="AX189" s="698"/>
      <c r="AY189" s="698"/>
      <c r="AZ189" s="698"/>
      <c r="BA189" s="698"/>
      <c r="BB189" s="698"/>
      <c r="BC189" s="698"/>
      <c r="BD189" s="698"/>
      <c r="BE189" s="698"/>
      <c r="BF189" s="698"/>
      <c r="BG189" s="698"/>
      <c r="BH189" s="698"/>
      <c r="BI189" s="698"/>
      <c r="BJ189" s="698"/>
      <c r="BK189" s="698"/>
      <c r="BL189" s="698"/>
      <c r="BM189" s="698"/>
      <c r="BN189" s="698"/>
      <c r="BO189" s="698"/>
      <c r="BP189" s="698"/>
      <c r="BQ189" s="698"/>
      <c r="BR189" s="698"/>
      <c r="BS189" s="698"/>
      <c r="BT189" s="699"/>
    </row>
    <row r="190" spans="2:72">
      <c r="E190" s="690"/>
      <c r="G190" s="690"/>
      <c r="H190" s="690"/>
      <c r="AQ190" s="697"/>
      <c r="AR190" s="698"/>
      <c r="AS190" s="698"/>
      <c r="AT190" s="698"/>
      <c r="AU190" s="698"/>
      <c r="AV190" s="698"/>
      <c r="AW190" s="698"/>
      <c r="AX190" s="698"/>
      <c r="AY190" s="698"/>
      <c r="AZ190" s="698"/>
      <c r="BA190" s="698"/>
      <c r="BB190" s="698"/>
      <c r="BC190" s="698"/>
      <c r="BD190" s="698"/>
      <c r="BE190" s="698"/>
      <c r="BF190" s="698"/>
      <c r="BG190" s="698"/>
      <c r="BH190" s="698"/>
      <c r="BI190" s="698"/>
      <c r="BJ190" s="698"/>
      <c r="BK190" s="698"/>
      <c r="BL190" s="698"/>
      <c r="BM190" s="698"/>
      <c r="BN190" s="698"/>
      <c r="BO190" s="698"/>
      <c r="BP190" s="698"/>
      <c r="BQ190" s="698"/>
      <c r="BR190" s="698"/>
      <c r="BS190" s="698"/>
      <c r="BT190" s="699"/>
    </row>
    <row r="191" spans="2:72">
      <c r="E191" s="690"/>
      <c r="G191" s="690"/>
      <c r="H191" s="690"/>
      <c r="AQ191" s="697"/>
      <c r="AR191" s="698"/>
      <c r="AS191" s="698"/>
      <c r="AT191" s="698"/>
      <c r="AU191" s="698"/>
      <c r="AV191" s="698"/>
      <c r="AW191" s="698"/>
      <c r="AX191" s="698"/>
      <c r="AY191" s="698"/>
      <c r="AZ191" s="698"/>
      <c r="BA191" s="698"/>
      <c r="BB191" s="698"/>
      <c r="BC191" s="698"/>
      <c r="BD191" s="698"/>
      <c r="BE191" s="698"/>
      <c r="BF191" s="698"/>
      <c r="BG191" s="698"/>
      <c r="BH191" s="698"/>
      <c r="BI191" s="698"/>
      <c r="BJ191" s="698"/>
      <c r="BK191" s="698"/>
      <c r="BL191" s="698"/>
      <c r="BM191" s="698"/>
      <c r="BN191" s="698"/>
      <c r="BO191" s="698"/>
      <c r="BP191" s="698"/>
      <c r="BQ191" s="698"/>
      <c r="BR191" s="698"/>
      <c r="BS191" s="698"/>
      <c r="BT191" s="699"/>
    </row>
    <row r="192" spans="2:72">
      <c r="E192" s="690"/>
      <c r="G192" s="690"/>
      <c r="H192" s="690"/>
      <c r="AQ192" s="697"/>
      <c r="AR192" s="698"/>
      <c r="AS192" s="698"/>
      <c r="AT192" s="698"/>
      <c r="AU192" s="698"/>
      <c r="AV192" s="698"/>
      <c r="AW192" s="698"/>
      <c r="AX192" s="698"/>
      <c r="AY192" s="698"/>
      <c r="AZ192" s="698"/>
      <c r="BA192" s="698"/>
      <c r="BB192" s="698"/>
      <c r="BC192" s="698"/>
      <c r="BD192" s="698"/>
      <c r="BE192" s="698"/>
      <c r="BF192" s="698"/>
      <c r="BG192" s="698"/>
      <c r="BH192" s="698"/>
      <c r="BI192" s="698"/>
      <c r="BJ192" s="698"/>
      <c r="BK192" s="698"/>
      <c r="BL192" s="698"/>
      <c r="BM192" s="698"/>
      <c r="BN192" s="698"/>
      <c r="BO192" s="698"/>
      <c r="BP192" s="698"/>
      <c r="BQ192" s="698"/>
      <c r="BR192" s="698"/>
      <c r="BS192" s="698"/>
      <c r="BT192" s="699"/>
    </row>
    <row r="193" spans="5:72">
      <c r="E193" s="690"/>
      <c r="G193" s="690"/>
      <c r="H193" s="690"/>
      <c r="AQ193" s="697"/>
      <c r="AR193" s="698"/>
      <c r="AS193" s="698"/>
      <c r="AT193" s="698"/>
      <c r="AU193" s="698"/>
      <c r="AV193" s="698"/>
      <c r="AW193" s="698"/>
      <c r="AX193" s="698"/>
      <c r="AY193" s="698"/>
      <c r="AZ193" s="698"/>
      <c r="BA193" s="698"/>
      <c r="BB193" s="698"/>
      <c r="BC193" s="698"/>
      <c r="BD193" s="698"/>
      <c r="BE193" s="698"/>
      <c r="BF193" s="698"/>
      <c r="BG193" s="698"/>
      <c r="BH193" s="698"/>
      <c r="BI193" s="698"/>
      <c r="BJ193" s="698"/>
      <c r="BK193" s="698"/>
      <c r="BL193" s="698"/>
      <c r="BM193" s="698"/>
      <c r="BN193" s="698"/>
      <c r="BO193" s="698"/>
      <c r="BP193" s="698"/>
      <c r="BQ193" s="698"/>
      <c r="BR193" s="698"/>
      <c r="BS193" s="698"/>
      <c r="BT193" s="699"/>
    </row>
    <row r="194" spans="5:72">
      <c r="E194" s="690"/>
      <c r="G194" s="690"/>
      <c r="H194" s="690"/>
      <c r="AQ194" s="697"/>
      <c r="AR194" s="698"/>
      <c r="AS194" s="698"/>
      <c r="AT194" s="698"/>
      <c r="AU194" s="698"/>
      <c r="AV194" s="698"/>
      <c r="AW194" s="698"/>
      <c r="AX194" s="698"/>
      <c r="AY194" s="698"/>
      <c r="AZ194" s="698"/>
      <c r="BA194" s="698"/>
      <c r="BB194" s="698"/>
      <c r="BC194" s="698"/>
      <c r="BD194" s="698"/>
      <c r="BE194" s="698"/>
      <c r="BF194" s="698"/>
      <c r="BG194" s="698"/>
      <c r="BH194" s="698"/>
      <c r="BI194" s="698"/>
      <c r="BJ194" s="698"/>
      <c r="BK194" s="698"/>
      <c r="BL194" s="698"/>
      <c r="BM194" s="698"/>
      <c r="BN194" s="698"/>
      <c r="BO194" s="698"/>
      <c r="BP194" s="698"/>
      <c r="BQ194" s="698"/>
      <c r="BR194" s="698"/>
      <c r="BS194" s="698"/>
      <c r="BT194" s="699"/>
    </row>
    <row r="195" spans="5:72">
      <c r="E195" s="690"/>
      <c r="G195" s="690"/>
      <c r="H195" s="690"/>
      <c r="AQ195" s="697"/>
      <c r="AR195" s="698"/>
      <c r="AS195" s="698"/>
      <c r="AT195" s="698"/>
      <c r="AU195" s="698"/>
      <c r="AV195" s="698"/>
      <c r="AW195" s="698"/>
      <c r="AX195" s="698"/>
      <c r="AY195" s="698"/>
      <c r="AZ195" s="698"/>
      <c r="BA195" s="698"/>
      <c r="BB195" s="698"/>
      <c r="BC195" s="698"/>
      <c r="BD195" s="698"/>
      <c r="BE195" s="698"/>
      <c r="BF195" s="698"/>
      <c r="BG195" s="698"/>
      <c r="BH195" s="698"/>
      <c r="BI195" s="698"/>
      <c r="BJ195" s="698"/>
      <c r="BK195" s="698"/>
      <c r="BL195" s="698"/>
      <c r="BM195" s="698"/>
      <c r="BN195" s="698"/>
      <c r="BO195" s="698"/>
      <c r="BP195" s="698"/>
      <c r="BQ195" s="698"/>
      <c r="BR195" s="698"/>
      <c r="BS195" s="698"/>
      <c r="BT195" s="699"/>
    </row>
    <row r="196" spans="5:72">
      <c r="E196" s="690"/>
      <c r="G196" s="690"/>
      <c r="H196" s="690"/>
      <c r="AQ196" s="697"/>
      <c r="AR196" s="698"/>
      <c r="AS196" s="698"/>
      <c r="AT196" s="698"/>
      <c r="AU196" s="698"/>
      <c r="AV196" s="698"/>
      <c r="AW196" s="698"/>
      <c r="AX196" s="698"/>
      <c r="AY196" s="698"/>
      <c r="AZ196" s="698"/>
      <c r="BA196" s="698"/>
      <c r="BB196" s="698"/>
      <c r="BC196" s="698"/>
      <c r="BD196" s="698"/>
      <c r="BE196" s="698"/>
      <c r="BF196" s="698"/>
      <c r="BG196" s="698"/>
      <c r="BH196" s="698"/>
      <c r="BI196" s="698"/>
      <c r="BJ196" s="698"/>
      <c r="BK196" s="698"/>
      <c r="BL196" s="698"/>
      <c r="BM196" s="698"/>
      <c r="BN196" s="698"/>
      <c r="BO196" s="698"/>
      <c r="BP196" s="698"/>
      <c r="BQ196" s="698"/>
      <c r="BR196" s="698"/>
      <c r="BS196" s="698"/>
      <c r="BT196" s="699"/>
    </row>
    <row r="197" spans="5:72">
      <c r="E197" s="690"/>
      <c r="G197" s="690"/>
      <c r="H197" s="690"/>
      <c r="AQ197" s="697"/>
      <c r="AR197" s="698"/>
      <c r="AS197" s="698"/>
      <c r="AT197" s="698"/>
      <c r="AU197" s="698"/>
      <c r="AV197" s="698"/>
      <c r="AW197" s="698"/>
      <c r="AX197" s="698"/>
      <c r="AY197" s="698"/>
      <c r="AZ197" s="698"/>
      <c r="BA197" s="698"/>
      <c r="BB197" s="698"/>
      <c r="BC197" s="698"/>
      <c r="BD197" s="698"/>
      <c r="BE197" s="698"/>
      <c r="BF197" s="698"/>
      <c r="BG197" s="698"/>
      <c r="BH197" s="698"/>
      <c r="BI197" s="698"/>
      <c r="BJ197" s="698"/>
      <c r="BK197" s="698"/>
      <c r="BL197" s="698"/>
      <c r="BM197" s="698"/>
      <c r="BN197" s="698"/>
      <c r="BO197" s="698"/>
      <c r="BP197" s="698"/>
      <c r="BQ197" s="698"/>
      <c r="BR197" s="698"/>
      <c r="BS197" s="698"/>
      <c r="BT197" s="699"/>
    </row>
    <row r="198" spans="5:72">
      <c r="E198" s="690"/>
      <c r="G198" s="690"/>
      <c r="H198" s="690"/>
      <c r="AQ198" s="697"/>
      <c r="AR198" s="698"/>
      <c r="AS198" s="698"/>
      <c r="AT198" s="698"/>
      <c r="AU198" s="698"/>
      <c r="AV198" s="698"/>
      <c r="AW198" s="698"/>
      <c r="AX198" s="698"/>
      <c r="AY198" s="698"/>
      <c r="AZ198" s="698"/>
      <c r="BA198" s="698"/>
      <c r="BB198" s="698"/>
      <c r="BC198" s="698"/>
      <c r="BD198" s="698"/>
      <c r="BE198" s="698"/>
      <c r="BF198" s="698"/>
      <c r="BG198" s="698"/>
      <c r="BH198" s="698"/>
      <c r="BI198" s="698"/>
      <c r="BJ198" s="698"/>
      <c r="BK198" s="698"/>
      <c r="BL198" s="698"/>
      <c r="BM198" s="698"/>
      <c r="BN198" s="698"/>
      <c r="BO198" s="698"/>
      <c r="BP198" s="698"/>
      <c r="BQ198" s="698"/>
      <c r="BR198" s="698"/>
      <c r="BS198" s="698"/>
      <c r="BT198" s="699"/>
    </row>
    <row r="199" spans="5:72">
      <c r="E199" s="690"/>
      <c r="G199" s="690"/>
      <c r="H199" s="690"/>
      <c r="AQ199" s="697"/>
      <c r="AR199" s="698"/>
      <c r="AS199" s="698"/>
      <c r="AT199" s="698"/>
      <c r="AU199" s="698"/>
      <c r="AV199" s="698"/>
      <c r="AW199" s="698"/>
      <c r="AX199" s="698"/>
      <c r="AY199" s="698"/>
      <c r="AZ199" s="698"/>
      <c r="BA199" s="698"/>
      <c r="BB199" s="698"/>
      <c r="BC199" s="698"/>
      <c r="BD199" s="698"/>
      <c r="BE199" s="698"/>
      <c r="BF199" s="698"/>
      <c r="BG199" s="698"/>
      <c r="BH199" s="698"/>
      <c r="BI199" s="698"/>
      <c r="BJ199" s="698"/>
      <c r="BK199" s="698"/>
      <c r="BL199" s="698"/>
      <c r="BM199" s="698"/>
      <c r="BN199" s="698"/>
      <c r="BO199" s="698"/>
      <c r="BP199" s="698"/>
      <c r="BQ199" s="698"/>
      <c r="BR199" s="698"/>
      <c r="BS199" s="698"/>
      <c r="BT199" s="699"/>
    </row>
    <row r="200" spans="5:72">
      <c r="E200" s="690"/>
      <c r="G200" s="690"/>
      <c r="H200" s="690"/>
      <c r="AQ200" s="697"/>
      <c r="AR200" s="698"/>
      <c r="AS200" s="698"/>
      <c r="AT200" s="698"/>
      <c r="AU200" s="698"/>
      <c r="AV200" s="698"/>
      <c r="AW200" s="698"/>
      <c r="AX200" s="698"/>
      <c r="AY200" s="698"/>
      <c r="AZ200" s="698"/>
      <c r="BA200" s="698"/>
      <c r="BB200" s="698"/>
      <c r="BC200" s="698"/>
      <c r="BD200" s="698"/>
      <c r="BE200" s="698"/>
      <c r="BF200" s="698"/>
      <c r="BG200" s="698"/>
      <c r="BH200" s="698"/>
      <c r="BI200" s="698"/>
      <c r="BJ200" s="698"/>
      <c r="BK200" s="698"/>
      <c r="BL200" s="698"/>
      <c r="BM200" s="698"/>
      <c r="BN200" s="698"/>
      <c r="BO200" s="698"/>
      <c r="BP200" s="698"/>
      <c r="BQ200" s="698"/>
      <c r="BR200" s="698"/>
      <c r="BS200" s="698"/>
      <c r="BT200" s="699"/>
    </row>
    <row r="201" spans="5:72">
      <c r="E201" s="690"/>
      <c r="G201" s="690"/>
      <c r="H201" s="690"/>
      <c r="AQ201" s="697"/>
      <c r="AR201" s="698"/>
      <c r="AS201" s="698"/>
      <c r="AT201" s="698"/>
      <c r="AU201" s="698"/>
      <c r="AV201" s="698"/>
      <c r="AW201" s="698"/>
      <c r="AX201" s="698"/>
      <c r="AY201" s="698"/>
      <c r="AZ201" s="698"/>
      <c r="BA201" s="698"/>
      <c r="BB201" s="698"/>
      <c r="BC201" s="698"/>
      <c r="BD201" s="698"/>
      <c r="BE201" s="698"/>
      <c r="BF201" s="698"/>
      <c r="BG201" s="698"/>
      <c r="BH201" s="698"/>
      <c r="BI201" s="698"/>
      <c r="BJ201" s="698"/>
      <c r="BK201" s="698"/>
      <c r="BL201" s="698"/>
      <c r="BM201" s="698"/>
      <c r="BN201" s="698"/>
      <c r="BO201" s="698"/>
      <c r="BP201" s="698"/>
      <c r="BQ201" s="698"/>
      <c r="BR201" s="698"/>
      <c r="BS201" s="698"/>
      <c r="BT201" s="699"/>
    </row>
    <row r="202" spans="5:72">
      <c r="E202" s="690"/>
      <c r="G202" s="690"/>
      <c r="H202" s="690"/>
      <c r="AQ202" s="697"/>
      <c r="AR202" s="698"/>
      <c r="AS202" s="698"/>
      <c r="AT202" s="698"/>
      <c r="AU202" s="698"/>
      <c r="AV202" s="698"/>
      <c r="AW202" s="698"/>
      <c r="AX202" s="698"/>
      <c r="AY202" s="698"/>
      <c r="AZ202" s="698"/>
      <c r="BA202" s="698"/>
      <c r="BB202" s="698"/>
      <c r="BC202" s="698"/>
      <c r="BD202" s="698"/>
      <c r="BE202" s="698"/>
      <c r="BF202" s="698"/>
      <c r="BG202" s="698"/>
      <c r="BH202" s="698"/>
      <c r="BI202" s="698"/>
      <c r="BJ202" s="698"/>
      <c r="BK202" s="698"/>
      <c r="BL202" s="698"/>
      <c r="BM202" s="698"/>
      <c r="BN202" s="698"/>
      <c r="BO202" s="698"/>
      <c r="BP202" s="698"/>
      <c r="BQ202" s="698"/>
      <c r="BR202" s="698"/>
      <c r="BS202" s="698"/>
      <c r="BT202" s="699"/>
    </row>
    <row r="203" spans="5:72">
      <c r="E203" s="690"/>
      <c r="G203" s="690"/>
      <c r="H203" s="690"/>
      <c r="AQ203" s="697"/>
      <c r="AR203" s="698"/>
      <c r="AS203" s="698"/>
      <c r="AT203" s="698"/>
      <c r="AU203" s="698"/>
      <c r="AV203" s="698"/>
      <c r="AW203" s="698"/>
      <c r="AX203" s="698"/>
      <c r="AY203" s="698"/>
      <c r="AZ203" s="698"/>
      <c r="BA203" s="698"/>
      <c r="BB203" s="698"/>
      <c r="BC203" s="698"/>
      <c r="BD203" s="698"/>
      <c r="BE203" s="698"/>
      <c r="BF203" s="698"/>
      <c r="BG203" s="698"/>
      <c r="BH203" s="698"/>
      <c r="BI203" s="698"/>
      <c r="BJ203" s="698"/>
      <c r="BK203" s="698"/>
      <c r="BL203" s="698"/>
      <c r="BM203" s="698"/>
      <c r="BN203" s="698"/>
      <c r="BO203" s="698"/>
      <c r="BP203" s="698"/>
      <c r="BQ203" s="698"/>
      <c r="BR203" s="698"/>
      <c r="BS203" s="698"/>
      <c r="BT203" s="699"/>
    </row>
    <row r="204" spans="5:72">
      <c r="E204" s="690"/>
      <c r="G204" s="690"/>
      <c r="H204" s="690"/>
      <c r="AQ204" s="697"/>
      <c r="AR204" s="698"/>
      <c r="AS204" s="698"/>
      <c r="AT204" s="698"/>
      <c r="AU204" s="698"/>
      <c r="AV204" s="698"/>
      <c r="AW204" s="698"/>
      <c r="AX204" s="698"/>
      <c r="AY204" s="698"/>
      <c r="AZ204" s="698"/>
      <c r="BA204" s="698"/>
      <c r="BB204" s="698"/>
      <c r="BC204" s="698"/>
      <c r="BD204" s="698"/>
      <c r="BE204" s="698"/>
      <c r="BF204" s="698"/>
      <c r="BG204" s="698"/>
      <c r="BH204" s="698"/>
      <c r="BI204" s="698"/>
      <c r="BJ204" s="698"/>
      <c r="BK204" s="698"/>
      <c r="BL204" s="698"/>
      <c r="BM204" s="698"/>
      <c r="BN204" s="698"/>
      <c r="BO204" s="698"/>
      <c r="BP204" s="698"/>
      <c r="BQ204" s="698"/>
      <c r="BR204" s="698"/>
      <c r="BS204" s="698"/>
      <c r="BT204" s="699"/>
    </row>
    <row r="205" spans="5:72">
      <c r="E205" s="690"/>
      <c r="G205" s="690"/>
      <c r="H205" s="690"/>
      <c r="AQ205" s="697"/>
      <c r="AR205" s="698"/>
      <c r="AS205" s="698"/>
      <c r="AT205" s="698"/>
      <c r="AU205" s="698"/>
      <c r="AV205" s="698"/>
      <c r="AW205" s="698"/>
      <c r="AX205" s="698"/>
      <c r="AY205" s="698"/>
      <c r="AZ205" s="698"/>
      <c r="BA205" s="698"/>
      <c r="BB205" s="698"/>
      <c r="BC205" s="698"/>
      <c r="BD205" s="698"/>
      <c r="BE205" s="698"/>
      <c r="BF205" s="698"/>
      <c r="BG205" s="698"/>
      <c r="BH205" s="698"/>
      <c r="BI205" s="698"/>
      <c r="BJ205" s="698"/>
      <c r="BK205" s="698"/>
      <c r="BL205" s="698"/>
      <c r="BM205" s="698"/>
      <c r="BN205" s="698"/>
      <c r="BO205" s="698"/>
      <c r="BP205" s="698"/>
      <c r="BQ205" s="698"/>
      <c r="BR205" s="698"/>
      <c r="BS205" s="698"/>
      <c r="BT205" s="699"/>
    </row>
    <row r="206" spans="5:72">
      <c r="E206" s="690"/>
      <c r="G206" s="690"/>
      <c r="H206" s="690"/>
      <c r="AQ206" s="697"/>
      <c r="AR206" s="698"/>
      <c r="AS206" s="698"/>
      <c r="AT206" s="698"/>
      <c r="AU206" s="698"/>
      <c r="AV206" s="698"/>
      <c r="AW206" s="698"/>
      <c r="AX206" s="698"/>
      <c r="AY206" s="698"/>
      <c r="AZ206" s="698"/>
      <c r="BA206" s="698"/>
      <c r="BB206" s="698"/>
      <c r="BC206" s="698"/>
      <c r="BD206" s="698"/>
      <c r="BE206" s="698"/>
      <c r="BF206" s="698"/>
      <c r="BG206" s="698"/>
      <c r="BH206" s="698"/>
      <c r="BI206" s="698"/>
      <c r="BJ206" s="698"/>
      <c r="BK206" s="698"/>
      <c r="BL206" s="698"/>
      <c r="BM206" s="698"/>
      <c r="BN206" s="698"/>
      <c r="BO206" s="698"/>
      <c r="BP206" s="698"/>
      <c r="BQ206" s="698"/>
      <c r="BR206" s="698"/>
      <c r="BS206" s="698"/>
      <c r="BT206" s="699"/>
    </row>
    <row r="207" spans="5:72">
      <c r="E207" s="690"/>
      <c r="G207" s="690"/>
      <c r="H207" s="690"/>
      <c r="AQ207" s="697"/>
      <c r="AR207" s="698"/>
      <c r="AS207" s="698"/>
      <c r="AT207" s="698"/>
      <c r="AU207" s="698"/>
      <c r="AV207" s="698"/>
      <c r="AW207" s="698"/>
      <c r="AX207" s="698"/>
      <c r="AY207" s="698"/>
      <c r="AZ207" s="698"/>
      <c r="BA207" s="698"/>
      <c r="BB207" s="698"/>
      <c r="BC207" s="698"/>
      <c r="BD207" s="698"/>
      <c r="BE207" s="698"/>
      <c r="BF207" s="698"/>
      <c r="BG207" s="698"/>
      <c r="BH207" s="698"/>
      <c r="BI207" s="698"/>
      <c r="BJ207" s="698"/>
      <c r="BK207" s="698"/>
      <c r="BL207" s="698"/>
      <c r="BM207" s="698"/>
      <c r="BN207" s="698"/>
      <c r="BO207" s="698"/>
      <c r="BP207" s="698"/>
      <c r="BQ207" s="698"/>
      <c r="BR207" s="698"/>
      <c r="BS207" s="698"/>
      <c r="BT207" s="699"/>
    </row>
    <row r="208" spans="5:72">
      <c r="E208" s="690"/>
      <c r="G208" s="690"/>
      <c r="H208" s="690"/>
      <c r="AQ208" s="697"/>
      <c r="AR208" s="698"/>
      <c r="AS208" s="698"/>
      <c r="AT208" s="698"/>
      <c r="AU208" s="698"/>
      <c r="AV208" s="698"/>
      <c r="AW208" s="698"/>
      <c r="AX208" s="698"/>
      <c r="AY208" s="698"/>
      <c r="AZ208" s="698"/>
      <c r="BA208" s="698"/>
      <c r="BB208" s="698"/>
      <c r="BC208" s="698"/>
      <c r="BD208" s="698"/>
      <c r="BE208" s="698"/>
      <c r="BF208" s="698"/>
      <c r="BG208" s="698"/>
      <c r="BH208" s="698"/>
      <c r="BI208" s="698"/>
      <c r="BJ208" s="698"/>
      <c r="BK208" s="698"/>
      <c r="BL208" s="698"/>
      <c r="BM208" s="698"/>
      <c r="BN208" s="698"/>
      <c r="BO208" s="698"/>
      <c r="BP208" s="698"/>
      <c r="BQ208" s="698"/>
      <c r="BR208" s="698"/>
      <c r="BS208" s="698"/>
      <c r="BT208" s="699"/>
    </row>
    <row r="209" spans="5:72">
      <c r="E209" s="690"/>
      <c r="G209" s="690"/>
      <c r="H209" s="690"/>
      <c r="AQ209" s="697"/>
      <c r="AR209" s="698"/>
      <c r="AS209" s="698"/>
      <c r="AT209" s="698"/>
      <c r="AU209" s="698"/>
      <c r="AV209" s="698"/>
      <c r="AW209" s="698"/>
      <c r="AX209" s="698"/>
      <c r="AY209" s="698"/>
      <c r="AZ209" s="698"/>
      <c r="BA209" s="698"/>
      <c r="BB209" s="698"/>
      <c r="BC209" s="698"/>
      <c r="BD209" s="698"/>
      <c r="BE209" s="698"/>
      <c r="BF209" s="698"/>
      <c r="BG209" s="698"/>
      <c r="BH209" s="698"/>
      <c r="BI209" s="698"/>
      <c r="BJ209" s="698"/>
      <c r="BK209" s="698"/>
      <c r="BL209" s="698"/>
      <c r="BM209" s="698"/>
      <c r="BN209" s="698"/>
      <c r="BO209" s="698"/>
      <c r="BP209" s="698"/>
      <c r="BQ209" s="698"/>
      <c r="BR209" s="698"/>
      <c r="BS209" s="698"/>
      <c r="BT209" s="699"/>
    </row>
    <row r="210" spans="5:72">
      <c r="E210" s="690"/>
      <c r="G210" s="690"/>
      <c r="H210" s="690"/>
      <c r="AQ210" s="697"/>
      <c r="AR210" s="698"/>
      <c r="AS210" s="698"/>
      <c r="AT210" s="698"/>
      <c r="AU210" s="698"/>
      <c r="AV210" s="698"/>
      <c r="AW210" s="698"/>
      <c r="AX210" s="698"/>
      <c r="AY210" s="698"/>
      <c r="AZ210" s="698"/>
      <c r="BA210" s="698"/>
      <c r="BB210" s="698"/>
      <c r="BC210" s="698"/>
      <c r="BD210" s="698"/>
      <c r="BE210" s="698"/>
      <c r="BF210" s="698"/>
      <c r="BG210" s="698"/>
      <c r="BH210" s="698"/>
      <c r="BI210" s="698"/>
      <c r="BJ210" s="698"/>
      <c r="BK210" s="698"/>
      <c r="BL210" s="698"/>
      <c r="BM210" s="698"/>
      <c r="BN210" s="698"/>
      <c r="BO210" s="698"/>
      <c r="BP210" s="698"/>
      <c r="BQ210" s="698"/>
      <c r="BR210" s="698"/>
      <c r="BS210" s="698"/>
      <c r="BT210" s="699"/>
    </row>
    <row r="211" spans="5:72">
      <c r="E211" s="690"/>
      <c r="G211" s="690"/>
      <c r="H211" s="690"/>
      <c r="AQ211" s="697"/>
      <c r="AR211" s="698"/>
      <c r="AS211" s="698"/>
      <c r="AT211" s="698"/>
      <c r="AU211" s="698"/>
      <c r="AV211" s="698"/>
      <c r="AW211" s="698"/>
      <c r="AX211" s="698"/>
      <c r="AY211" s="698"/>
      <c r="AZ211" s="698"/>
      <c r="BA211" s="698"/>
      <c r="BB211" s="698"/>
      <c r="BC211" s="698"/>
      <c r="BD211" s="698"/>
      <c r="BE211" s="698"/>
      <c r="BF211" s="698"/>
      <c r="BG211" s="698"/>
      <c r="BH211" s="698"/>
      <c r="BI211" s="698"/>
      <c r="BJ211" s="698"/>
      <c r="BK211" s="698"/>
      <c r="BL211" s="698"/>
      <c r="BM211" s="698"/>
      <c r="BN211" s="698"/>
      <c r="BO211" s="698"/>
      <c r="BP211" s="698"/>
      <c r="BQ211" s="698"/>
      <c r="BR211" s="698"/>
      <c r="BS211" s="698"/>
      <c r="BT211" s="699"/>
    </row>
    <row r="212" spans="5:72">
      <c r="E212" s="690"/>
      <c r="G212" s="690"/>
      <c r="H212" s="690"/>
      <c r="AQ212" s="697"/>
      <c r="AR212" s="698"/>
      <c r="AS212" s="698"/>
      <c r="AT212" s="698"/>
      <c r="AU212" s="698"/>
      <c r="AV212" s="698"/>
      <c r="AW212" s="698"/>
      <c r="AX212" s="698"/>
      <c r="AY212" s="698"/>
      <c r="AZ212" s="698"/>
      <c r="BA212" s="698"/>
      <c r="BB212" s="698"/>
      <c r="BC212" s="698"/>
      <c r="BD212" s="698"/>
      <c r="BE212" s="698"/>
      <c r="BF212" s="698"/>
      <c r="BG212" s="698"/>
      <c r="BH212" s="698"/>
      <c r="BI212" s="698"/>
      <c r="BJ212" s="698"/>
      <c r="BK212" s="698"/>
      <c r="BL212" s="698"/>
      <c r="BM212" s="698"/>
      <c r="BN212" s="698"/>
      <c r="BO212" s="698"/>
      <c r="BP212" s="698"/>
      <c r="BQ212" s="698"/>
      <c r="BR212" s="698"/>
      <c r="BS212" s="698"/>
      <c r="BT212" s="699"/>
    </row>
    <row r="213" spans="5:72">
      <c r="E213" s="690"/>
      <c r="G213" s="690"/>
      <c r="H213" s="690"/>
      <c r="AQ213" s="697"/>
      <c r="AR213" s="698"/>
      <c r="AS213" s="698"/>
      <c r="AT213" s="698"/>
      <c r="AU213" s="698"/>
      <c r="AV213" s="698"/>
      <c r="AW213" s="698"/>
      <c r="AX213" s="698"/>
      <c r="AY213" s="698"/>
      <c r="AZ213" s="698"/>
      <c r="BA213" s="698"/>
      <c r="BB213" s="698"/>
      <c r="BC213" s="698"/>
      <c r="BD213" s="698"/>
      <c r="BE213" s="698"/>
      <c r="BF213" s="698"/>
      <c r="BG213" s="698"/>
      <c r="BH213" s="698"/>
      <c r="BI213" s="698"/>
      <c r="BJ213" s="698"/>
      <c r="BK213" s="698"/>
      <c r="BL213" s="698"/>
      <c r="BM213" s="698"/>
      <c r="BN213" s="698"/>
      <c r="BO213" s="698"/>
      <c r="BP213" s="698"/>
      <c r="BQ213" s="698"/>
      <c r="BR213" s="698"/>
      <c r="BS213" s="698"/>
      <c r="BT213" s="699"/>
    </row>
    <row r="214" spans="5:72">
      <c r="E214" s="690"/>
      <c r="G214" s="690"/>
      <c r="H214" s="690"/>
      <c r="AQ214" s="697"/>
      <c r="AR214" s="698"/>
      <c r="AS214" s="698"/>
      <c r="AT214" s="698"/>
      <c r="AU214" s="698"/>
      <c r="AV214" s="698"/>
      <c r="AW214" s="698"/>
      <c r="AX214" s="698"/>
      <c r="AY214" s="698"/>
      <c r="AZ214" s="698"/>
      <c r="BA214" s="698"/>
      <c r="BB214" s="698"/>
      <c r="BC214" s="698"/>
      <c r="BD214" s="698"/>
      <c r="BE214" s="698"/>
      <c r="BF214" s="698"/>
      <c r="BG214" s="698"/>
      <c r="BH214" s="698"/>
      <c r="BI214" s="698"/>
      <c r="BJ214" s="698"/>
      <c r="BK214" s="698"/>
      <c r="BL214" s="698"/>
      <c r="BM214" s="698"/>
      <c r="BN214" s="698"/>
      <c r="BO214" s="698"/>
      <c r="BP214" s="698"/>
      <c r="BQ214" s="698"/>
      <c r="BR214" s="698"/>
      <c r="BS214" s="698"/>
      <c r="BT214" s="699"/>
    </row>
    <row r="215" spans="5:72">
      <c r="E215" s="690"/>
      <c r="G215" s="690"/>
      <c r="H215" s="690"/>
      <c r="AQ215" s="697"/>
      <c r="AR215" s="698"/>
      <c r="AS215" s="698"/>
      <c r="AT215" s="698"/>
      <c r="AU215" s="698"/>
      <c r="AV215" s="698"/>
      <c r="AW215" s="698"/>
      <c r="AX215" s="698"/>
      <c r="AY215" s="698"/>
      <c r="AZ215" s="698"/>
      <c r="BA215" s="698"/>
      <c r="BB215" s="698"/>
      <c r="BC215" s="698"/>
      <c r="BD215" s="698"/>
      <c r="BE215" s="698"/>
      <c r="BF215" s="698"/>
      <c r="BG215" s="698"/>
      <c r="BH215" s="698"/>
      <c r="BI215" s="698"/>
      <c r="BJ215" s="698"/>
      <c r="BK215" s="698"/>
      <c r="BL215" s="698"/>
      <c r="BM215" s="698"/>
      <c r="BN215" s="698"/>
      <c r="BO215" s="698"/>
      <c r="BP215" s="698"/>
      <c r="BQ215" s="698"/>
      <c r="BR215" s="698"/>
      <c r="BS215" s="698"/>
      <c r="BT215" s="699"/>
    </row>
    <row r="216" spans="5:72">
      <c r="E216" s="690"/>
      <c r="G216" s="690"/>
      <c r="H216" s="690"/>
      <c r="AQ216" s="697"/>
      <c r="AR216" s="698"/>
      <c r="AS216" s="698"/>
      <c r="AT216" s="698"/>
      <c r="AU216" s="698"/>
      <c r="AV216" s="698"/>
      <c r="AW216" s="698"/>
      <c r="AX216" s="698"/>
      <c r="AY216" s="698"/>
      <c r="AZ216" s="698"/>
      <c r="BA216" s="698"/>
      <c r="BB216" s="698"/>
      <c r="BC216" s="698"/>
      <c r="BD216" s="698"/>
      <c r="BE216" s="698"/>
      <c r="BF216" s="698"/>
      <c r="BG216" s="698"/>
      <c r="BH216" s="698"/>
      <c r="BI216" s="698"/>
      <c r="BJ216" s="698"/>
      <c r="BK216" s="698"/>
      <c r="BL216" s="698"/>
      <c r="BM216" s="698"/>
      <c r="BN216" s="698"/>
      <c r="BO216" s="698"/>
      <c r="BP216" s="698"/>
      <c r="BQ216" s="698"/>
      <c r="BR216" s="698"/>
      <c r="BS216" s="698"/>
      <c r="BT216" s="699"/>
    </row>
    <row r="217" spans="5:72">
      <c r="E217" s="690"/>
      <c r="G217" s="690"/>
      <c r="H217" s="690"/>
      <c r="AQ217" s="697"/>
      <c r="AR217" s="698"/>
      <c r="AS217" s="698"/>
      <c r="AT217" s="698"/>
      <c r="AU217" s="698"/>
      <c r="AV217" s="698"/>
      <c r="AW217" s="698"/>
      <c r="AX217" s="698"/>
      <c r="AY217" s="698"/>
      <c r="AZ217" s="698"/>
      <c r="BA217" s="698"/>
      <c r="BB217" s="698"/>
      <c r="BC217" s="698"/>
      <c r="BD217" s="698"/>
      <c r="BE217" s="698"/>
      <c r="BF217" s="698"/>
      <c r="BG217" s="698"/>
      <c r="BH217" s="698"/>
      <c r="BI217" s="698"/>
      <c r="BJ217" s="698"/>
      <c r="BK217" s="698"/>
      <c r="BL217" s="698"/>
      <c r="BM217" s="698"/>
      <c r="BN217" s="698"/>
      <c r="BO217" s="698"/>
      <c r="BP217" s="698"/>
      <c r="BQ217" s="698"/>
      <c r="BR217" s="698"/>
      <c r="BS217" s="698"/>
      <c r="BT217" s="699"/>
    </row>
    <row r="218" spans="5:72">
      <c r="E218" s="690"/>
      <c r="G218" s="690"/>
      <c r="H218" s="690"/>
      <c r="AQ218" s="697"/>
      <c r="AR218" s="698"/>
      <c r="AS218" s="698"/>
      <c r="AT218" s="698"/>
      <c r="AU218" s="698"/>
      <c r="AV218" s="698"/>
      <c r="AW218" s="698"/>
      <c r="AX218" s="698"/>
      <c r="AY218" s="698"/>
      <c r="AZ218" s="698"/>
      <c r="BA218" s="698"/>
      <c r="BB218" s="698"/>
      <c r="BC218" s="698"/>
      <c r="BD218" s="698"/>
      <c r="BE218" s="698"/>
      <c r="BF218" s="698"/>
      <c r="BG218" s="698"/>
      <c r="BH218" s="698"/>
      <c r="BI218" s="698"/>
      <c r="BJ218" s="698"/>
      <c r="BK218" s="698"/>
      <c r="BL218" s="698"/>
      <c r="BM218" s="698"/>
      <c r="BN218" s="698"/>
      <c r="BO218" s="698"/>
      <c r="BP218" s="698"/>
      <c r="BQ218" s="698"/>
      <c r="BR218" s="698"/>
      <c r="BS218" s="698"/>
      <c r="BT218" s="699"/>
    </row>
    <row r="219" spans="5:72">
      <c r="E219" s="690"/>
      <c r="G219" s="690"/>
      <c r="H219" s="690"/>
      <c r="AQ219" s="697"/>
      <c r="AR219" s="698"/>
      <c r="AS219" s="698"/>
      <c r="AT219" s="698"/>
      <c r="AU219" s="698"/>
      <c r="AV219" s="698"/>
      <c r="AW219" s="698"/>
      <c r="AX219" s="698"/>
      <c r="AY219" s="698"/>
      <c r="AZ219" s="698"/>
      <c r="BA219" s="698"/>
      <c r="BB219" s="698"/>
      <c r="BC219" s="698"/>
      <c r="BD219" s="698"/>
      <c r="BE219" s="698"/>
      <c r="BF219" s="698"/>
      <c r="BG219" s="698"/>
      <c r="BH219" s="698"/>
      <c r="BI219" s="698"/>
      <c r="BJ219" s="698"/>
      <c r="BK219" s="698"/>
      <c r="BL219" s="698"/>
      <c r="BM219" s="698"/>
      <c r="BN219" s="698"/>
      <c r="BO219" s="698"/>
      <c r="BP219" s="698"/>
      <c r="BQ219" s="698"/>
      <c r="BR219" s="698"/>
      <c r="BS219" s="698"/>
      <c r="BT219" s="699"/>
    </row>
    <row r="220" spans="5:72">
      <c r="E220" s="690"/>
      <c r="G220" s="690"/>
      <c r="H220" s="690"/>
      <c r="AQ220" s="697"/>
      <c r="AR220" s="698"/>
      <c r="AS220" s="698"/>
      <c r="AT220" s="698"/>
      <c r="AU220" s="698"/>
      <c r="AV220" s="698"/>
      <c r="AW220" s="698"/>
      <c r="AX220" s="698"/>
      <c r="AY220" s="698"/>
      <c r="AZ220" s="698"/>
      <c r="BA220" s="698"/>
      <c r="BB220" s="698"/>
      <c r="BC220" s="698"/>
      <c r="BD220" s="698"/>
      <c r="BE220" s="698"/>
      <c r="BF220" s="698"/>
      <c r="BG220" s="698"/>
      <c r="BH220" s="698"/>
      <c r="BI220" s="698"/>
      <c r="BJ220" s="698"/>
      <c r="BK220" s="698"/>
      <c r="BL220" s="698"/>
      <c r="BM220" s="698"/>
      <c r="BN220" s="698"/>
      <c r="BO220" s="698"/>
      <c r="BP220" s="698"/>
      <c r="BQ220" s="698"/>
      <c r="BR220" s="698"/>
      <c r="BS220" s="698"/>
      <c r="BT220" s="699"/>
    </row>
    <row r="221" spans="5:72">
      <c r="E221" s="690"/>
      <c r="G221" s="690"/>
      <c r="H221" s="690"/>
      <c r="AQ221" s="697"/>
      <c r="AR221" s="698"/>
      <c r="AS221" s="698"/>
      <c r="AT221" s="698"/>
      <c r="AU221" s="698"/>
      <c r="AV221" s="698"/>
      <c r="AW221" s="698"/>
      <c r="AX221" s="698"/>
      <c r="AY221" s="698"/>
      <c r="AZ221" s="698"/>
      <c r="BA221" s="698"/>
      <c r="BB221" s="698"/>
      <c r="BC221" s="698"/>
      <c r="BD221" s="698"/>
      <c r="BE221" s="698"/>
      <c r="BF221" s="698"/>
      <c r="BG221" s="698"/>
      <c r="BH221" s="698"/>
      <c r="BI221" s="698"/>
      <c r="BJ221" s="698"/>
      <c r="BK221" s="698"/>
      <c r="BL221" s="698"/>
      <c r="BM221" s="698"/>
      <c r="BN221" s="698"/>
      <c r="BO221" s="698"/>
      <c r="BP221" s="698"/>
      <c r="BQ221" s="698"/>
      <c r="BR221" s="698"/>
      <c r="BS221" s="698"/>
      <c r="BT221" s="699"/>
    </row>
    <row r="222" spans="5:72">
      <c r="E222" s="690"/>
      <c r="G222" s="690"/>
      <c r="H222" s="690"/>
      <c r="AQ222" s="697"/>
      <c r="AR222" s="698"/>
      <c r="AS222" s="698"/>
      <c r="AT222" s="698"/>
      <c r="AU222" s="698"/>
      <c r="AV222" s="698"/>
      <c r="AW222" s="698"/>
      <c r="AX222" s="698"/>
      <c r="AY222" s="698"/>
      <c r="AZ222" s="698"/>
      <c r="BA222" s="698"/>
      <c r="BB222" s="698"/>
      <c r="BC222" s="698"/>
      <c r="BD222" s="698"/>
      <c r="BE222" s="698"/>
      <c r="BF222" s="698"/>
      <c r="BG222" s="698"/>
      <c r="BH222" s="698"/>
      <c r="BI222" s="698"/>
      <c r="BJ222" s="698"/>
      <c r="BK222" s="698"/>
      <c r="BL222" s="698"/>
      <c r="BM222" s="698"/>
      <c r="BN222" s="698"/>
      <c r="BO222" s="698"/>
      <c r="BP222" s="698"/>
      <c r="BQ222" s="698"/>
      <c r="BR222" s="698"/>
      <c r="BS222" s="698"/>
      <c r="BT222" s="699"/>
    </row>
    <row r="223" spans="5:72">
      <c r="E223" s="690"/>
      <c r="G223" s="690"/>
      <c r="H223" s="690"/>
      <c r="AQ223" s="697"/>
      <c r="AR223" s="698"/>
      <c r="AS223" s="698"/>
      <c r="AT223" s="698"/>
      <c r="AU223" s="698"/>
      <c r="AV223" s="698"/>
      <c r="AW223" s="698"/>
      <c r="AX223" s="698"/>
      <c r="AY223" s="698"/>
      <c r="AZ223" s="698"/>
      <c r="BA223" s="698"/>
      <c r="BB223" s="698"/>
      <c r="BC223" s="698"/>
      <c r="BD223" s="698"/>
      <c r="BE223" s="698"/>
      <c r="BF223" s="698"/>
      <c r="BG223" s="698"/>
      <c r="BH223" s="698"/>
      <c r="BI223" s="698"/>
      <c r="BJ223" s="698"/>
      <c r="BK223" s="698"/>
      <c r="BL223" s="698"/>
      <c r="BM223" s="698"/>
      <c r="BN223" s="698"/>
      <c r="BO223" s="698"/>
      <c r="BP223" s="698"/>
      <c r="BQ223" s="698"/>
      <c r="BR223" s="698"/>
      <c r="BS223" s="698"/>
      <c r="BT223" s="699"/>
    </row>
    <row r="224" spans="5:72">
      <c r="E224" s="690"/>
      <c r="G224" s="690"/>
      <c r="H224" s="690"/>
      <c r="AQ224" s="697"/>
      <c r="AR224" s="698"/>
      <c r="AS224" s="698"/>
      <c r="AT224" s="698"/>
      <c r="AU224" s="698"/>
      <c r="AV224" s="698"/>
      <c r="AW224" s="698"/>
      <c r="AX224" s="698"/>
      <c r="AY224" s="698"/>
      <c r="AZ224" s="698"/>
      <c r="BA224" s="698"/>
      <c r="BB224" s="698"/>
      <c r="BC224" s="698"/>
      <c r="BD224" s="698"/>
      <c r="BE224" s="698"/>
      <c r="BF224" s="698"/>
      <c r="BG224" s="698"/>
      <c r="BH224" s="698"/>
      <c r="BI224" s="698"/>
      <c r="BJ224" s="698"/>
      <c r="BK224" s="698"/>
      <c r="BL224" s="698"/>
      <c r="BM224" s="698"/>
      <c r="BN224" s="698"/>
      <c r="BO224" s="698"/>
      <c r="BP224" s="698"/>
      <c r="BQ224" s="698"/>
      <c r="BR224" s="698"/>
      <c r="BS224" s="698"/>
      <c r="BT224" s="699"/>
    </row>
    <row r="225" spans="5:72">
      <c r="E225" s="690"/>
      <c r="G225" s="690"/>
      <c r="H225" s="690"/>
      <c r="AQ225" s="697"/>
      <c r="AR225" s="698"/>
      <c r="AS225" s="698"/>
      <c r="AT225" s="698"/>
      <c r="AU225" s="698"/>
      <c r="AV225" s="698"/>
      <c r="AW225" s="698"/>
      <c r="AX225" s="698"/>
      <c r="AY225" s="698"/>
      <c r="AZ225" s="698"/>
      <c r="BA225" s="698"/>
      <c r="BB225" s="698"/>
      <c r="BC225" s="698"/>
      <c r="BD225" s="698"/>
      <c r="BE225" s="698"/>
      <c r="BF225" s="698"/>
      <c r="BG225" s="698"/>
      <c r="BH225" s="698"/>
      <c r="BI225" s="698"/>
      <c r="BJ225" s="698"/>
      <c r="BK225" s="698"/>
      <c r="BL225" s="698"/>
      <c r="BM225" s="698"/>
      <c r="BN225" s="698"/>
      <c r="BO225" s="698"/>
      <c r="BP225" s="698"/>
      <c r="BQ225" s="698"/>
      <c r="BR225" s="698"/>
      <c r="BS225" s="698"/>
      <c r="BT225" s="699"/>
    </row>
    <row r="226" spans="5:72">
      <c r="E226" s="690"/>
      <c r="G226" s="690"/>
      <c r="H226" s="690"/>
      <c r="AQ226" s="697"/>
      <c r="AR226" s="698"/>
      <c r="AS226" s="698"/>
      <c r="AT226" s="698"/>
      <c r="AU226" s="698"/>
      <c r="AV226" s="698"/>
      <c r="AW226" s="698"/>
      <c r="AX226" s="698"/>
      <c r="AY226" s="698"/>
      <c r="AZ226" s="698"/>
      <c r="BA226" s="698"/>
      <c r="BB226" s="698"/>
      <c r="BC226" s="698"/>
      <c r="BD226" s="698"/>
      <c r="BE226" s="698"/>
      <c r="BF226" s="698"/>
      <c r="BG226" s="698"/>
      <c r="BH226" s="698"/>
      <c r="BI226" s="698"/>
      <c r="BJ226" s="698"/>
      <c r="BK226" s="698"/>
      <c r="BL226" s="698"/>
      <c r="BM226" s="698"/>
      <c r="BN226" s="698"/>
      <c r="BO226" s="698"/>
      <c r="BP226" s="698"/>
      <c r="BQ226" s="698"/>
      <c r="BR226" s="698"/>
      <c r="BS226" s="698"/>
      <c r="BT226" s="699"/>
    </row>
    <row r="227" spans="5:72">
      <c r="E227" s="690"/>
      <c r="G227" s="690"/>
      <c r="H227" s="690"/>
      <c r="AQ227" s="697"/>
      <c r="AR227" s="698"/>
      <c r="AS227" s="698"/>
      <c r="AT227" s="698"/>
      <c r="AU227" s="698"/>
      <c r="AV227" s="698"/>
      <c r="AW227" s="698"/>
      <c r="AX227" s="698"/>
      <c r="AY227" s="698"/>
      <c r="AZ227" s="698"/>
      <c r="BA227" s="698"/>
      <c r="BB227" s="698"/>
      <c r="BC227" s="698"/>
      <c r="BD227" s="698"/>
      <c r="BE227" s="698"/>
      <c r="BF227" s="698"/>
      <c r="BG227" s="698"/>
      <c r="BH227" s="698"/>
      <c r="BI227" s="698"/>
      <c r="BJ227" s="698"/>
      <c r="BK227" s="698"/>
      <c r="BL227" s="698"/>
      <c r="BM227" s="698"/>
      <c r="BN227" s="698"/>
      <c r="BO227" s="698"/>
      <c r="BP227" s="698"/>
      <c r="BQ227" s="698"/>
      <c r="BR227" s="698"/>
      <c r="BS227" s="698"/>
      <c r="BT227" s="699"/>
    </row>
    <row r="228" spans="5:72">
      <c r="E228" s="690"/>
      <c r="G228" s="690"/>
      <c r="H228" s="690"/>
      <c r="AQ228" s="697"/>
      <c r="AR228" s="698"/>
      <c r="AS228" s="698"/>
      <c r="AT228" s="698"/>
      <c r="AU228" s="698"/>
      <c r="AV228" s="698"/>
      <c r="AW228" s="698"/>
      <c r="AX228" s="698"/>
      <c r="AY228" s="698"/>
      <c r="AZ228" s="698"/>
      <c r="BA228" s="698"/>
      <c r="BB228" s="698"/>
      <c r="BC228" s="698"/>
      <c r="BD228" s="698"/>
      <c r="BE228" s="698"/>
      <c r="BF228" s="698"/>
      <c r="BG228" s="698"/>
      <c r="BH228" s="698"/>
      <c r="BI228" s="698"/>
      <c r="BJ228" s="698"/>
      <c r="BK228" s="698"/>
      <c r="BL228" s="698"/>
      <c r="BM228" s="698"/>
      <c r="BN228" s="698"/>
      <c r="BO228" s="698"/>
      <c r="BP228" s="698"/>
      <c r="BQ228" s="698"/>
      <c r="BR228" s="698"/>
      <c r="BS228" s="698"/>
      <c r="BT228" s="699"/>
    </row>
    <row r="229" spans="5:72">
      <c r="E229" s="690"/>
      <c r="G229" s="690"/>
      <c r="H229" s="690"/>
      <c r="AQ229" s="697"/>
      <c r="AR229" s="698"/>
      <c r="AS229" s="698"/>
      <c r="AT229" s="698"/>
      <c r="AU229" s="698"/>
      <c r="AV229" s="698"/>
      <c r="AW229" s="698"/>
      <c r="AX229" s="698"/>
      <c r="AY229" s="698"/>
      <c r="AZ229" s="698"/>
      <c r="BA229" s="698"/>
      <c r="BB229" s="698"/>
      <c r="BC229" s="698"/>
      <c r="BD229" s="698"/>
      <c r="BE229" s="698"/>
      <c r="BF229" s="698"/>
      <c r="BG229" s="698"/>
      <c r="BH229" s="698"/>
      <c r="BI229" s="698"/>
      <c r="BJ229" s="698"/>
      <c r="BK229" s="698"/>
      <c r="BL229" s="698"/>
      <c r="BM229" s="698"/>
      <c r="BN229" s="698"/>
      <c r="BO229" s="698"/>
      <c r="BP229" s="698"/>
      <c r="BQ229" s="698"/>
      <c r="BR229" s="698"/>
      <c r="BS229" s="698"/>
      <c r="BT229" s="699"/>
    </row>
    <row r="230" spans="5:72">
      <c r="E230" s="690"/>
      <c r="G230" s="690"/>
      <c r="H230" s="690"/>
      <c r="AQ230" s="697"/>
      <c r="AR230" s="698"/>
      <c r="AS230" s="698"/>
      <c r="AT230" s="698"/>
      <c r="AU230" s="698"/>
      <c r="AV230" s="698"/>
      <c r="AW230" s="698"/>
      <c r="AX230" s="698"/>
      <c r="AY230" s="698"/>
      <c r="AZ230" s="698"/>
      <c r="BA230" s="698"/>
      <c r="BB230" s="698"/>
      <c r="BC230" s="698"/>
      <c r="BD230" s="698"/>
      <c r="BE230" s="698"/>
      <c r="BF230" s="698"/>
      <c r="BG230" s="698"/>
      <c r="BH230" s="698"/>
      <c r="BI230" s="698"/>
      <c r="BJ230" s="698"/>
      <c r="BK230" s="698"/>
      <c r="BL230" s="698"/>
      <c r="BM230" s="698"/>
      <c r="BN230" s="698"/>
      <c r="BO230" s="698"/>
      <c r="BP230" s="698"/>
      <c r="BQ230" s="698"/>
      <c r="BR230" s="698"/>
      <c r="BS230" s="698"/>
      <c r="BT230" s="699"/>
    </row>
    <row r="231" spans="5:72">
      <c r="E231" s="690"/>
      <c r="G231" s="690"/>
      <c r="H231" s="690"/>
      <c r="AQ231" s="697"/>
      <c r="AR231" s="698"/>
      <c r="AS231" s="698"/>
      <c r="AT231" s="698"/>
      <c r="AU231" s="698"/>
      <c r="AV231" s="698"/>
      <c r="AW231" s="698"/>
      <c r="AX231" s="698"/>
      <c r="AY231" s="698"/>
      <c r="AZ231" s="698"/>
      <c r="BA231" s="698"/>
      <c r="BB231" s="698"/>
      <c r="BC231" s="698"/>
      <c r="BD231" s="698"/>
      <c r="BE231" s="698"/>
      <c r="BF231" s="698"/>
      <c r="BG231" s="698"/>
      <c r="BH231" s="698"/>
      <c r="BI231" s="698"/>
      <c r="BJ231" s="698"/>
      <c r="BK231" s="698"/>
      <c r="BL231" s="698"/>
      <c r="BM231" s="698"/>
      <c r="BN231" s="698"/>
      <c r="BO231" s="698"/>
      <c r="BP231" s="698"/>
      <c r="BQ231" s="698"/>
      <c r="BR231" s="698"/>
      <c r="BS231" s="698"/>
      <c r="BT231" s="699"/>
    </row>
    <row r="232" spans="5:72">
      <c r="E232" s="690"/>
      <c r="G232" s="690"/>
      <c r="H232" s="690"/>
      <c r="AQ232" s="697"/>
      <c r="AR232" s="698"/>
      <c r="AS232" s="698"/>
      <c r="AT232" s="698"/>
      <c r="AU232" s="698"/>
      <c r="AV232" s="698"/>
      <c r="AW232" s="698"/>
      <c r="AX232" s="698"/>
      <c r="AY232" s="698"/>
      <c r="AZ232" s="698"/>
      <c r="BA232" s="698"/>
      <c r="BB232" s="698"/>
      <c r="BC232" s="698"/>
      <c r="BD232" s="698"/>
      <c r="BE232" s="698"/>
      <c r="BF232" s="698"/>
      <c r="BG232" s="698"/>
      <c r="BH232" s="698"/>
      <c r="BI232" s="698"/>
      <c r="BJ232" s="698"/>
      <c r="BK232" s="698"/>
      <c r="BL232" s="698"/>
      <c r="BM232" s="698"/>
      <c r="BN232" s="698"/>
      <c r="BO232" s="698"/>
      <c r="BP232" s="698"/>
      <c r="BQ232" s="698"/>
      <c r="BR232" s="698"/>
      <c r="BS232" s="698"/>
      <c r="BT232" s="699"/>
    </row>
    <row r="233" spans="5:72">
      <c r="E233" s="690"/>
      <c r="G233" s="690"/>
      <c r="H233" s="690"/>
      <c r="AQ233" s="697"/>
      <c r="AR233" s="698"/>
      <c r="AS233" s="698"/>
      <c r="AT233" s="698"/>
      <c r="AU233" s="698"/>
      <c r="AV233" s="698"/>
      <c r="AW233" s="698"/>
      <c r="AX233" s="698"/>
      <c r="AY233" s="698"/>
      <c r="AZ233" s="698"/>
      <c r="BA233" s="698"/>
      <c r="BB233" s="698"/>
      <c r="BC233" s="698"/>
      <c r="BD233" s="698"/>
      <c r="BE233" s="698"/>
      <c r="BF233" s="698"/>
      <c r="BG233" s="698"/>
      <c r="BH233" s="698"/>
      <c r="BI233" s="698"/>
      <c r="BJ233" s="698"/>
      <c r="BK233" s="698"/>
      <c r="BL233" s="698"/>
      <c r="BM233" s="698"/>
      <c r="BN233" s="698"/>
      <c r="BO233" s="698"/>
      <c r="BP233" s="698"/>
      <c r="BQ233" s="698"/>
      <c r="BR233" s="698"/>
      <c r="BS233" s="698"/>
      <c r="BT233" s="699"/>
    </row>
    <row r="234" spans="5:72">
      <c r="E234" s="690"/>
      <c r="G234" s="690"/>
      <c r="H234" s="690"/>
      <c r="AQ234" s="697"/>
      <c r="AR234" s="698"/>
      <c r="AS234" s="698"/>
      <c r="AT234" s="698"/>
      <c r="AU234" s="698"/>
      <c r="AV234" s="698"/>
      <c r="AW234" s="698"/>
      <c r="AX234" s="698"/>
      <c r="AY234" s="698"/>
      <c r="AZ234" s="698"/>
      <c r="BA234" s="698"/>
      <c r="BB234" s="698"/>
      <c r="BC234" s="698"/>
      <c r="BD234" s="698"/>
      <c r="BE234" s="698"/>
      <c r="BF234" s="698"/>
      <c r="BG234" s="698"/>
      <c r="BH234" s="698"/>
      <c r="BI234" s="698"/>
      <c r="BJ234" s="698"/>
      <c r="BK234" s="698"/>
      <c r="BL234" s="698"/>
      <c r="BM234" s="698"/>
      <c r="BN234" s="698"/>
      <c r="BO234" s="698"/>
      <c r="BP234" s="698"/>
      <c r="BQ234" s="698"/>
      <c r="BR234" s="698"/>
      <c r="BS234" s="698"/>
      <c r="BT234" s="699"/>
    </row>
    <row r="235" spans="5:72">
      <c r="E235" s="690"/>
      <c r="G235" s="690"/>
      <c r="H235" s="690"/>
      <c r="AQ235" s="697"/>
      <c r="AR235" s="698"/>
      <c r="AS235" s="698"/>
      <c r="AT235" s="698"/>
      <c r="AU235" s="698"/>
      <c r="AV235" s="698"/>
      <c r="AW235" s="698"/>
      <c r="AX235" s="698"/>
      <c r="AY235" s="698"/>
      <c r="AZ235" s="698"/>
      <c r="BA235" s="698"/>
      <c r="BB235" s="698"/>
      <c r="BC235" s="698"/>
      <c r="BD235" s="698"/>
      <c r="BE235" s="698"/>
      <c r="BF235" s="698"/>
      <c r="BG235" s="698"/>
      <c r="BH235" s="698"/>
      <c r="BI235" s="698"/>
      <c r="BJ235" s="698"/>
      <c r="BK235" s="698"/>
      <c r="BL235" s="698"/>
      <c r="BM235" s="698"/>
      <c r="BN235" s="698"/>
      <c r="BO235" s="698"/>
      <c r="BP235" s="698"/>
      <c r="BQ235" s="698"/>
      <c r="BR235" s="698"/>
      <c r="BS235" s="698"/>
      <c r="BT235" s="699"/>
    </row>
    <row r="236" spans="5:72">
      <c r="E236" s="690"/>
      <c r="G236" s="690"/>
      <c r="H236" s="690"/>
      <c r="AQ236" s="697"/>
      <c r="AR236" s="698"/>
      <c r="AS236" s="698"/>
      <c r="AT236" s="698"/>
      <c r="AU236" s="698"/>
      <c r="AV236" s="698"/>
      <c r="AW236" s="698"/>
      <c r="AX236" s="698"/>
      <c r="AY236" s="698"/>
      <c r="AZ236" s="698"/>
      <c r="BA236" s="698"/>
      <c r="BB236" s="698"/>
      <c r="BC236" s="698"/>
      <c r="BD236" s="698"/>
      <c r="BE236" s="698"/>
      <c r="BF236" s="698"/>
      <c r="BG236" s="698"/>
      <c r="BH236" s="698"/>
      <c r="BI236" s="698"/>
      <c r="BJ236" s="698"/>
      <c r="BK236" s="698"/>
      <c r="BL236" s="698"/>
      <c r="BM236" s="698"/>
      <c r="BN236" s="698"/>
      <c r="BO236" s="698"/>
      <c r="BP236" s="698"/>
      <c r="BQ236" s="698"/>
      <c r="BR236" s="698"/>
      <c r="BS236" s="698"/>
      <c r="BT236" s="699"/>
    </row>
    <row r="237" spans="5:72">
      <c r="E237" s="690"/>
      <c r="G237" s="690"/>
      <c r="H237" s="690"/>
      <c r="AQ237" s="697"/>
      <c r="AR237" s="698"/>
      <c r="AS237" s="698"/>
      <c r="AT237" s="698"/>
      <c r="AU237" s="698"/>
      <c r="AV237" s="698"/>
      <c r="AW237" s="698"/>
      <c r="AX237" s="698"/>
      <c r="AY237" s="698"/>
      <c r="AZ237" s="698"/>
      <c r="BA237" s="698"/>
      <c r="BB237" s="698"/>
      <c r="BC237" s="698"/>
      <c r="BD237" s="698"/>
      <c r="BE237" s="698"/>
      <c r="BF237" s="698"/>
      <c r="BG237" s="698"/>
      <c r="BH237" s="698"/>
      <c r="BI237" s="698"/>
      <c r="BJ237" s="698"/>
      <c r="BK237" s="698"/>
      <c r="BL237" s="698"/>
      <c r="BM237" s="698"/>
      <c r="BN237" s="698"/>
      <c r="BO237" s="698"/>
      <c r="BP237" s="698"/>
      <c r="BQ237" s="698"/>
      <c r="BR237" s="698"/>
      <c r="BS237" s="698"/>
      <c r="BT237" s="699"/>
    </row>
    <row r="238" spans="5:72">
      <c r="E238" s="690"/>
      <c r="G238" s="690"/>
      <c r="H238" s="690"/>
      <c r="AQ238" s="697"/>
      <c r="AR238" s="698"/>
      <c r="AS238" s="698"/>
      <c r="AT238" s="698"/>
      <c r="AU238" s="698"/>
      <c r="AV238" s="698"/>
      <c r="AW238" s="698"/>
      <c r="AX238" s="698"/>
      <c r="AY238" s="698"/>
      <c r="AZ238" s="698"/>
      <c r="BA238" s="698"/>
      <c r="BB238" s="698"/>
      <c r="BC238" s="698"/>
      <c r="BD238" s="698"/>
      <c r="BE238" s="698"/>
      <c r="BF238" s="698"/>
      <c r="BG238" s="698"/>
      <c r="BH238" s="698"/>
      <c r="BI238" s="698"/>
      <c r="BJ238" s="698"/>
      <c r="BK238" s="698"/>
      <c r="BL238" s="698"/>
      <c r="BM238" s="698"/>
      <c r="BN238" s="698"/>
      <c r="BO238" s="698"/>
      <c r="BP238" s="698"/>
      <c r="BQ238" s="698"/>
      <c r="BR238" s="698"/>
      <c r="BS238" s="698"/>
      <c r="BT238" s="699"/>
    </row>
    <row r="239" spans="5:72">
      <c r="E239" s="690"/>
      <c r="G239" s="690"/>
      <c r="H239" s="690"/>
      <c r="AQ239" s="697"/>
      <c r="AR239" s="698"/>
      <c r="AS239" s="698"/>
      <c r="AT239" s="698"/>
      <c r="AU239" s="698"/>
      <c r="AV239" s="698"/>
      <c r="AW239" s="698"/>
      <c r="AX239" s="698"/>
      <c r="AY239" s="698"/>
      <c r="AZ239" s="698"/>
      <c r="BA239" s="698"/>
      <c r="BB239" s="698"/>
      <c r="BC239" s="698"/>
      <c r="BD239" s="698"/>
      <c r="BE239" s="698"/>
      <c r="BF239" s="698"/>
      <c r="BG239" s="698"/>
      <c r="BH239" s="698"/>
      <c r="BI239" s="698"/>
      <c r="BJ239" s="698"/>
      <c r="BK239" s="698"/>
      <c r="BL239" s="698"/>
      <c r="BM239" s="698"/>
      <c r="BN239" s="698"/>
      <c r="BO239" s="698"/>
      <c r="BP239" s="698"/>
      <c r="BQ239" s="698"/>
      <c r="BR239" s="698"/>
      <c r="BS239" s="698"/>
      <c r="BT239" s="699"/>
    </row>
    <row r="240" spans="5:72">
      <c r="E240" s="690"/>
      <c r="G240" s="690"/>
      <c r="H240" s="690"/>
      <c r="AQ240" s="697"/>
      <c r="AR240" s="698"/>
      <c r="AS240" s="698"/>
      <c r="AT240" s="698"/>
      <c r="AU240" s="698"/>
      <c r="AV240" s="698"/>
      <c r="AW240" s="698"/>
      <c r="AX240" s="698"/>
      <c r="AY240" s="698"/>
      <c r="AZ240" s="698"/>
      <c r="BA240" s="698"/>
      <c r="BB240" s="698"/>
      <c r="BC240" s="698"/>
      <c r="BD240" s="698"/>
      <c r="BE240" s="698"/>
      <c r="BF240" s="698"/>
      <c r="BG240" s="698"/>
      <c r="BH240" s="698"/>
      <c r="BI240" s="698"/>
      <c r="BJ240" s="698"/>
      <c r="BK240" s="698"/>
      <c r="BL240" s="698"/>
      <c r="BM240" s="698"/>
      <c r="BN240" s="698"/>
      <c r="BO240" s="698"/>
      <c r="BP240" s="698"/>
      <c r="BQ240" s="698"/>
      <c r="BR240" s="698"/>
      <c r="BS240" s="698"/>
      <c r="BT240" s="699"/>
    </row>
    <row r="241" spans="5:72">
      <c r="E241" s="690"/>
      <c r="G241" s="690"/>
      <c r="H241" s="690"/>
      <c r="AQ241" s="697"/>
      <c r="AR241" s="698"/>
      <c r="AS241" s="698"/>
      <c r="AT241" s="698"/>
      <c r="AU241" s="698"/>
      <c r="AV241" s="698"/>
      <c r="AW241" s="698"/>
      <c r="AX241" s="698"/>
      <c r="AY241" s="698"/>
      <c r="AZ241" s="698"/>
      <c r="BA241" s="698"/>
      <c r="BB241" s="698"/>
      <c r="BC241" s="698"/>
      <c r="BD241" s="698"/>
      <c r="BE241" s="698"/>
      <c r="BF241" s="698"/>
      <c r="BG241" s="698"/>
      <c r="BH241" s="698"/>
      <c r="BI241" s="698"/>
      <c r="BJ241" s="698"/>
      <c r="BK241" s="698"/>
      <c r="BL241" s="698"/>
      <c r="BM241" s="698"/>
      <c r="BN241" s="698"/>
      <c r="BO241" s="698"/>
      <c r="BP241" s="698"/>
      <c r="BQ241" s="698"/>
      <c r="BR241" s="698"/>
      <c r="BS241" s="698"/>
      <c r="BT241" s="699"/>
    </row>
    <row r="242" spans="5:72">
      <c r="E242" s="690"/>
      <c r="G242" s="690"/>
      <c r="H242" s="690"/>
      <c r="AQ242" s="697"/>
      <c r="AR242" s="698"/>
      <c r="AS242" s="698"/>
      <c r="AT242" s="698"/>
      <c r="AU242" s="698"/>
      <c r="AV242" s="698"/>
      <c r="AW242" s="698"/>
      <c r="AX242" s="698"/>
      <c r="AY242" s="698"/>
      <c r="AZ242" s="698"/>
      <c r="BA242" s="698"/>
      <c r="BB242" s="698"/>
      <c r="BC242" s="698"/>
      <c r="BD242" s="698"/>
      <c r="BE242" s="698"/>
      <c r="BF242" s="698"/>
      <c r="BG242" s="698"/>
      <c r="BH242" s="698"/>
      <c r="BI242" s="698"/>
      <c r="BJ242" s="698"/>
      <c r="BK242" s="698"/>
      <c r="BL242" s="698"/>
      <c r="BM242" s="698"/>
      <c r="BN242" s="698"/>
      <c r="BO242" s="698"/>
      <c r="BP242" s="698"/>
      <c r="BQ242" s="698"/>
      <c r="BR242" s="698"/>
      <c r="BS242" s="698"/>
      <c r="BT242" s="699"/>
    </row>
    <row r="243" spans="5:72">
      <c r="E243" s="690"/>
      <c r="G243" s="690"/>
      <c r="H243" s="690"/>
      <c r="AQ243" s="697"/>
      <c r="AR243" s="698"/>
      <c r="AS243" s="698"/>
      <c r="AT243" s="698"/>
      <c r="AU243" s="698"/>
      <c r="AV243" s="698"/>
      <c r="AW243" s="698"/>
      <c r="AX243" s="698"/>
      <c r="AY243" s="698"/>
      <c r="AZ243" s="698"/>
      <c r="BA243" s="698"/>
      <c r="BB243" s="698"/>
      <c r="BC243" s="698"/>
      <c r="BD243" s="698"/>
      <c r="BE243" s="698"/>
      <c r="BF243" s="698"/>
      <c r="BG243" s="698"/>
      <c r="BH243" s="698"/>
      <c r="BI243" s="698"/>
      <c r="BJ243" s="698"/>
      <c r="BK243" s="698"/>
      <c r="BL243" s="698"/>
      <c r="BM243" s="698"/>
      <c r="BN243" s="698"/>
      <c r="BO243" s="698"/>
      <c r="BP243" s="698"/>
      <c r="BQ243" s="698"/>
      <c r="BR243" s="698"/>
      <c r="BS243" s="698"/>
      <c r="BT243" s="699"/>
    </row>
    <row r="244" spans="5:72">
      <c r="E244" s="690"/>
      <c r="G244" s="690"/>
      <c r="H244" s="690"/>
      <c r="AQ244" s="697"/>
      <c r="AR244" s="698"/>
      <c r="AS244" s="698"/>
      <c r="AT244" s="698"/>
      <c r="AU244" s="698"/>
      <c r="AV244" s="698"/>
      <c r="AW244" s="698"/>
      <c r="AX244" s="698"/>
      <c r="AY244" s="698"/>
      <c r="AZ244" s="698"/>
      <c r="BA244" s="698"/>
      <c r="BB244" s="698"/>
      <c r="BC244" s="698"/>
      <c r="BD244" s="698"/>
      <c r="BE244" s="698"/>
      <c r="BF244" s="698"/>
      <c r="BG244" s="698"/>
      <c r="BH244" s="698"/>
      <c r="BI244" s="698"/>
      <c r="BJ244" s="698"/>
      <c r="BK244" s="698"/>
      <c r="BL244" s="698"/>
      <c r="BM244" s="698"/>
      <c r="BN244" s="698"/>
      <c r="BO244" s="698"/>
      <c r="BP244" s="698"/>
      <c r="BQ244" s="698"/>
      <c r="BR244" s="698"/>
      <c r="BS244" s="698"/>
      <c r="BT244" s="699"/>
    </row>
    <row r="245" spans="5:72">
      <c r="E245" s="690"/>
      <c r="G245" s="690"/>
      <c r="H245" s="690"/>
      <c r="AQ245" s="697"/>
      <c r="AR245" s="698"/>
      <c r="AS245" s="698"/>
      <c r="AT245" s="698"/>
      <c r="AU245" s="698"/>
      <c r="AV245" s="698"/>
      <c r="AW245" s="698"/>
      <c r="AX245" s="698"/>
      <c r="AY245" s="698"/>
      <c r="AZ245" s="698"/>
      <c r="BA245" s="698"/>
      <c r="BB245" s="698"/>
      <c r="BC245" s="698"/>
      <c r="BD245" s="698"/>
      <c r="BE245" s="698"/>
      <c r="BF245" s="698"/>
      <c r="BG245" s="698"/>
      <c r="BH245" s="698"/>
      <c r="BI245" s="698"/>
      <c r="BJ245" s="698"/>
      <c r="BK245" s="698"/>
      <c r="BL245" s="698"/>
      <c r="BM245" s="698"/>
      <c r="BN245" s="698"/>
      <c r="BO245" s="698"/>
      <c r="BP245" s="698"/>
      <c r="BQ245" s="698"/>
      <c r="BR245" s="698"/>
      <c r="BS245" s="698"/>
      <c r="BT245" s="699"/>
    </row>
    <row r="246" spans="5:72">
      <c r="E246" s="690"/>
      <c r="G246" s="690"/>
      <c r="H246" s="690"/>
      <c r="AQ246" s="697"/>
      <c r="AR246" s="698"/>
      <c r="AS246" s="698"/>
      <c r="AT246" s="698"/>
      <c r="AU246" s="698"/>
      <c r="AV246" s="698"/>
      <c r="AW246" s="698"/>
      <c r="AX246" s="698"/>
      <c r="AY246" s="698"/>
      <c r="AZ246" s="698"/>
      <c r="BA246" s="698"/>
      <c r="BB246" s="698"/>
      <c r="BC246" s="698"/>
      <c r="BD246" s="698"/>
      <c r="BE246" s="698"/>
      <c r="BF246" s="698"/>
      <c r="BG246" s="698"/>
      <c r="BH246" s="698"/>
      <c r="BI246" s="698"/>
      <c r="BJ246" s="698"/>
      <c r="BK246" s="698"/>
      <c r="BL246" s="698"/>
      <c r="BM246" s="698"/>
      <c r="BN246" s="698"/>
      <c r="BO246" s="698"/>
      <c r="BP246" s="698"/>
      <c r="BQ246" s="698"/>
      <c r="BR246" s="698"/>
      <c r="BS246" s="698"/>
      <c r="BT246" s="699"/>
    </row>
    <row r="247" spans="5:72">
      <c r="E247" s="690"/>
      <c r="G247" s="690"/>
      <c r="H247" s="690"/>
      <c r="AQ247" s="697"/>
      <c r="AR247" s="698"/>
      <c r="AS247" s="698"/>
      <c r="AT247" s="698"/>
      <c r="AU247" s="698"/>
      <c r="AV247" s="698"/>
      <c r="AW247" s="698"/>
      <c r="AX247" s="698"/>
      <c r="AY247" s="698"/>
      <c r="AZ247" s="698"/>
      <c r="BA247" s="698"/>
      <c r="BB247" s="698"/>
      <c r="BC247" s="698"/>
      <c r="BD247" s="698"/>
      <c r="BE247" s="698"/>
      <c r="BF247" s="698"/>
      <c r="BG247" s="698"/>
      <c r="BH247" s="698"/>
      <c r="BI247" s="698"/>
      <c r="BJ247" s="698"/>
      <c r="BK247" s="698"/>
      <c r="BL247" s="698"/>
      <c r="BM247" s="698"/>
      <c r="BN247" s="698"/>
      <c r="BO247" s="698"/>
      <c r="BP247" s="698"/>
      <c r="BQ247" s="698"/>
      <c r="BR247" s="698"/>
      <c r="BS247" s="698"/>
      <c r="BT247" s="699"/>
    </row>
    <row r="248" spans="5:72">
      <c r="E248" s="690"/>
      <c r="G248" s="690"/>
      <c r="H248" s="690"/>
      <c r="AQ248" s="697"/>
      <c r="AR248" s="698"/>
      <c r="AS248" s="698"/>
      <c r="AT248" s="698"/>
      <c r="AU248" s="698"/>
      <c r="AV248" s="698"/>
      <c r="AW248" s="698"/>
      <c r="AX248" s="698"/>
      <c r="AY248" s="698"/>
      <c r="AZ248" s="698"/>
      <c r="BA248" s="698"/>
      <c r="BB248" s="698"/>
      <c r="BC248" s="698"/>
      <c r="BD248" s="698"/>
      <c r="BE248" s="698"/>
      <c r="BF248" s="698"/>
      <c r="BG248" s="698"/>
      <c r="BH248" s="698"/>
      <c r="BI248" s="698"/>
      <c r="BJ248" s="698"/>
      <c r="BK248" s="698"/>
      <c r="BL248" s="698"/>
      <c r="BM248" s="698"/>
      <c r="BN248" s="698"/>
      <c r="BO248" s="698"/>
      <c r="BP248" s="698"/>
      <c r="BQ248" s="698"/>
      <c r="BR248" s="698"/>
      <c r="BS248" s="698"/>
      <c r="BT248" s="699"/>
    </row>
    <row r="249" spans="5:72">
      <c r="E249" s="690"/>
      <c r="G249" s="690"/>
      <c r="H249" s="690"/>
      <c r="AQ249" s="697"/>
      <c r="AR249" s="698"/>
      <c r="AS249" s="698"/>
      <c r="AT249" s="698"/>
      <c r="AU249" s="698"/>
      <c r="AV249" s="698"/>
      <c r="AW249" s="698"/>
      <c r="AX249" s="698"/>
      <c r="AY249" s="698"/>
      <c r="AZ249" s="698"/>
      <c r="BA249" s="698"/>
      <c r="BB249" s="698"/>
      <c r="BC249" s="698"/>
      <c r="BD249" s="698"/>
      <c r="BE249" s="698"/>
      <c r="BF249" s="698"/>
      <c r="BG249" s="698"/>
      <c r="BH249" s="698"/>
      <c r="BI249" s="698"/>
      <c r="BJ249" s="698"/>
      <c r="BK249" s="698"/>
      <c r="BL249" s="698"/>
      <c r="BM249" s="698"/>
      <c r="BN249" s="698"/>
      <c r="BO249" s="698"/>
      <c r="BP249" s="698"/>
      <c r="BQ249" s="698"/>
      <c r="BR249" s="698"/>
      <c r="BS249" s="698"/>
      <c r="BT249" s="699"/>
    </row>
    <row r="250" spans="5:72">
      <c r="E250" s="690"/>
      <c r="G250" s="690"/>
      <c r="H250" s="690"/>
      <c r="AQ250" s="697"/>
      <c r="AR250" s="698"/>
      <c r="AS250" s="698"/>
      <c r="AT250" s="698"/>
      <c r="AU250" s="698"/>
      <c r="AV250" s="698"/>
      <c r="AW250" s="698"/>
      <c r="AX250" s="698"/>
      <c r="AY250" s="698"/>
      <c r="AZ250" s="698"/>
      <c r="BA250" s="698"/>
      <c r="BB250" s="698"/>
      <c r="BC250" s="698"/>
      <c r="BD250" s="698"/>
      <c r="BE250" s="698"/>
      <c r="BF250" s="698"/>
      <c r="BG250" s="698"/>
      <c r="BH250" s="698"/>
      <c r="BI250" s="698"/>
      <c r="BJ250" s="698"/>
      <c r="BK250" s="698"/>
      <c r="BL250" s="698"/>
      <c r="BM250" s="698"/>
      <c r="BN250" s="698"/>
      <c r="BO250" s="698"/>
      <c r="BP250" s="698"/>
      <c r="BQ250" s="698"/>
      <c r="BR250" s="698"/>
      <c r="BS250" s="698"/>
      <c r="BT250" s="699"/>
    </row>
    <row r="251" spans="5:72">
      <c r="E251" s="690"/>
      <c r="G251" s="690"/>
      <c r="H251" s="690"/>
      <c r="AQ251" s="697"/>
      <c r="AR251" s="698"/>
      <c r="AS251" s="698"/>
      <c r="AT251" s="698"/>
      <c r="AU251" s="698"/>
      <c r="AV251" s="698"/>
      <c r="AW251" s="698"/>
      <c r="AX251" s="698"/>
      <c r="AY251" s="698"/>
      <c r="AZ251" s="698"/>
      <c r="BA251" s="698"/>
      <c r="BB251" s="698"/>
      <c r="BC251" s="698"/>
      <c r="BD251" s="698"/>
      <c r="BE251" s="698"/>
      <c r="BF251" s="698"/>
      <c r="BG251" s="698"/>
      <c r="BH251" s="698"/>
      <c r="BI251" s="698"/>
      <c r="BJ251" s="698"/>
      <c r="BK251" s="698"/>
      <c r="BL251" s="698"/>
      <c r="BM251" s="698"/>
      <c r="BN251" s="698"/>
      <c r="BO251" s="698"/>
      <c r="BP251" s="698"/>
      <c r="BQ251" s="698"/>
      <c r="BR251" s="698"/>
      <c r="BS251" s="698"/>
      <c r="BT251" s="699"/>
    </row>
    <row r="252" spans="5:72">
      <c r="E252" s="690"/>
      <c r="G252" s="690"/>
      <c r="H252" s="690"/>
      <c r="AQ252" s="697"/>
      <c r="AR252" s="698"/>
      <c r="AS252" s="698"/>
      <c r="AT252" s="698"/>
      <c r="AU252" s="698"/>
      <c r="AV252" s="698"/>
      <c r="AW252" s="698"/>
      <c r="AX252" s="698"/>
      <c r="AY252" s="698"/>
      <c r="AZ252" s="698"/>
      <c r="BA252" s="698"/>
      <c r="BB252" s="698"/>
      <c r="BC252" s="698"/>
      <c r="BD252" s="698"/>
      <c r="BE252" s="698"/>
      <c r="BF252" s="698"/>
      <c r="BG252" s="698"/>
      <c r="BH252" s="698"/>
      <c r="BI252" s="698"/>
      <c r="BJ252" s="698"/>
      <c r="BK252" s="698"/>
      <c r="BL252" s="698"/>
      <c r="BM252" s="698"/>
      <c r="BN252" s="698"/>
      <c r="BO252" s="698"/>
      <c r="BP252" s="698"/>
      <c r="BQ252" s="698"/>
      <c r="BR252" s="698"/>
      <c r="BS252" s="698"/>
      <c r="BT252" s="699"/>
    </row>
    <row r="253" spans="5:72">
      <c r="E253" s="690"/>
      <c r="G253" s="690"/>
      <c r="H253" s="690"/>
      <c r="AQ253" s="697"/>
      <c r="AR253" s="698"/>
      <c r="AS253" s="698"/>
      <c r="AT253" s="698"/>
      <c r="AU253" s="698"/>
      <c r="AV253" s="698"/>
      <c r="AW253" s="698"/>
      <c r="AX253" s="698"/>
      <c r="AY253" s="698"/>
      <c r="AZ253" s="698"/>
      <c r="BA253" s="698"/>
      <c r="BB253" s="698"/>
      <c r="BC253" s="698"/>
      <c r="BD253" s="698"/>
      <c r="BE253" s="698"/>
      <c r="BF253" s="698"/>
      <c r="BG253" s="698"/>
      <c r="BH253" s="698"/>
      <c r="BI253" s="698"/>
      <c r="BJ253" s="698"/>
      <c r="BK253" s="698"/>
      <c r="BL253" s="698"/>
      <c r="BM253" s="698"/>
      <c r="BN253" s="698"/>
      <c r="BO253" s="698"/>
      <c r="BP253" s="698"/>
      <c r="BQ253" s="698"/>
      <c r="BR253" s="698"/>
      <c r="BS253" s="698"/>
      <c r="BT253" s="699"/>
    </row>
    <row r="254" spans="5:72">
      <c r="E254" s="690"/>
      <c r="G254" s="690"/>
      <c r="H254" s="690"/>
      <c r="AQ254" s="697"/>
      <c r="AR254" s="698"/>
      <c r="AS254" s="698"/>
      <c r="AT254" s="698"/>
      <c r="AU254" s="698"/>
      <c r="AV254" s="698"/>
      <c r="AW254" s="698"/>
      <c r="AX254" s="698"/>
      <c r="AY254" s="698"/>
      <c r="AZ254" s="698"/>
      <c r="BA254" s="698"/>
      <c r="BB254" s="698"/>
      <c r="BC254" s="698"/>
      <c r="BD254" s="698"/>
      <c r="BE254" s="698"/>
      <c r="BF254" s="698"/>
      <c r="BG254" s="698"/>
      <c r="BH254" s="698"/>
      <c r="BI254" s="698"/>
      <c r="BJ254" s="698"/>
      <c r="BK254" s="698"/>
      <c r="BL254" s="698"/>
      <c r="BM254" s="698"/>
      <c r="BN254" s="698"/>
      <c r="BO254" s="698"/>
      <c r="BP254" s="698"/>
      <c r="BQ254" s="698"/>
      <c r="BR254" s="698"/>
      <c r="BS254" s="698"/>
      <c r="BT254" s="699"/>
    </row>
    <row r="255" spans="5:72">
      <c r="E255" s="690"/>
      <c r="G255" s="690"/>
      <c r="H255" s="690"/>
      <c r="AQ255" s="697"/>
      <c r="AR255" s="698"/>
      <c r="AS255" s="698"/>
      <c r="AT255" s="698"/>
      <c r="AU255" s="698"/>
      <c r="AV255" s="698"/>
      <c r="AW255" s="698"/>
      <c r="AX255" s="698"/>
      <c r="AY255" s="698"/>
      <c r="AZ255" s="698"/>
      <c r="BA255" s="698"/>
      <c r="BB255" s="698"/>
      <c r="BC255" s="698"/>
      <c r="BD255" s="698"/>
      <c r="BE255" s="698"/>
      <c r="BF255" s="698"/>
      <c r="BG255" s="698"/>
      <c r="BH255" s="698"/>
      <c r="BI255" s="698"/>
      <c r="BJ255" s="698"/>
      <c r="BK255" s="698"/>
      <c r="BL255" s="698"/>
      <c r="BM255" s="698"/>
      <c r="BN255" s="698"/>
      <c r="BO255" s="698"/>
      <c r="BP255" s="698"/>
      <c r="BQ255" s="698"/>
      <c r="BR255" s="698"/>
      <c r="BS255" s="698"/>
      <c r="BT255" s="699"/>
    </row>
    <row r="256" spans="5:72">
      <c r="E256" s="690"/>
      <c r="G256" s="690"/>
      <c r="H256" s="690"/>
      <c r="AQ256" s="697"/>
      <c r="AR256" s="698"/>
      <c r="AS256" s="698"/>
      <c r="AT256" s="698"/>
      <c r="AU256" s="698"/>
      <c r="AV256" s="698"/>
      <c r="AW256" s="698"/>
      <c r="AX256" s="698"/>
      <c r="AY256" s="698"/>
      <c r="AZ256" s="698"/>
      <c r="BA256" s="698"/>
      <c r="BB256" s="698"/>
      <c r="BC256" s="698"/>
      <c r="BD256" s="698"/>
      <c r="BE256" s="698"/>
      <c r="BF256" s="698"/>
      <c r="BG256" s="698"/>
      <c r="BH256" s="698"/>
      <c r="BI256" s="698"/>
      <c r="BJ256" s="698"/>
      <c r="BK256" s="698"/>
      <c r="BL256" s="698"/>
      <c r="BM256" s="698"/>
      <c r="BN256" s="698"/>
      <c r="BO256" s="698"/>
      <c r="BP256" s="698"/>
      <c r="BQ256" s="698"/>
      <c r="BR256" s="698"/>
      <c r="BS256" s="698"/>
      <c r="BT256" s="699"/>
    </row>
    <row r="257" spans="5:72">
      <c r="E257" s="690"/>
      <c r="G257" s="690"/>
      <c r="H257" s="690"/>
      <c r="AQ257" s="697"/>
      <c r="AR257" s="698"/>
      <c r="AS257" s="698"/>
      <c r="AT257" s="698"/>
      <c r="AU257" s="698"/>
      <c r="AV257" s="698"/>
      <c r="AW257" s="698"/>
      <c r="AX257" s="698"/>
      <c r="AY257" s="698"/>
      <c r="AZ257" s="698"/>
      <c r="BA257" s="698"/>
      <c r="BB257" s="698"/>
      <c r="BC257" s="698"/>
      <c r="BD257" s="698"/>
      <c r="BE257" s="698"/>
      <c r="BF257" s="698"/>
      <c r="BG257" s="698"/>
      <c r="BH257" s="698"/>
      <c r="BI257" s="698"/>
      <c r="BJ257" s="698"/>
      <c r="BK257" s="698"/>
      <c r="BL257" s="698"/>
      <c r="BM257" s="698"/>
      <c r="BN257" s="698"/>
      <c r="BO257" s="698"/>
      <c r="BP257" s="698"/>
      <c r="BQ257" s="698"/>
      <c r="BR257" s="698"/>
      <c r="BS257" s="698"/>
      <c r="BT257" s="699"/>
    </row>
    <row r="258" spans="5:72">
      <c r="E258" s="690"/>
      <c r="G258" s="690"/>
      <c r="H258" s="690"/>
      <c r="AQ258" s="697"/>
      <c r="AR258" s="698"/>
      <c r="AS258" s="698"/>
      <c r="AT258" s="698"/>
      <c r="AU258" s="698"/>
      <c r="AV258" s="698"/>
      <c r="AW258" s="698"/>
      <c r="AX258" s="698"/>
      <c r="AY258" s="698"/>
      <c r="AZ258" s="698"/>
      <c r="BA258" s="698"/>
      <c r="BB258" s="698"/>
      <c r="BC258" s="698"/>
      <c r="BD258" s="698"/>
      <c r="BE258" s="698"/>
      <c r="BF258" s="698"/>
      <c r="BG258" s="698"/>
      <c r="BH258" s="698"/>
      <c r="BI258" s="698"/>
      <c r="BJ258" s="698"/>
      <c r="BK258" s="698"/>
      <c r="BL258" s="698"/>
      <c r="BM258" s="698"/>
      <c r="BN258" s="698"/>
      <c r="BO258" s="698"/>
      <c r="BP258" s="698"/>
      <c r="BQ258" s="698"/>
      <c r="BR258" s="698"/>
      <c r="BS258" s="698"/>
      <c r="BT258" s="699"/>
    </row>
    <row r="259" spans="5:72">
      <c r="E259" s="690"/>
      <c r="G259" s="690"/>
      <c r="H259" s="690"/>
      <c r="AQ259" s="697"/>
      <c r="AR259" s="698"/>
      <c r="AS259" s="698"/>
      <c r="AT259" s="698"/>
      <c r="AU259" s="698"/>
      <c r="AV259" s="698"/>
      <c r="AW259" s="698"/>
      <c r="AX259" s="698"/>
      <c r="AY259" s="698"/>
      <c r="AZ259" s="698"/>
      <c r="BA259" s="698"/>
      <c r="BB259" s="698"/>
      <c r="BC259" s="698"/>
      <c r="BD259" s="698"/>
      <c r="BE259" s="698"/>
      <c r="BF259" s="698"/>
      <c r="BG259" s="698"/>
      <c r="BH259" s="698"/>
      <c r="BI259" s="698"/>
      <c r="BJ259" s="698"/>
      <c r="BK259" s="698"/>
      <c r="BL259" s="698"/>
      <c r="BM259" s="698"/>
      <c r="BN259" s="698"/>
      <c r="BO259" s="698"/>
      <c r="BP259" s="698"/>
      <c r="BQ259" s="698"/>
      <c r="BR259" s="698"/>
      <c r="BS259" s="698"/>
      <c r="BT259" s="699"/>
    </row>
    <row r="260" spans="5:72">
      <c r="E260" s="690"/>
      <c r="G260" s="690"/>
      <c r="H260" s="690"/>
      <c r="AQ260" s="697"/>
      <c r="AR260" s="698"/>
      <c r="AS260" s="698"/>
      <c r="AT260" s="698"/>
      <c r="AU260" s="698"/>
      <c r="AV260" s="698"/>
      <c r="AW260" s="698"/>
      <c r="AX260" s="698"/>
      <c r="AY260" s="698"/>
      <c r="AZ260" s="698"/>
      <c r="BA260" s="698"/>
      <c r="BB260" s="698"/>
      <c r="BC260" s="698"/>
      <c r="BD260" s="698"/>
      <c r="BE260" s="698"/>
      <c r="BF260" s="698"/>
      <c r="BG260" s="698"/>
      <c r="BH260" s="698"/>
      <c r="BI260" s="698"/>
      <c r="BJ260" s="698"/>
      <c r="BK260" s="698"/>
      <c r="BL260" s="698"/>
      <c r="BM260" s="698"/>
      <c r="BN260" s="698"/>
      <c r="BO260" s="698"/>
      <c r="BP260" s="698"/>
      <c r="BQ260" s="698"/>
      <c r="BR260" s="698"/>
      <c r="BS260" s="698"/>
      <c r="BT260" s="699"/>
    </row>
    <row r="261" spans="5:72">
      <c r="E261" s="690"/>
      <c r="G261" s="690"/>
      <c r="H261" s="690"/>
      <c r="AQ261" s="697"/>
      <c r="AR261" s="698"/>
      <c r="AS261" s="698"/>
      <c r="AT261" s="698"/>
      <c r="AU261" s="698"/>
      <c r="AV261" s="698"/>
      <c r="AW261" s="698"/>
      <c r="AX261" s="698"/>
      <c r="AY261" s="698"/>
      <c r="AZ261" s="698"/>
      <c r="BA261" s="698"/>
      <c r="BB261" s="698"/>
      <c r="BC261" s="698"/>
      <c r="BD261" s="698"/>
      <c r="BE261" s="698"/>
      <c r="BF261" s="698"/>
      <c r="BG261" s="698"/>
      <c r="BH261" s="698"/>
      <c r="BI261" s="698"/>
      <c r="BJ261" s="698"/>
      <c r="BK261" s="698"/>
      <c r="BL261" s="698"/>
      <c r="BM261" s="698"/>
      <c r="BN261" s="698"/>
      <c r="BO261" s="698"/>
      <c r="BP261" s="698"/>
      <c r="BQ261" s="698"/>
      <c r="BR261" s="698"/>
      <c r="BS261" s="698"/>
      <c r="BT261" s="699"/>
    </row>
    <row r="262" spans="5:72">
      <c r="E262" s="690"/>
      <c r="G262" s="690"/>
      <c r="H262" s="690"/>
      <c r="AQ262" s="697"/>
      <c r="AR262" s="698"/>
      <c r="AS262" s="698"/>
      <c r="AT262" s="698"/>
      <c r="AU262" s="698"/>
      <c r="AV262" s="698"/>
      <c r="AW262" s="698"/>
      <c r="AX262" s="698"/>
      <c r="AY262" s="698"/>
      <c r="AZ262" s="698"/>
      <c r="BA262" s="698"/>
      <c r="BB262" s="698"/>
      <c r="BC262" s="698"/>
      <c r="BD262" s="698"/>
      <c r="BE262" s="698"/>
      <c r="BF262" s="698"/>
      <c r="BG262" s="698"/>
      <c r="BH262" s="698"/>
      <c r="BI262" s="698"/>
      <c r="BJ262" s="698"/>
      <c r="BK262" s="698"/>
      <c r="BL262" s="698"/>
      <c r="BM262" s="698"/>
      <c r="BN262" s="698"/>
      <c r="BO262" s="698"/>
      <c r="BP262" s="698"/>
      <c r="BQ262" s="698"/>
      <c r="BR262" s="698"/>
      <c r="BS262" s="698"/>
      <c r="BT262" s="699"/>
    </row>
    <row r="263" spans="5:72">
      <c r="E263" s="690"/>
      <c r="G263" s="690"/>
      <c r="H263" s="690"/>
      <c r="AQ263" s="697"/>
      <c r="AR263" s="698"/>
      <c r="AS263" s="698"/>
      <c r="AT263" s="698"/>
      <c r="AU263" s="698"/>
      <c r="AV263" s="698"/>
      <c r="AW263" s="698"/>
      <c r="AX263" s="698"/>
      <c r="AY263" s="698"/>
      <c r="AZ263" s="698"/>
      <c r="BA263" s="698"/>
      <c r="BB263" s="698"/>
      <c r="BC263" s="698"/>
      <c r="BD263" s="698"/>
      <c r="BE263" s="698"/>
      <c r="BF263" s="698"/>
      <c r="BG263" s="698"/>
      <c r="BH263" s="698"/>
      <c r="BI263" s="698"/>
      <c r="BJ263" s="698"/>
      <c r="BK263" s="698"/>
      <c r="BL263" s="698"/>
      <c r="BM263" s="698"/>
      <c r="BN263" s="698"/>
      <c r="BO263" s="698"/>
      <c r="BP263" s="698"/>
      <c r="BQ263" s="698"/>
      <c r="BR263" s="698"/>
      <c r="BS263" s="698"/>
      <c r="BT263" s="699"/>
    </row>
    <row r="264" spans="5:72">
      <c r="E264" s="690"/>
      <c r="G264" s="690"/>
      <c r="H264" s="690"/>
      <c r="AQ264" s="697"/>
      <c r="AR264" s="698"/>
      <c r="AS264" s="698"/>
      <c r="AT264" s="698"/>
      <c r="AU264" s="698"/>
      <c r="AV264" s="698"/>
      <c r="AW264" s="698"/>
      <c r="AX264" s="698"/>
      <c r="AY264" s="698"/>
      <c r="AZ264" s="698"/>
      <c r="BA264" s="698"/>
      <c r="BB264" s="698"/>
      <c r="BC264" s="698"/>
      <c r="BD264" s="698"/>
      <c r="BE264" s="698"/>
      <c r="BF264" s="698"/>
      <c r="BG264" s="698"/>
      <c r="BH264" s="698"/>
      <c r="BI264" s="698"/>
      <c r="BJ264" s="698"/>
      <c r="BK264" s="698"/>
      <c r="BL264" s="698"/>
      <c r="BM264" s="698"/>
      <c r="BN264" s="698"/>
      <c r="BO264" s="698"/>
      <c r="BP264" s="698"/>
      <c r="BQ264" s="698"/>
      <c r="BR264" s="698"/>
      <c r="BS264" s="698"/>
      <c r="BT264" s="699"/>
    </row>
    <row r="265" spans="5:72">
      <c r="E265" s="690"/>
      <c r="G265" s="690"/>
      <c r="H265" s="690"/>
      <c r="AQ265" s="697"/>
      <c r="AR265" s="698"/>
      <c r="AS265" s="698"/>
      <c r="AT265" s="698"/>
      <c r="AU265" s="698"/>
      <c r="AV265" s="698"/>
      <c r="AW265" s="698"/>
      <c r="AX265" s="698"/>
      <c r="AY265" s="698"/>
      <c r="AZ265" s="698"/>
      <c r="BA265" s="698"/>
      <c r="BB265" s="698"/>
      <c r="BC265" s="698"/>
      <c r="BD265" s="698"/>
      <c r="BE265" s="698"/>
      <c r="BF265" s="698"/>
      <c r="BG265" s="698"/>
      <c r="BH265" s="698"/>
      <c r="BI265" s="698"/>
      <c r="BJ265" s="698"/>
      <c r="BK265" s="698"/>
      <c r="BL265" s="698"/>
      <c r="BM265" s="698"/>
      <c r="BN265" s="698"/>
      <c r="BO265" s="698"/>
      <c r="BP265" s="698"/>
      <c r="BQ265" s="698"/>
      <c r="BR265" s="698"/>
      <c r="BS265" s="698"/>
      <c r="BT265" s="699"/>
    </row>
    <row r="266" spans="5:72">
      <c r="E266" s="690"/>
      <c r="G266" s="690"/>
      <c r="H266" s="690"/>
      <c r="AQ266" s="697"/>
      <c r="AR266" s="698"/>
      <c r="AS266" s="698"/>
      <c r="AT266" s="698"/>
      <c r="AU266" s="698"/>
      <c r="AV266" s="698"/>
      <c r="AW266" s="698"/>
      <c r="AX266" s="698"/>
      <c r="AY266" s="698"/>
      <c r="AZ266" s="698"/>
      <c r="BA266" s="698"/>
      <c r="BB266" s="698"/>
      <c r="BC266" s="698"/>
      <c r="BD266" s="698"/>
      <c r="BE266" s="698"/>
      <c r="BF266" s="698"/>
      <c r="BG266" s="698"/>
      <c r="BH266" s="698"/>
      <c r="BI266" s="698"/>
      <c r="BJ266" s="698"/>
      <c r="BK266" s="698"/>
      <c r="BL266" s="698"/>
      <c r="BM266" s="698"/>
      <c r="BN266" s="698"/>
      <c r="BO266" s="698"/>
      <c r="BP266" s="698"/>
      <c r="BQ266" s="698"/>
      <c r="BR266" s="698"/>
      <c r="BS266" s="698"/>
      <c r="BT266" s="699"/>
    </row>
    <row r="267" spans="5:72">
      <c r="E267" s="690"/>
      <c r="G267" s="690"/>
      <c r="H267" s="690"/>
      <c r="AQ267" s="697"/>
      <c r="AR267" s="698"/>
      <c r="AS267" s="698"/>
      <c r="AT267" s="698"/>
      <c r="AU267" s="698"/>
      <c r="AV267" s="698"/>
      <c r="AW267" s="698"/>
      <c r="AX267" s="698"/>
      <c r="AY267" s="698"/>
      <c r="AZ267" s="698"/>
      <c r="BA267" s="698"/>
      <c r="BB267" s="698"/>
      <c r="BC267" s="698"/>
      <c r="BD267" s="698"/>
      <c r="BE267" s="698"/>
      <c r="BF267" s="698"/>
      <c r="BG267" s="698"/>
      <c r="BH267" s="698"/>
      <c r="BI267" s="698"/>
      <c r="BJ267" s="698"/>
      <c r="BK267" s="698"/>
      <c r="BL267" s="698"/>
      <c r="BM267" s="698"/>
      <c r="BN267" s="698"/>
      <c r="BO267" s="698"/>
      <c r="BP267" s="698"/>
      <c r="BQ267" s="698"/>
      <c r="BR267" s="698"/>
      <c r="BS267" s="698"/>
      <c r="BT267" s="699"/>
    </row>
    <row r="268" spans="5:72">
      <c r="E268" s="690"/>
      <c r="G268" s="690"/>
      <c r="H268" s="690"/>
      <c r="AQ268" s="697"/>
      <c r="AR268" s="698"/>
      <c r="AS268" s="698"/>
      <c r="AT268" s="698"/>
      <c r="AU268" s="698"/>
      <c r="AV268" s="698"/>
      <c r="AW268" s="698"/>
      <c r="AX268" s="698"/>
      <c r="AY268" s="698"/>
      <c r="AZ268" s="698"/>
      <c r="BA268" s="698"/>
      <c r="BB268" s="698"/>
      <c r="BC268" s="698"/>
      <c r="BD268" s="698"/>
      <c r="BE268" s="698"/>
      <c r="BF268" s="698"/>
      <c r="BG268" s="698"/>
      <c r="BH268" s="698"/>
      <c r="BI268" s="698"/>
      <c r="BJ268" s="698"/>
      <c r="BK268" s="698"/>
      <c r="BL268" s="698"/>
      <c r="BM268" s="698"/>
      <c r="BN268" s="698"/>
      <c r="BO268" s="698"/>
      <c r="BP268" s="698"/>
      <c r="BQ268" s="698"/>
      <c r="BR268" s="698"/>
      <c r="BS268" s="698"/>
      <c r="BT268" s="699"/>
    </row>
    <row r="269" spans="5:72">
      <c r="E269" s="690"/>
      <c r="G269" s="690"/>
      <c r="H269" s="690"/>
      <c r="AQ269" s="697"/>
      <c r="AR269" s="698"/>
      <c r="AS269" s="698"/>
      <c r="AT269" s="698"/>
      <c r="AU269" s="698"/>
      <c r="AV269" s="698"/>
      <c r="AW269" s="698"/>
      <c r="AX269" s="698"/>
      <c r="AY269" s="698"/>
      <c r="AZ269" s="698"/>
      <c r="BA269" s="698"/>
      <c r="BB269" s="698"/>
      <c r="BC269" s="698"/>
      <c r="BD269" s="698"/>
      <c r="BE269" s="698"/>
      <c r="BF269" s="698"/>
      <c r="BG269" s="698"/>
      <c r="BH269" s="698"/>
      <c r="BI269" s="698"/>
      <c r="BJ269" s="698"/>
      <c r="BK269" s="698"/>
      <c r="BL269" s="698"/>
      <c r="BM269" s="698"/>
      <c r="BN269" s="698"/>
      <c r="BO269" s="698"/>
      <c r="BP269" s="698"/>
      <c r="BQ269" s="698"/>
      <c r="BR269" s="698"/>
      <c r="BS269" s="698"/>
      <c r="BT269" s="699"/>
    </row>
    <row r="270" spans="5:72">
      <c r="E270" s="690"/>
      <c r="G270" s="690"/>
      <c r="H270" s="690"/>
      <c r="AQ270" s="697"/>
      <c r="AR270" s="698"/>
      <c r="AS270" s="698"/>
      <c r="AT270" s="698"/>
      <c r="AU270" s="698"/>
      <c r="AV270" s="698"/>
      <c r="AW270" s="698"/>
      <c r="AX270" s="698"/>
      <c r="AY270" s="698"/>
      <c r="AZ270" s="698"/>
      <c r="BA270" s="698"/>
      <c r="BB270" s="698"/>
      <c r="BC270" s="698"/>
      <c r="BD270" s="698"/>
      <c r="BE270" s="698"/>
      <c r="BF270" s="698"/>
      <c r="BG270" s="698"/>
      <c r="BH270" s="698"/>
      <c r="BI270" s="698"/>
      <c r="BJ270" s="698"/>
      <c r="BK270" s="698"/>
      <c r="BL270" s="698"/>
      <c r="BM270" s="698"/>
      <c r="BN270" s="698"/>
      <c r="BO270" s="698"/>
      <c r="BP270" s="698"/>
      <c r="BQ270" s="698"/>
      <c r="BR270" s="698"/>
      <c r="BS270" s="698"/>
      <c r="BT270" s="699"/>
    </row>
    <row r="271" spans="5:72">
      <c r="E271" s="690"/>
      <c r="G271" s="690"/>
      <c r="H271" s="690"/>
      <c r="AQ271" s="697"/>
      <c r="AR271" s="698"/>
      <c r="AS271" s="698"/>
      <c r="AT271" s="698"/>
      <c r="AU271" s="698"/>
      <c r="AV271" s="698"/>
      <c r="AW271" s="698"/>
      <c r="AX271" s="698"/>
      <c r="AY271" s="698"/>
      <c r="AZ271" s="698"/>
      <c r="BA271" s="698"/>
      <c r="BB271" s="698"/>
      <c r="BC271" s="698"/>
      <c r="BD271" s="698"/>
      <c r="BE271" s="698"/>
      <c r="BF271" s="698"/>
      <c r="BG271" s="698"/>
      <c r="BH271" s="698"/>
      <c r="BI271" s="698"/>
      <c r="BJ271" s="698"/>
      <c r="BK271" s="698"/>
      <c r="BL271" s="698"/>
      <c r="BM271" s="698"/>
      <c r="BN271" s="698"/>
      <c r="BO271" s="698"/>
      <c r="BP271" s="698"/>
      <c r="BQ271" s="698"/>
      <c r="BR271" s="698"/>
      <c r="BS271" s="698"/>
      <c r="BT271" s="699"/>
    </row>
    <row r="272" spans="5:72">
      <c r="E272" s="690"/>
      <c r="G272" s="690"/>
      <c r="H272" s="690"/>
      <c r="AQ272" s="697"/>
      <c r="AR272" s="698"/>
      <c r="AS272" s="698"/>
      <c r="AT272" s="698"/>
      <c r="AU272" s="698"/>
      <c r="AV272" s="698"/>
      <c r="AW272" s="698"/>
      <c r="AX272" s="698"/>
      <c r="AY272" s="698"/>
      <c r="AZ272" s="698"/>
      <c r="BA272" s="698"/>
      <c r="BB272" s="698"/>
      <c r="BC272" s="698"/>
      <c r="BD272" s="698"/>
      <c r="BE272" s="698"/>
      <c r="BF272" s="698"/>
      <c r="BG272" s="698"/>
      <c r="BH272" s="698"/>
      <c r="BI272" s="698"/>
      <c r="BJ272" s="698"/>
      <c r="BK272" s="698"/>
      <c r="BL272" s="698"/>
      <c r="BM272" s="698"/>
      <c r="BN272" s="698"/>
      <c r="BO272" s="698"/>
      <c r="BP272" s="698"/>
      <c r="BQ272" s="698"/>
      <c r="BR272" s="698"/>
      <c r="BS272" s="698"/>
      <c r="BT272" s="699"/>
    </row>
    <row r="273" spans="5:72">
      <c r="E273" s="690"/>
      <c r="G273" s="690"/>
      <c r="H273" s="690"/>
      <c r="AQ273" s="697"/>
      <c r="AR273" s="698"/>
      <c r="AS273" s="698"/>
      <c r="AT273" s="698"/>
      <c r="AU273" s="698"/>
      <c r="AV273" s="698"/>
      <c r="AW273" s="698"/>
      <c r="AX273" s="698"/>
      <c r="AY273" s="698"/>
      <c r="AZ273" s="698"/>
      <c r="BA273" s="698"/>
      <c r="BB273" s="698"/>
      <c r="BC273" s="698"/>
      <c r="BD273" s="698"/>
      <c r="BE273" s="698"/>
      <c r="BF273" s="698"/>
      <c r="BG273" s="698"/>
      <c r="BH273" s="698"/>
      <c r="BI273" s="698"/>
      <c r="BJ273" s="698"/>
      <c r="BK273" s="698"/>
      <c r="BL273" s="698"/>
      <c r="BM273" s="698"/>
      <c r="BN273" s="698"/>
      <c r="BO273" s="698"/>
      <c r="BP273" s="698"/>
      <c r="BQ273" s="698"/>
      <c r="BR273" s="698"/>
      <c r="BS273" s="698"/>
      <c r="BT273" s="699"/>
    </row>
    <row r="274" spans="5:72">
      <c r="E274" s="690"/>
      <c r="G274" s="690"/>
      <c r="H274" s="690"/>
      <c r="AQ274" s="697"/>
      <c r="AR274" s="698"/>
      <c r="AS274" s="698"/>
      <c r="AT274" s="698"/>
      <c r="AU274" s="698"/>
      <c r="AV274" s="698"/>
      <c r="AW274" s="698"/>
      <c r="AX274" s="698"/>
      <c r="AY274" s="698"/>
      <c r="AZ274" s="698"/>
      <c r="BA274" s="698"/>
      <c r="BB274" s="698"/>
      <c r="BC274" s="698"/>
      <c r="BD274" s="698"/>
      <c r="BE274" s="698"/>
      <c r="BF274" s="698"/>
      <c r="BG274" s="698"/>
      <c r="BH274" s="698"/>
      <c r="BI274" s="698"/>
      <c r="BJ274" s="698"/>
      <c r="BK274" s="698"/>
      <c r="BL274" s="698"/>
      <c r="BM274" s="698"/>
      <c r="BN274" s="698"/>
      <c r="BO274" s="698"/>
      <c r="BP274" s="698"/>
      <c r="BQ274" s="698"/>
      <c r="BR274" s="698"/>
      <c r="BS274" s="698"/>
      <c r="BT274" s="699"/>
    </row>
    <row r="275" spans="5:72">
      <c r="E275" s="690"/>
      <c r="G275" s="690"/>
      <c r="H275" s="690"/>
      <c r="AQ275" s="697"/>
      <c r="AR275" s="698"/>
      <c r="AS275" s="698"/>
      <c r="AT275" s="698"/>
      <c r="AU275" s="698"/>
      <c r="AV275" s="698"/>
      <c r="AW275" s="698"/>
      <c r="AX275" s="698"/>
      <c r="AY275" s="698"/>
      <c r="AZ275" s="698"/>
      <c r="BA275" s="698"/>
      <c r="BB275" s="698"/>
      <c r="BC275" s="698"/>
      <c r="BD275" s="698"/>
      <c r="BE275" s="698"/>
      <c r="BF275" s="698"/>
      <c r="BG275" s="698"/>
      <c r="BH275" s="698"/>
      <c r="BI275" s="698"/>
      <c r="BJ275" s="698"/>
      <c r="BK275" s="698"/>
      <c r="BL275" s="698"/>
      <c r="BM275" s="698"/>
      <c r="BN275" s="698"/>
      <c r="BO275" s="698"/>
      <c r="BP275" s="698"/>
      <c r="BQ275" s="698"/>
      <c r="BR275" s="698"/>
      <c r="BS275" s="698"/>
      <c r="BT275" s="699"/>
    </row>
    <row r="276" spans="5:72">
      <c r="E276" s="690"/>
      <c r="G276" s="690"/>
      <c r="H276" s="690"/>
      <c r="AQ276" s="697"/>
      <c r="AR276" s="698"/>
      <c r="AS276" s="698"/>
      <c r="AT276" s="698"/>
      <c r="AU276" s="698"/>
      <c r="AV276" s="698"/>
      <c r="AW276" s="698"/>
      <c r="AX276" s="698"/>
      <c r="AY276" s="698"/>
      <c r="AZ276" s="698"/>
      <c r="BA276" s="698"/>
      <c r="BB276" s="698"/>
      <c r="BC276" s="698"/>
      <c r="BD276" s="698"/>
      <c r="BE276" s="698"/>
      <c r="BF276" s="698"/>
      <c r="BG276" s="698"/>
      <c r="BH276" s="698"/>
      <c r="BI276" s="698"/>
      <c r="BJ276" s="698"/>
      <c r="BK276" s="698"/>
      <c r="BL276" s="698"/>
      <c r="BM276" s="698"/>
      <c r="BN276" s="698"/>
      <c r="BO276" s="698"/>
      <c r="BP276" s="698"/>
      <c r="BQ276" s="698"/>
      <c r="BR276" s="698"/>
      <c r="BS276" s="698"/>
      <c r="BT276" s="699"/>
    </row>
    <row r="277" spans="5:72">
      <c r="E277" s="690"/>
      <c r="G277" s="690"/>
      <c r="H277" s="690"/>
      <c r="AQ277" s="697"/>
      <c r="AR277" s="698"/>
      <c r="AS277" s="698"/>
      <c r="AT277" s="698"/>
      <c r="AU277" s="698"/>
      <c r="AV277" s="698"/>
      <c r="AW277" s="698"/>
      <c r="AX277" s="698"/>
      <c r="AY277" s="698"/>
      <c r="AZ277" s="698"/>
      <c r="BA277" s="698"/>
      <c r="BB277" s="698"/>
      <c r="BC277" s="698"/>
      <c r="BD277" s="698"/>
      <c r="BE277" s="698"/>
      <c r="BF277" s="698"/>
      <c r="BG277" s="698"/>
      <c r="BH277" s="698"/>
      <c r="BI277" s="698"/>
      <c r="BJ277" s="698"/>
      <c r="BK277" s="698"/>
      <c r="BL277" s="698"/>
      <c r="BM277" s="698"/>
      <c r="BN277" s="698"/>
      <c r="BO277" s="698"/>
      <c r="BP277" s="698"/>
      <c r="BQ277" s="698"/>
      <c r="BR277" s="698"/>
      <c r="BS277" s="698"/>
      <c r="BT277" s="699"/>
    </row>
    <row r="278" spans="5:72">
      <c r="E278" s="690"/>
      <c r="G278" s="690"/>
      <c r="H278" s="690"/>
      <c r="AQ278" s="697"/>
      <c r="AR278" s="698"/>
      <c r="AS278" s="698"/>
      <c r="AT278" s="698"/>
      <c r="AU278" s="698"/>
      <c r="AV278" s="698"/>
      <c r="AW278" s="698"/>
      <c r="AX278" s="698"/>
      <c r="AY278" s="698"/>
      <c r="AZ278" s="698"/>
      <c r="BA278" s="698"/>
      <c r="BB278" s="698"/>
      <c r="BC278" s="698"/>
      <c r="BD278" s="698"/>
      <c r="BE278" s="698"/>
      <c r="BF278" s="698"/>
      <c r="BG278" s="698"/>
      <c r="BH278" s="698"/>
      <c r="BI278" s="698"/>
      <c r="BJ278" s="698"/>
      <c r="BK278" s="698"/>
      <c r="BL278" s="698"/>
      <c r="BM278" s="698"/>
      <c r="BN278" s="698"/>
      <c r="BO278" s="698"/>
      <c r="BP278" s="698"/>
      <c r="BQ278" s="698"/>
      <c r="BR278" s="698"/>
      <c r="BS278" s="698"/>
      <c r="BT278" s="699"/>
    </row>
    <row r="279" spans="5:72">
      <c r="E279" s="690"/>
      <c r="G279" s="690"/>
      <c r="H279" s="690"/>
      <c r="AQ279" s="697"/>
      <c r="AR279" s="698"/>
      <c r="AS279" s="698"/>
      <c r="AT279" s="698"/>
      <c r="AU279" s="698"/>
      <c r="AV279" s="698"/>
      <c r="AW279" s="698"/>
      <c r="AX279" s="698"/>
      <c r="AY279" s="698"/>
      <c r="AZ279" s="698"/>
      <c r="BA279" s="698"/>
      <c r="BB279" s="698"/>
      <c r="BC279" s="698"/>
      <c r="BD279" s="698"/>
      <c r="BE279" s="698"/>
      <c r="BF279" s="698"/>
      <c r="BG279" s="698"/>
      <c r="BH279" s="698"/>
      <c r="BI279" s="698"/>
      <c r="BJ279" s="698"/>
      <c r="BK279" s="698"/>
      <c r="BL279" s="698"/>
      <c r="BM279" s="698"/>
      <c r="BN279" s="698"/>
      <c r="BO279" s="698"/>
      <c r="BP279" s="698"/>
      <c r="BQ279" s="698"/>
      <c r="BR279" s="698"/>
      <c r="BS279" s="698"/>
      <c r="BT279" s="699"/>
    </row>
    <row r="280" spans="5:72">
      <c r="E280" s="690"/>
      <c r="G280" s="690"/>
      <c r="H280" s="690"/>
      <c r="AQ280" s="697"/>
      <c r="AR280" s="698"/>
      <c r="AS280" s="698"/>
      <c r="AT280" s="698"/>
      <c r="AU280" s="698"/>
      <c r="AV280" s="698"/>
      <c r="AW280" s="698"/>
      <c r="AX280" s="698"/>
      <c r="AY280" s="698"/>
      <c r="AZ280" s="698"/>
      <c r="BA280" s="698"/>
      <c r="BB280" s="698"/>
      <c r="BC280" s="698"/>
      <c r="BD280" s="698"/>
      <c r="BE280" s="698"/>
      <c r="BF280" s="698"/>
      <c r="BG280" s="698"/>
      <c r="BH280" s="698"/>
      <c r="BI280" s="698"/>
      <c r="BJ280" s="698"/>
      <c r="BK280" s="698"/>
      <c r="BL280" s="698"/>
      <c r="BM280" s="698"/>
      <c r="BN280" s="698"/>
      <c r="BO280" s="698"/>
      <c r="BP280" s="698"/>
      <c r="BQ280" s="698"/>
      <c r="BR280" s="698"/>
      <c r="BS280" s="698"/>
      <c r="BT280" s="699"/>
    </row>
    <row r="281" spans="5:72">
      <c r="E281" s="690"/>
      <c r="G281" s="690"/>
      <c r="H281" s="690"/>
      <c r="AQ281" s="697"/>
      <c r="AR281" s="698"/>
      <c r="AS281" s="698"/>
      <c r="AT281" s="698"/>
      <c r="AU281" s="698"/>
      <c r="AV281" s="698"/>
      <c r="AW281" s="698"/>
      <c r="AX281" s="698"/>
      <c r="AY281" s="698"/>
      <c r="AZ281" s="698"/>
      <c r="BA281" s="698"/>
      <c r="BB281" s="698"/>
      <c r="BC281" s="698"/>
      <c r="BD281" s="698"/>
      <c r="BE281" s="698"/>
      <c r="BF281" s="698"/>
      <c r="BG281" s="698"/>
      <c r="BH281" s="698"/>
      <c r="BI281" s="698"/>
      <c r="BJ281" s="698"/>
      <c r="BK281" s="698"/>
      <c r="BL281" s="698"/>
      <c r="BM281" s="698"/>
      <c r="BN281" s="698"/>
      <c r="BO281" s="698"/>
      <c r="BP281" s="698"/>
      <c r="BQ281" s="698"/>
      <c r="BR281" s="698"/>
      <c r="BS281" s="698"/>
      <c r="BT281" s="699"/>
    </row>
    <row r="282" spans="5:72">
      <c r="E282" s="690"/>
      <c r="G282" s="690"/>
      <c r="H282" s="690"/>
      <c r="AQ282" s="697"/>
      <c r="AR282" s="698"/>
      <c r="AS282" s="698"/>
      <c r="AT282" s="698"/>
      <c r="AU282" s="698"/>
      <c r="AV282" s="698"/>
      <c r="AW282" s="698"/>
      <c r="AX282" s="698"/>
      <c r="AY282" s="698"/>
      <c r="AZ282" s="698"/>
      <c r="BA282" s="698"/>
      <c r="BB282" s="698"/>
      <c r="BC282" s="698"/>
      <c r="BD282" s="698"/>
      <c r="BE282" s="698"/>
      <c r="BF282" s="698"/>
      <c r="BG282" s="698"/>
      <c r="BH282" s="698"/>
      <c r="BI282" s="698"/>
      <c r="BJ282" s="698"/>
      <c r="BK282" s="698"/>
      <c r="BL282" s="698"/>
      <c r="BM282" s="698"/>
      <c r="BN282" s="698"/>
      <c r="BO282" s="698"/>
      <c r="BP282" s="698"/>
      <c r="BQ282" s="698"/>
      <c r="BR282" s="698"/>
      <c r="BS282" s="698"/>
      <c r="BT282" s="699"/>
    </row>
    <row r="283" spans="5:72">
      <c r="E283" s="690"/>
      <c r="G283" s="690"/>
      <c r="H283" s="690"/>
      <c r="AQ283" s="697"/>
      <c r="AR283" s="698"/>
      <c r="AS283" s="698"/>
      <c r="AT283" s="698"/>
      <c r="AU283" s="698"/>
      <c r="AV283" s="698"/>
      <c r="AW283" s="698"/>
      <c r="AX283" s="698"/>
      <c r="AY283" s="698"/>
      <c r="AZ283" s="698"/>
      <c r="BA283" s="698"/>
      <c r="BB283" s="698"/>
      <c r="BC283" s="698"/>
      <c r="BD283" s="698"/>
      <c r="BE283" s="698"/>
      <c r="BF283" s="698"/>
      <c r="BG283" s="698"/>
      <c r="BH283" s="698"/>
      <c r="BI283" s="698"/>
      <c r="BJ283" s="698"/>
      <c r="BK283" s="698"/>
      <c r="BL283" s="698"/>
      <c r="BM283" s="698"/>
      <c r="BN283" s="698"/>
      <c r="BO283" s="698"/>
      <c r="BP283" s="698"/>
      <c r="BQ283" s="698"/>
      <c r="BR283" s="698"/>
      <c r="BS283" s="698"/>
      <c r="BT283" s="699"/>
    </row>
    <row r="284" spans="5:72">
      <c r="E284" s="690"/>
      <c r="G284" s="690"/>
      <c r="H284" s="690"/>
      <c r="AQ284" s="697"/>
      <c r="AR284" s="698"/>
      <c r="AS284" s="698"/>
      <c r="AT284" s="698"/>
      <c r="AU284" s="698"/>
      <c r="AV284" s="698"/>
      <c r="AW284" s="698"/>
      <c r="AX284" s="698"/>
      <c r="AY284" s="698"/>
      <c r="AZ284" s="698"/>
      <c r="BA284" s="698"/>
      <c r="BB284" s="698"/>
      <c r="BC284" s="698"/>
      <c r="BD284" s="698"/>
      <c r="BE284" s="698"/>
      <c r="BF284" s="698"/>
      <c r="BG284" s="698"/>
      <c r="BH284" s="698"/>
      <c r="BI284" s="698"/>
      <c r="BJ284" s="698"/>
      <c r="BK284" s="698"/>
      <c r="BL284" s="698"/>
      <c r="BM284" s="698"/>
      <c r="BN284" s="698"/>
      <c r="BO284" s="698"/>
      <c r="BP284" s="698"/>
      <c r="BQ284" s="698"/>
      <c r="BR284" s="698"/>
      <c r="BS284" s="698"/>
      <c r="BT284" s="699"/>
    </row>
    <row r="285" spans="5:72">
      <c r="E285" s="690"/>
      <c r="G285" s="690"/>
      <c r="H285" s="690"/>
      <c r="AQ285" s="697"/>
      <c r="AR285" s="698"/>
      <c r="AS285" s="698"/>
      <c r="AT285" s="698"/>
      <c r="AU285" s="698"/>
      <c r="AV285" s="698"/>
      <c r="AW285" s="698"/>
      <c r="AX285" s="698"/>
      <c r="AY285" s="698"/>
      <c r="AZ285" s="698"/>
      <c r="BA285" s="698"/>
      <c r="BB285" s="698"/>
      <c r="BC285" s="698"/>
      <c r="BD285" s="698"/>
      <c r="BE285" s="698"/>
      <c r="BF285" s="698"/>
      <c r="BG285" s="698"/>
      <c r="BH285" s="698"/>
      <c r="BI285" s="698"/>
      <c r="BJ285" s="698"/>
      <c r="BK285" s="698"/>
      <c r="BL285" s="698"/>
      <c r="BM285" s="698"/>
      <c r="BN285" s="698"/>
      <c r="BO285" s="698"/>
      <c r="BP285" s="698"/>
      <c r="BQ285" s="698"/>
      <c r="BR285" s="698"/>
      <c r="BS285" s="698"/>
      <c r="BT285" s="699"/>
    </row>
    <row r="286" spans="5:72">
      <c r="E286" s="690"/>
      <c r="G286" s="690"/>
      <c r="H286" s="690"/>
      <c r="AQ286" s="697"/>
      <c r="AR286" s="698"/>
      <c r="AS286" s="698"/>
      <c r="AT286" s="698"/>
      <c r="AU286" s="698"/>
      <c r="AV286" s="698"/>
      <c r="AW286" s="698"/>
      <c r="AX286" s="698"/>
      <c r="AY286" s="698"/>
      <c r="AZ286" s="698"/>
      <c r="BA286" s="698"/>
      <c r="BB286" s="698"/>
      <c r="BC286" s="698"/>
      <c r="BD286" s="698"/>
      <c r="BE286" s="698"/>
      <c r="BF286" s="698"/>
      <c r="BG286" s="698"/>
      <c r="BH286" s="698"/>
      <c r="BI286" s="698"/>
      <c r="BJ286" s="698"/>
      <c r="BK286" s="698"/>
      <c r="BL286" s="698"/>
      <c r="BM286" s="698"/>
      <c r="BN286" s="698"/>
      <c r="BO286" s="698"/>
      <c r="BP286" s="698"/>
      <c r="BQ286" s="698"/>
      <c r="BR286" s="698"/>
      <c r="BS286" s="698"/>
      <c r="BT286" s="699"/>
    </row>
    <row r="287" spans="5:72">
      <c r="E287" s="690"/>
      <c r="G287" s="690"/>
      <c r="H287" s="690"/>
      <c r="AQ287" s="697"/>
      <c r="AR287" s="698"/>
      <c r="AS287" s="698"/>
      <c r="AT287" s="698"/>
      <c r="AU287" s="698"/>
      <c r="AV287" s="698"/>
      <c r="AW287" s="698"/>
      <c r="AX287" s="698"/>
      <c r="AY287" s="698"/>
      <c r="AZ287" s="698"/>
      <c r="BA287" s="698"/>
      <c r="BB287" s="698"/>
      <c r="BC287" s="698"/>
      <c r="BD287" s="698"/>
      <c r="BE287" s="698"/>
      <c r="BF287" s="698"/>
      <c r="BG287" s="698"/>
      <c r="BH287" s="698"/>
      <c r="BI287" s="698"/>
      <c r="BJ287" s="698"/>
      <c r="BK287" s="698"/>
      <c r="BL287" s="698"/>
      <c r="BM287" s="698"/>
      <c r="BN287" s="698"/>
      <c r="BO287" s="698"/>
      <c r="BP287" s="698"/>
      <c r="BQ287" s="698"/>
      <c r="BR287" s="698"/>
      <c r="BS287" s="698"/>
      <c r="BT287" s="699"/>
    </row>
    <row r="288" spans="5:72">
      <c r="E288" s="690"/>
      <c r="G288" s="690"/>
      <c r="H288" s="690"/>
      <c r="AQ288" s="697"/>
      <c r="AR288" s="698"/>
      <c r="AS288" s="698"/>
      <c r="AT288" s="698"/>
      <c r="AU288" s="698"/>
      <c r="AV288" s="698"/>
      <c r="AW288" s="698"/>
      <c r="AX288" s="698"/>
      <c r="AY288" s="698"/>
      <c r="AZ288" s="698"/>
      <c r="BA288" s="698"/>
      <c r="BB288" s="698"/>
      <c r="BC288" s="698"/>
      <c r="BD288" s="698"/>
      <c r="BE288" s="698"/>
      <c r="BF288" s="698"/>
      <c r="BG288" s="698"/>
      <c r="BH288" s="698"/>
      <c r="BI288" s="698"/>
      <c r="BJ288" s="698"/>
      <c r="BK288" s="698"/>
      <c r="BL288" s="698"/>
      <c r="BM288" s="698"/>
      <c r="BN288" s="698"/>
      <c r="BO288" s="698"/>
      <c r="BP288" s="698"/>
      <c r="BQ288" s="698"/>
      <c r="BR288" s="698"/>
      <c r="BS288" s="698"/>
      <c r="BT288" s="699"/>
    </row>
    <row r="289" spans="5:72">
      <c r="E289" s="690"/>
      <c r="G289" s="690"/>
      <c r="H289" s="690"/>
      <c r="AQ289" s="697"/>
      <c r="AR289" s="698"/>
      <c r="AS289" s="698"/>
      <c r="AT289" s="698"/>
      <c r="AU289" s="698"/>
      <c r="AV289" s="698"/>
      <c r="AW289" s="698"/>
      <c r="AX289" s="698"/>
      <c r="AY289" s="698"/>
      <c r="AZ289" s="698"/>
      <c r="BA289" s="698"/>
      <c r="BB289" s="698"/>
      <c r="BC289" s="698"/>
      <c r="BD289" s="698"/>
      <c r="BE289" s="698"/>
      <c r="BF289" s="698"/>
      <c r="BG289" s="698"/>
      <c r="BH289" s="698"/>
      <c r="BI289" s="698"/>
      <c r="BJ289" s="698"/>
      <c r="BK289" s="698"/>
      <c r="BL289" s="698"/>
      <c r="BM289" s="698"/>
      <c r="BN289" s="698"/>
      <c r="BO289" s="698"/>
      <c r="BP289" s="698"/>
      <c r="BQ289" s="698"/>
      <c r="BR289" s="698"/>
      <c r="BS289" s="698"/>
      <c r="BT289" s="699"/>
    </row>
    <row r="290" spans="5:72">
      <c r="E290" s="690"/>
      <c r="G290" s="690"/>
      <c r="H290" s="690"/>
      <c r="AQ290" s="697"/>
      <c r="AR290" s="698"/>
      <c r="AS290" s="698"/>
      <c r="AT290" s="698"/>
      <c r="AU290" s="698"/>
      <c r="AV290" s="698"/>
      <c r="AW290" s="698"/>
      <c r="AX290" s="698"/>
      <c r="AY290" s="698"/>
      <c r="AZ290" s="698"/>
      <c r="BA290" s="698"/>
      <c r="BB290" s="698"/>
      <c r="BC290" s="698"/>
      <c r="BD290" s="698"/>
      <c r="BE290" s="698"/>
      <c r="BF290" s="698"/>
      <c r="BG290" s="698"/>
      <c r="BH290" s="698"/>
      <c r="BI290" s="698"/>
      <c r="BJ290" s="698"/>
      <c r="BK290" s="698"/>
      <c r="BL290" s="698"/>
      <c r="BM290" s="698"/>
      <c r="BN290" s="698"/>
      <c r="BO290" s="698"/>
      <c r="BP290" s="698"/>
      <c r="BQ290" s="698"/>
      <c r="BR290" s="698"/>
      <c r="BS290" s="698"/>
      <c r="BT290" s="699"/>
    </row>
    <row r="291" spans="5:72">
      <c r="E291" s="690"/>
      <c r="G291" s="690"/>
      <c r="H291" s="690"/>
      <c r="AQ291" s="697"/>
      <c r="AR291" s="698"/>
      <c r="AS291" s="698"/>
      <c r="AT291" s="698"/>
      <c r="AU291" s="698"/>
      <c r="AV291" s="698"/>
      <c r="AW291" s="698"/>
      <c r="AX291" s="698"/>
      <c r="AY291" s="698"/>
      <c r="AZ291" s="698"/>
      <c r="BA291" s="698"/>
      <c r="BB291" s="698"/>
      <c r="BC291" s="698"/>
      <c r="BD291" s="698"/>
      <c r="BE291" s="698"/>
      <c r="BF291" s="698"/>
      <c r="BG291" s="698"/>
      <c r="BH291" s="698"/>
      <c r="BI291" s="698"/>
      <c r="BJ291" s="698"/>
      <c r="BK291" s="698"/>
      <c r="BL291" s="698"/>
      <c r="BM291" s="698"/>
      <c r="BN291" s="698"/>
      <c r="BO291" s="698"/>
      <c r="BP291" s="698"/>
      <c r="BQ291" s="698"/>
      <c r="BR291" s="698"/>
      <c r="BS291" s="698"/>
      <c r="BT291" s="699"/>
    </row>
    <row r="292" spans="5:72">
      <c r="E292" s="690"/>
      <c r="G292" s="690"/>
      <c r="H292" s="690"/>
      <c r="AQ292" s="697"/>
      <c r="AR292" s="698"/>
      <c r="AS292" s="698"/>
      <c r="AT292" s="698"/>
      <c r="AU292" s="698"/>
      <c r="AV292" s="698"/>
      <c r="AW292" s="698"/>
      <c r="AX292" s="698"/>
      <c r="AY292" s="698"/>
      <c r="AZ292" s="698"/>
      <c r="BA292" s="698"/>
      <c r="BB292" s="698"/>
      <c r="BC292" s="698"/>
      <c r="BD292" s="698"/>
      <c r="BE292" s="698"/>
      <c r="BF292" s="698"/>
      <c r="BG292" s="698"/>
      <c r="BH292" s="698"/>
      <c r="BI292" s="698"/>
      <c r="BJ292" s="698"/>
      <c r="BK292" s="698"/>
      <c r="BL292" s="698"/>
      <c r="BM292" s="698"/>
      <c r="BN292" s="698"/>
      <c r="BO292" s="698"/>
      <c r="BP292" s="698"/>
      <c r="BQ292" s="698"/>
      <c r="BR292" s="698"/>
      <c r="BS292" s="698"/>
      <c r="BT292" s="699"/>
    </row>
    <row r="293" spans="5:72">
      <c r="E293" s="690"/>
      <c r="G293" s="690"/>
      <c r="H293" s="690"/>
      <c r="AQ293" s="697"/>
      <c r="AR293" s="698"/>
      <c r="AS293" s="698"/>
      <c r="AT293" s="698"/>
      <c r="AU293" s="698"/>
      <c r="AV293" s="698"/>
      <c r="AW293" s="698"/>
      <c r="AX293" s="698"/>
      <c r="AY293" s="698"/>
      <c r="AZ293" s="698"/>
      <c r="BA293" s="698"/>
      <c r="BB293" s="698"/>
      <c r="BC293" s="698"/>
      <c r="BD293" s="698"/>
      <c r="BE293" s="698"/>
      <c r="BF293" s="698"/>
      <c r="BG293" s="698"/>
      <c r="BH293" s="698"/>
      <c r="BI293" s="698"/>
      <c r="BJ293" s="698"/>
      <c r="BK293" s="698"/>
      <c r="BL293" s="698"/>
      <c r="BM293" s="698"/>
      <c r="BN293" s="698"/>
      <c r="BO293" s="698"/>
      <c r="BP293" s="698"/>
      <c r="BQ293" s="698"/>
      <c r="BR293" s="698"/>
      <c r="BS293" s="698"/>
      <c r="BT293" s="699"/>
    </row>
    <row r="294" spans="5:72">
      <c r="E294" s="690"/>
      <c r="G294" s="690"/>
      <c r="H294" s="690"/>
      <c r="AQ294" s="697"/>
      <c r="AR294" s="698"/>
      <c r="AS294" s="698"/>
      <c r="AT294" s="698"/>
      <c r="AU294" s="698"/>
      <c r="AV294" s="698"/>
      <c r="AW294" s="698"/>
      <c r="AX294" s="698"/>
      <c r="AY294" s="698"/>
      <c r="AZ294" s="698"/>
      <c r="BA294" s="698"/>
      <c r="BB294" s="698"/>
      <c r="BC294" s="698"/>
      <c r="BD294" s="698"/>
      <c r="BE294" s="698"/>
      <c r="BF294" s="698"/>
      <c r="BG294" s="698"/>
      <c r="BH294" s="698"/>
      <c r="BI294" s="698"/>
      <c r="BJ294" s="698"/>
      <c r="BK294" s="698"/>
      <c r="BL294" s="698"/>
      <c r="BM294" s="698"/>
      <c r="BN294" s="698"/>
      <c r="BO294" s="698"/>
      <c r="BP294" s="698"/>
      <c r="BQ294" s="698"/>
      <c r="BR294" s="698"/>
      <c r="BS294" s="698"/>
      <c r="BT294" s="699"/>
    </row>
    <row r="295" spans="5:72">
      <c r="E295" s="690"/>
      <c r="G295" s="690"/>
      <c r="H295" s="690"/>
      <c r="AQ295" s="697"/>
      <c r="AR295" s="698"/>
      <c r="AS295" s="698"/>
      <c r="AT295" s="698"/>
      <c r="AU295" s="698"/>
      <c r="AV295" s="698"/>
      <c r="AW295" s="698"/>
      <c r="AX295" s="698"/>
      <c r="AY295" s="698"/>
      <c r="AZ295" s="698"/>
      <c r="BA295" s="698"/>
      <c r="BB295" s="698"/>
      <c r="BC295" s="698"/>
      <c r="BD295" s="698"/>
      <c r="BE295" s="698"/>
      <c r="BF295" s="698"/>
      <c r="BG295" s="698"/>
      <c r="BH295" s="698"/>
      <c r="BI295" s="698"/>
      <c r="BJ295" s="698"/>
      <c r="BK295" s="698"/>
      <c r="BL295" s="698"/>
      <c r="BM295" s="698"/>
      <c r="BN295" s="698"/>
      <c r="BO295" s="698"/>
      <c r="BP295" s="698"/>
      <c r="BQ295" s="698"/>
      <c r="BR295" s="698"/>
      <c r="BS295" s="698"/>
      <c r="BT295" s="699"/>
    </row>
    <row r="296" spans="5:72">
      <c r="E296" s="690"/>
      <c r="G296" s="690"/>
      <c r="H296" s="690"/>
      <c r="AQ296" s="697"/>
      <c r="AR296" s="698"/>
      <c r="AS296" s="698"/>
      <c r="AT296" s="698"/>
      <c r="AU296" s="698"/>
      <c r="AV296" s="698"/>
      <c r="AW296" s="698"/>
      <c r="AX296" s="698"/>
      <c r="AY296" s="698"/>
      <c r="AZ296" s="698"/>
      <c r="BA296" s="698"/>
      <c r="BB296" s="698"/>
      <c r="BC296" s="698"/>
      <c r="BD296" s="698"/>
      <c r="BE296" s="698"/>
      <c r="BF296" s="698"/>
      <c r="BG296" s="698"/>
      <c r="BH296" s="698"/>
      <c r="BI296" s="698"/>
      <c r="BJ296" s="698"/>
      <c r="BK296" s="698"/>
      <c r="BL296" s="698"/>
      <c r="BM296" s="698"/>
      <c r="BN296" s="698"/>
      <c r="BO296" s="698"/>
      <c r="BP296" s="698"/>
      <c r="BQ296" s="698"/>
      <c r="BR296" s="698"/>
      <c r="BS296" s="698"/>
      <c r="BT296" s="699"/>
    </row>
    <row r="297" spans="5:72">
      <c r="E297" s="690"/>
      <c r="G297" s="690"/>
      <c r="H297" s="690"/>
      <c r="AQ297" s="697"/>
      <c r="AR297" s="698"/>
      <c r="AS297" s="698"/>
      <c r="AT297" s="698"/>
      <c r="AU297" s="698"/>
      <c r="AV297" s="698"/>
      <c r="AW297" s="698"/>
      <c r="AX297" s="698"/>
      <c r="AY297" s="698"/>
      <c r="AZ297" s="698"/>
      <c r="BA297" s="698"/>
      <c r="BB297" s="698"/>
      <c r="BC297" s="698"/>
      <c r="BD297" s="698"/>
      <c r="BE297" s="698"/>
      <c r="BF297" s="698"/>
      <c r="BG297" s="698"/>
      <c r="BH297" s="698"/>
      <c r="BI297" s="698"/>
      <c r="BJ297" s="698"/>
      <c r="BK297" s="698"/>
      <c r="BL297" s="698"/>
      <c r="BM297" s="698"/>
      <c r="BN297" s="698"/>
      <c r="BO297" s="698"/>
      <c r="BP297" s="698"/>
      <c r="BQ297" s="698"/>
      <c r="BR297" s="698"/>
      <c r="BS297" s="698"/>
      <c r="BT297" s="699"/>
    </row>
    <row r="298" spans="5:72">
      <c r="E298" s="690"/>
      <c r="G298" s="690"/>
      <c r="H298" s="690"/>
      <c r="AQ298" s="697"/>
      <c r="AR298" s="698"/>
      <c r="AS298" s="698"/>
      <c r="AT298" s="698"/>
      <c r="AU298" s="698"/>
      <c r="AV298" s="698"/>
      <c r="AW298" s="698"/>
      <c r="AX298" s="698"/>
      <c r="AY298" s="698"/>
      <c r="AZ298" s="698"/>
      <c r="BA298" s="698"/>
      <c r="BB298" s="698"/>
      <c r="BC298" s="698"/>
      <c r="BD298" s="698"/>
      <c r="BE298" s="698"/>
      <c r="BF298" s="698"/>
      <c r="BG298" s="698"/>
      <c r="BH298" s="698"/>
      <c r="BI298" s="698"/>
      <c r="BJ298" s="698"/>
      <c r="BK298" s="698"/>
      <c r="BL298" s="698"/>
      <c r="BM298" s="698"/>
      <c r="BN298" s="698"/>
      <c r="BO298" s="698"/>
      <c r="BP298" s="698"/>
      <c r="BQ298" s="698"/>
      <c r="BR298" s="698"/>
      <c r="BS298" s="698"/>
      <c r="BT298" s="699"/>
    </row>
    <row r="299" spans="5:72">
      <c r="E299" s="690"/>
      <c r="G299" s="690"/>
      <c r="H299" s="690"/>
      <c r="AQ299" s="697"/>
      <c r="AR299" s="698"/>
      <c r="AS299" s="698"/>
      <c r="AT299" s="698"/>
      <c r="AU299" s="698"/>
      <c r="AV299" s="698"/>
      <c r="AW299" s="698"/>
      <c r="AX299" s="698"/>
      <c r="AY299" s="698"/>
      <c r="AZ299" s="698"/>
      <c r="BA299" s="698"/>
      <c r="BB299" s="698"/>
      <c r="BC299" s="698"/>
      <c r="BD299" s="698"/>
      <c r="BE299" s="698"/>
      <c r="BF299" s="698"/>
      <c r="BG299" s="698"/>
      <c r="BH299" s="698"/>
      <c r="BI299" s="698"/>
      <c r="BJ299" s="698"/>
      <c r="BK299" s="698"/>
      <c r="BL299" s="698"/>
      <c r="BM299" s="698"/>
      <c r="BN299" s="698"/>
      <c r="BO299" s="698"/>
      <c r="BP299" s="698"/>
      <c r="BQ299" s="698"/>
      <c r="BR299" s="698"/>
      <c r="BS299" s="698"/>
      <c r="BT299" s="699"/>
    </row>
    <row r="300" spans="5:72">
      <c r="E300" s="690"/>
      <c r="G300" s="690"/>
      <c r="H300" s="690"/>
      <c r="AQ300" s="697"/>
      <c r="AR300" s="698"/>
      <c r="AS300" s="698"/>
      <c r="AT300" s="698"/>
      <c r="AU300" s="698"/>
      <c r="AV300" s="698"/>
      <c r="AW300" s="698"/>
      <c r="AX300" s="698"/>
      <c r="AY300" s="698"/>
      <c r="AZ300" s="698"/>
      <c r="BA300" s="698"/>
      <c r="BB300" s="698"/>
      <c r="BC300" s="698"/>
      <c r="BD300" s="698"/>
      <c r="BE300" s="698"/>
      <c r="BF300" s="698"/>
      <c r="BG300" s="698"/>
      <c r="BH300" s="698"/>
      <c r="BI300" s="698"/>
      <c r="BJ300" s="698"/>
      <c r="BK300" s="698"/>
      <c r="BL300" s="698"/>
      <c r="BM300" s="698"/>
      <c r="BN300" s="698"/>
      <c r="BO300" s="698"/>
      <c r="BP300" s="698"/>
      <c r="BQ300" s="698"/>
      <c r="BR300" s="698"/>
      <c r="BS300" s="698"/>
      <c r="BT300" s="699"/>
    </row>
    <row r="301" spans="5:72">
      <c r="E301" s="690"/>
      <c r="G301" s="690"/>
      <c r="H301" s="690"/>
      <c r="AQ301" s="697"/>
      <c r="AR301" s="698"/>
      <c r="AS301" s="698"/>
      <c r="AT301" s="698"/>
      <c r="AU301" s="698"/>
      <c r="AV301" s="698"/>
      <c r="AW301" s="698"/>
      <c r="AX301" s="698"/>
      <c r="AY301" s="698"/>
      <c r="AZ301" s="698"/>
      <c r="BA301" s="698"/>
      <c r="BB301" s="698"/>
      <c r="BC301" s="698"/>
      <c r="BD301" s="698"/>
      <c r="BE301" s="698"/>
      <c r="BF301" s="698"/>
      <c r="BG301" s="698"/>
      <c r="BH301" s="698"/>
      <c r="BI301" s="698"/>
      <c r="BJ301" s="698"/>
      <c r="BK301" s="698"/>
      <c r="BL301" s="698"/>
      <c r="BM301" s="698"/>
      <c r="BN301" s="698"/>
      <c r="BO301" s="698"/>
      <c r="BP301" s="698"/>
      <c r="BQ301" s="698"/>
      <c r="BR301" s="698"/>
      <c r="BS301" s="698"/>
      <c r="BT301" s="699"/>
    </row>
    <row r="302" spans="5:72">
      <c r="E302" s="690"/>
      <c r="G302" s="690"/>
      <c r="H302" s="690"/>
      <c r="AQ302" s="697"/>
      <c r="AR302" s="698"/>
      <c r="AS302" s="698"/>
      <c r="AT302" s="698"/>
      <c r="AU302" s="698"/>
      <c r="AV302" s="698"/>
      <c r="AW302" s="698"/>
      <c r="AX302" s="698"/>
      <c r="AY302" s="698"/>
      <c r="AZ302" s="698"/>
      <c r="BA302" s="698"/>
      <c r="BB302" s="698"/>
      <c r="BC302" s="698"/>
      <c r="BD302" s="698"/>
      <c r="BE302" s="698"/>
      <c r="BF302" s="698"/>
      <c r="BG302" s="698"/>
      <c r="BH302" s="698"/>
      <c r="BI302" s="698"/>
      <c r="BJ302" s="698"/>
      <c r="BK302" s="698"/>
      <c r="BL302" s="698"/>
      <c r="BM302" s="698"/>
      <c r="BN302" s="698"/>
      <c r="BO302" s="698"/>
      <c r="BP302" s="698"/>
      <c r="BQ302" s="698"/>
      <c r="BR302" s="698"/>
      <c r="BS302" s="698"/>
      <c r="BT302" s="699"/>
    </row>
    <row r="303" spans="5:72">
      <c r="E303" s="690"/>
      <c r="G303" s="690"/>
      <c r="H303" s="690"/>
      <c r="AQ303" s="697"/>
      <c r="AR303" s="698"/>
      <c r="AS303" s="698"/>
      <c r="AT303" s="698"/>
      <c r="AU303" s="698"/>
      <c r="AV303" s="698"/>
      <c r="AW303" s="698"/>
      <c r="AX303" s="698"/>
      <c r="AY303" s="698"/>
      <c r="AZ303" s="698"/>
      <c r="BA303" s="698"/>
      <c r="BB303" s="698"/>
      <c r="BC303" s="698"/>
      <c r="BD303" s="698"/>
      <c r="BE303" s="698"/>
      <c r="BF303" s="698"/>
      <c r="BG303" s="698"/>
      <c r="BH303" s="698"/>
      <c r="BI303" s="698"/>
      <c r="BJ303" s="698"/>
      <c r="BK303" s="698"/>
      <c r="BL303" s="698"/>
      <c r="BM303" s="698"/>
      <c r="BN303" s="698"/>
      <c r="BO303" s="698"/>
      <c r="BP303" s="698"/>
      <c r="BQ303" s="698"/>
      <c r="BR303" s="698"/>
      <c r="BS303" s="698"/>
      <c r="BT303" s="699"/>
    </row>
    <row r="304" spans="5:72">
      <c r="E304" s="690"/>
      <c r="G304" s="690"/>
      <c r="H304" s="690"/>
      <c r="AQ304" s="697"/>
      <c r="AR304" s="698"/>
      <c r="AS304" s="698"/>
      <c r="AT304" s="698"/>
      <c r="AU304" s="698"/>
      <c r="AV304" s="698"/>
      <c r="AW304" s="698"/>
      <c r="AX304" s="698"/>
      <c r="AY304" s="698"/>
      <c r="AZ304" s="698"/>
      <c r="BA304" s="698"/>
      <c r="BB304" s="698"/>
      <c r="BC304" s="698"/>
      <c r="BD304" s="698"/>
      <c r="BE304" s="698"/>
      <c r="BF304" s="698"/>
      <c r="BG304" s="698"/>
      <c r="BH304" s="698"/>
      <c r="BI304" s="698"/>
      <c r="BJ304" s="698"/>
      <c r="BK304" s="698"/>
      <c r="BL304" s="698"/>
      <c r="BM304" s="698"/>
      <c r="BN304" s="698"/>
      <c r="BO304" s="698"/>
      <c r="BP304" s="698"/>
      <c r="BQ304" s="698"/>
      <c r="BR304" s="698"/>
      <c r="BS304" s="698"/>
      <c r="BT304" s="699"/>
    </row>
    <row r="305" spans="5:72">
      <c r="E305" s="690"/>
      <c r="G305" s="690"/>
      <c r="H305" s="690"/>
      <c r="AQ305" s="697"/>
      <c r="AR305" s="698"/>
      <c r="AS305" s="698"/>
      <c r="AT305" s="698"/>
      <c r="AU305" s="698"/>
      <c r="AV305" s="698"/>
      <c r="AW305" s="698"/>
      <c r="AX305" s="698"/>
      <c r="AY305" s="698"/>
      <c r="AZ305" s="698"/>
      <c r="BA305" s="698"/>
      <c r="BB305" s="698"/>
      <c r="BC305" s="698"/>
      <c r="BD305" s="698"/>
      <c r="BE305" s="698"/>
      <c r="BF305" s="698"/>
      <c r="BG305" s="698"/>
      <c r="BH305" s="698"/>
      <c r="BI305" s="698"/>
      <c r="BJ305" s="698"/>
      <c r="BK305" s="698"/>
      <c r="BL305" s="698"/>
      <c r="BM305" s="698"/>
      <c r="BN305" s="698"/>
      <c r="BO305" s="698"/>
      <c r="BP305" s="698"/>
      <c r="BQ305" s="698"/>
      <c r="BR305" s="698"/>
      <c r="BS305" s="698"/>
      <c r="BT305" s="699"/>
    </row>
    <row r="306" spans="5:72">
      <c r="E306" s="690"/>
      <c r="G306" s="690"/>
      <c r="H306" s="690"/>
      <c r="AQ306" s="697"/>
      <c r="AR306" s="698"/>
      <c r="AS306" s="698"/>
      <c r="AT306" s="698"/>
      <c r="AU306" s="698"/>
      <c r="AV306" s="698"/>
      <c r="AW306" s="698"/>
      <c r="AX306" s="698"/>
      <c r="AY306" s="698"/>
      <c r="AZ306" s="698"/>
      <c r="BA306" s="698"/>
      <c r="BB306" s="698"/>
      <c r="BC306" s="698"/>
      <c r="BD306" s="698"/>
      <c r="BE306" s="698"/>
      <c r="BF306" s="698"/>
      <c r="BG306" s="698"/>
      <c r="BH306" s="698"/>
      <c r="BI306" s="698"/>
      <c r="BJ306" s="698"/>
      <c r="BK306" s="698"/>
      <c r="BL306" s="698"/>
      <c r="BM306" s="698"/>
      <c r="BN306" s="698"/>
      <c r="BO306" s="698"/>
      <c r="BP306" s="698"/>
      <c r="BQ306" s="698"/>
      <c r="BR306" s="698"/>
      <c r="BS306" s="698"/>
      <c r="BT306" s="699"/>
    </row>
    <row r="307" spans="5:72">
      <c r="E307" s="690"/>
      <c r="G307" s="690"/>
      <c r="H307" s="690"/>
      <c r="AQ307" s="697"/>
      <c r="AR307" s="698"/>
      <c r="AS307" s="698"/>
      <c r="AT307" s="698"/>
      <c r="AU307" s="698"/>
      <c r="AV307" s="698"/>
      <c r="AW307" s="698"/>
      <c r="AX307" s="698"/>
      <c r="AY307" s="698"/>
      <c r="AZ307" s="698"/>
      <c r="BA307" s="698"/>
      <c r="BB307" s="698"/>
      <c r="BC307" s="698"/>
      <c r="BD307" s="698"/>
      <c r="BE307" s="698"/>
      <c r="BF307" s="698"/>
      <c r="BG307" s="698"/>
      <c r="BH307" s="698"/>
      <c r="BI307" s="698"/>
      <c r="BJ307" s="698"/>
      <c r="BK307" s="698"/>
      <c r="BL307" s="698"/>
      <c r="BM307" s="698"/>
      <c r="BN307" s="698"/>
      <c r="BO307" s="698"/>
      <c r="BP307" s="698"/>
      <c r="BQ307" s="698"/>
      <c r="BR307" s="698"/>
      <c r="BS307" s="698"/>
      <c r="BT307" s="699"/>
    </row>
    <row r="308" spans="5:72">
      <c r="E308" s="690"/>
      <c r="G308" s="690"/>
      <c r="H308" s="690"/>
      <c r="AQ308" s="697"/>
      <c r="AR308" s="698"/>
      <c r="AS308" s="698"/>
      <c r="AT308" s="698"/>
      <c r="AU308" s="698"/>
      <c r="AV308" s="698"/>
      <c r="AW308" s="698"/>
      <c r="AX308" s="698"/>
      <c r="AY308" s="698"/>
      <c r="AZ308" s="698"/>
      <c r="BA308" s="698"/>
      <c r="BB308" s="698"/>
      <c r="BC308" s="698"/>
      <c r="BD308" s="698"/>
      <c r="BE308" s="698"/>
      <c r="BF308" s="698"/>
      <c r="BG308" s="698"/>
      <c r="BH308" s="698"/>
      <c r="BI308" s="698"/>
      <c r="BJ308" s="698"/>
      <c r="BK308" s="698"/>
      <c r="BL308" s="698"/>
      <c r="BM308" s="698"/>
      <c r="BN308" s="698"/>
      <c r="BO308" s="698"/>
      <c r="BP308" s="698"/>
      <c r="BQ308" s="698"/>
      <c r="BR308" s="698"/>
      <c r="BS308" s="698"/>
      <c r="BT308" s="699"/>
    </row>
    <row r="309" spans="5:72">
      <c r="E309" s="690"/>
      <c r="G309" s="690"/>
      <c r="H309" s="690"/>
      <c r="AQ309" s="697"/>
      <c r="AR309" s="698"/>
      <c r="AS309" s="698"/>
      <c r="AT309" s="698"/>
      <c r="AU309" s="698"/>
      <c r="AV309" s="698"/>
      <c r="AW309" s="698"/>
      <c r="AX309" s="698"/>
      <c r="AY309" s="698"/>
      <c r="AZ309" s="698"/>
      <c r="BA309" s="698"/>
      <c r="BB309" s="698"/>
      <c r="BC309" s="698"/>
      <c r="BD309" s="698"/>
      <c r="BE309" s="698"/>
      <c r="BF309" s="698"/>
      <c r="BG309" s="698"/>
      <c r="BH309" s="698"/>
      <c r="BI309" s="698"/>
      <c r="BJ309" s="698"/>
      <c r="BK309" s="698"/>
      <c r="BL309" s="698"/>
      <c r="BM309" s="698"/>
      <c r="BN309" s="698"/>
      <c r="BO309" s="698"/>
      <c r="BP309" s="698"/>
      <c r="BQ309" s="698"/>
      <c r="BR309" s="698"/>
      <c r="BS309" s="698"/>
      <c r="BT309" s="699"/>
    </row>
    <row r="310" spans="5:72">
      <c r="E310" s="690"/>
      <c r="G310" s="690"/>
      <c r="H310" s="690"/>
      <c r="AQ310" s="697"/>
      <c r="AR310" s="698"/>
      <c r="AS310" s="698"/>
      <c r="AT310" s="698"/>
      <c r="AU310" s="698"/>
      <c r="AV310" s="698"/>
      <c r="AW310" s="698"/>
      <c r="AX310" s="698"/>
      <c r="AY310" s="698"/>
      <c r="AZ310" s="698"/>
      <c r="BA310" s="698"/>
      <c r="BB310" s="698"/>
      <c r="BC310" s="698"/>
      <c r="BD310" s="698"/>
      <c r="BE310" s="698"/>
      <c r="BF310" s="698"/>
      <c r="BG310" s="698"/>
      <c r="BH310" s="698"/>
      <c r="BI310" s="698"/>
      <c r="BJ310" s="698"/>
      <c r="BK310" s="698"/>
      <c r="BL310" s="698"/>
      <c r="BM310" s="698"/>
      <c r="BN310" s="698"/>
      <c r="BO310" s="698"/>
      <c r="BP310" s="698"/>
      <c r="BQ310" s="698"/>
      <c r="BR310" s="698"/>
      <c r="BS310" s="698"/>
      <c r="BT310" s="699"/>
    </row>
    <row r="311" spans="5:72">
      <c r="E311" s="690"/>
      <c r="G311" s="690"/>
      <c r="H311" s="690"/>
      <c r="AQ311" s="697"/>
      <c r="AR311" s="698"/>
      <c r="AS311" s="698"/>
      <c r="AT311" s="698"/>
      <c r="AU311" s="698"/>
      <c r="AV311" s="698"/>
      <c r="AW311" s="698"/>
      <c r="AX311" s="698"/>
      <c r="AY311" s="698"/>
      <c r="AZ311" s="698"/>
      <c r="BA311" s="698"/>
      <c r="BB311" s="698"/>
      <c r="BC311" s="698"/>
      <c r="BD311" s="698"/>
      <c r="BE311" s="698"/>
      <c r="BF311" s="698"/>
      <c r="BG311" s="698"/>
      <c r="BH311" s="698"/>
      <c r="BI311" s="698"/>
      <c r="BJ311" s="698"/>
      <c r="BK311" s="698"/>
      <c r="BL311" s="698"/>
      <c r="BM311" s="698"/>
      <c r="BN311" s="698"/>
      <c r="BO311" s="698"/>
      <c r="BP311" s="698"/>
      <c r="BQ311" s="698"/>
      <c r="BR311" s="698"/>
      <c r="BS311" s="698"/>
      <c r="BT311" s="699"/>
    </row>
    <row r="312" spans="5:72">
      <c r="E312" s="690"/>
      <c r="G312" s="690"/>
      <c r="H312" s="690"/>
      <c r="AQ312" s="697"/>
      <c r="AR312" s="698"/>
      <c r="AS312" s="698"/>
      <c r="AT312" s="698"/>
      <c r="AU312" s="698"/>
      <c r="AV312" s="698"/>
      <c r="AW312" s="698"/>
      <c r="AX312" s="698"/>
      <c r="AY312" s="698"/>
      <c r="AZ312" s="698"/>
      <c r="BA312" s="698"/>
      <c r="BB312" s="698"/>
      <c r="BC312" s="698"/>
      <c r="BD312" s="698"/>
      <c r="BE312" s="698"/>
      <c r="BF312" s="698"/>
      <c r="BG312" s="698"/>
      <c r="BH312" s="698"/>
      <c r="BI312" s="698"/>
      <c r="BJ312" s="698"/>
      <c r="BK312" s="698"/>
      <c r="BL312" s="698"/>
      <c r="BM312" s="698"/>
      <c r="BN312" s="698"/>
      <c r="BO312" s="698"/>
      <c r="BP312" s="698"/>
      <c r="BQ312" s="698"/>
      <c r="BR312" s="698"/>
      <c r="BS312" s="698"/>
      <c r="BT312" s="699"/>
    </row>
    <row r="313" spans="5:72">
      <c r="E313" s="690"/>
      <c r="G313" s="690"/>
      <c r="H313" s="690"/>
      <c r="AQ313" s="697"/>
      <c r="AR313" s="698"/>
      <c r="AS313" s="698"/>
      <c r="AT313" s="698"/>
      <c r="AU313" s="698"/>
      <c r="AV313" s="698"/>
      <c r="AW313" s="698"/>
      <c r="AX313" s="698"/>
      <c r="AY313" s="698"/>
      <c r="AZ313" s="698"/>
      <c r="BA313" s="698"/>
      <c r="BB313" s="698"/>
      <c r="BC313" s="698"/>
      <c r="BD313" s="698"/>
      <c r="BE313" s="698"/>
      <c r="BF313" s="698"/>
      <c r="BG313" s="698"/>
      <c r="BH313" s="698"/>
      <c r="BI313" s="698"/>
      <c r="BJ313" s="698"/>
      <c r="BK313" s="698"/>
      <c r="BL313" s="698"/>
      <c r="BM313" s="698"/>
      <c r="BN313" s="698"/>
      <c r="BO313" s="698"/>
      <c r="BP313" s="698"/>
      <c r="BQ313" s="698"/>
      <c r="BR313" s="698"/>
      <c r="BS313" s="698"/>
      <c r="BT313" s="699"/>
    </row>
    <row r="314" spans="5:72">
      <c r="E314" s="690"/>
      <c r="G314" s="690"/>
      <c r="H314" s="690"/>
      <c r="AQ314" s="697"/>
      <c r="AR314" s="698"/>
      <c r="AS314" s="698"/>
      <c r="AT314" s="698"/>
      <c r="AU314" s="698"/>
      <c r="AV314" s="698"/>
      <c r="AW314" s="698"/>
      <c r="AX314" s="698"/>
      <c r="AY314" s="698"/>
      <c r="AZ314" s="698"/>
      <c r="BA314" s="698"/>
      <c r="BB314" s="698"/>
      <c r="BC314" s="698"/>
      <c r="BD314" s="698"/>
      <c r="BE314" s="698"/>
      <c r="BF314" s="698"/>
      <c r="BG314" s="698"/>
      <c r="BH314" s="698"/>
      <c r="BI314" s="698"/>
      <c r="BJ314" s="698"/>
      <c r="BK314" s="698"/>
      <c r="BL314" s="698"/>
      <c r="BM314" s="698"/>
      <c r="BN314" s="698"/>
      <c r="BO314" s="698"/>
      <c r="BP314" s="698"/>
      <c r="BQ314" s="698"/>
      <c r="BR314" s="698"/>
      <c r="BS314" s="698"/>
      <c r="BT314" s="699"/>
    </row>
    <row r="315" spans="5:72">
      <c r="E315" s="690"/>
      <c r="G315" s="690"/>
      <c r="H315" s="690"/>
      <c r="AQ315" s="697"/>
      <c r="AR315" s="698"/>
      <c r="AS315" s="698"/>
      <c r="AT315" s="698"/>
      <c r="AU315" s="698"/>
      <c r="AV315" s="698"/>
      <c r="AW315" s="698"/>
      <c r="AX315" s="698"/>
      <c r="AY315" s="698"/>
      <c r="AZ315" s="698"/>
      <c r="BA315" s="698"/>
      <c r="BB315" s="698"/>
      <c r="BC315" s="698"/>
      <c r="BD315" s="698"/>
      <c r="BE315" s="698"/>
      <c r="BF315" s="698"/>
      <c r="BG315" s="698"/>
      <c r="BH315" s="698"/>
      <c r="BI315" s="698"/>
      <c r="BJ315" s="698"/>
      <c r="BK315" s="698"/>
      <c r="BL315" s="698"/>
      <c r="BM315" s="698"/>
      <c r="BN315" s="698"/>
      <c r="BO315" s="698"/>
      <c r="BP315" s="698"/>
      <c r="BQ315" s="698"/>
      <c r="BR315" s="698"/>
      <c r="BS315" s="698"/>
      <c r="BT315" s="699"/>
    </row>
    <row r="316" spans="5:72">
      <c r="E316" s="690"/>
      <c r="G316" s="690"/>
      <c r="H316" s="690"/>
      <c r="AQ316" s="697"/>
      <c r="AR316" s="698"/>
      <c r="AS316" s="698"/>
      <c r="AT316" s="698"/>
      <c r="AU316" s="698"/>
      <c r="AV316" s="698"/>
      <c r="AW316" s="698"/>
      <c r="AX316" s="698"/>
      <c r="AY316" s="698"/>
      <c r="AZ316" s="698"/>
      <c r="BA316" s="698"/>
      <c r="BB316" s="698"/>
      <c r="BC316" s="698"/>
      <c r="BD316" s="698"/>
      <c r="BE316" s="698"/>
      <c r="BF316" s="698"/>
      <c r="BG316" s="698"/>
      <c r="BH316" s="698"/>
      <c r="BI316" s="698"/>
      <c r="BJ316" s="698"/>
      <c r="BK316" s="698"/>
      <c r="BL316" s="698"/>
      <c r="BM316" s="698"/>
      <c r="BN316" s="698"/>
      <c r="BO316" s="698"/>
      <c r="BP316" s="698"/>
      <c r="BQ316" s="698"/>
      <c r="BR316" s="698"/>
      <c r="BS316" s="698"/>
      <c r="BT316" s="699"/>
    </row>
    <row r="317" spans="5:72">
      <c r="E317" s="690"/>
      <c r="G317" s="690"/>
      <c r="H317" s="690"/>
      <c r="AQ317" s="697"/>
      <c r="AR317" s="698"/>
      <c r="AS317" s="698"/>
      <c r="AT317" s="698"/>
      <c r="AU317" s="698"/>
      <c r="AV317" s="698"/>
      <c r="AW317" s="698"/>
      <c r="AX317" s="698"/>
      <c r="AY317" s="698"/>
      <c r="AZ317" s="698"/>
      <c r="BA317" s="698"/>
      <c r="BB317" s="698"/>
      <c r="BC317" s="698"/>
      <c r="BD317" s="698"/>
      <c r="BE317" s="698"/>
      <c r="BF317" s="698"/>
      <c r="BG317" s="698"/>
      <c r="BH317" s="698"/>
      <c r="BI317" s="698"/>
      <c r="BJ317" s="698"/>
      <c r="BK317" s="698"/>
      <c r="BL317" s="698"/>
      <c r="BM317" s="698"/>
      <c r="BN317" s="698"/>
      <c r="BO317" s="698"/>
      <c r="BP317" s="698"/>
      <c r="BQ317" s="698"/>
      <c r="BR317" s="698"/>
      <c r="BS317" s="698"/>
      <c r="BT317" s="699"/>
    </row>
    <row r="318" spans="5:72">
      <c r="E318" s="690"/>
      <c r="G318" s="690"/>
      <c r="H318" s="690"/>
      <c r="AQ318" s="697"/>
      <c r="AR318" s="698"/>
      <c r="AS318" s="698"/>
      <c r="AT318" s="698"/>
      <c r="AU318" s="698"/>
      <c r="AV318" s="698"/>
      <c r="AW318" s="698"/>
      <c r="AX318" s="698"/>
      <c r="AY318" s="698"/>
      <c r="AZ318" s="698"/>
      <c r="BA318" s="698"/>
      <c r="BB318" s="698"/>
      <c r="BC318" s="698"/>
      <c r="BD318" s="698"/>
      <c r="BE318" s="698"/>
      <c r="BF318" s="698"/>
      <c r="BG318" s="698"/>
      <c r="BH318" s="698"/>
      <c r="BI318" s="698"/>
      <c r="BJ318" s="698"/>
      <c r="BK318" s="698"/>
      <c r="BL318" s="698"/>
      <c r="BM318" s="698"/>
      <c r="BN318" s="698"/>
      <c r="BO318" s="698"/>
      <c r="BP318" s="698"/>
      <c r="BQ318" s="698"/>
      <c r="BR318" s="698"/>
      <c r="BS318" s="698"/>
      <c r="BT318" s="699"/>
    </row>
    <row r="319" spans="5:72">
      <c r="E319" s="690"/>
      <c r="G319" s="690"/>
      <c r="H319" s="690"/>
      <c r="AQ319" s="697"/>
      <c r="AR319" s="698"/>
      <c r="AS319" s="698"/>
      <c r="AT319" s="698"/>
      <c r="AU319" s="698"/>
      <c r="AV319" s="698"/>
      <c r="AW319" s="698"/>
      <c r="AX319" s="698"/>
      <c r="AY319" s="698"/>
      <c r="AZ319" s="698"/>
      <c r="BA319" s="698"/>
      <c r="BB319" s="698"/>
      <c r="BC319" s="698"/>
      <c r="BD319" s="698"/>
      <c r="BE319" s="698"/>
      <c r="BF319" s="698"/>
      <c r="BG319" s="698"/>
      <c r="BH319" s="698"/>
      <c r="BI319" s="698"/>
      <c r="BJ319" s="698"/>
      <c r="BK319" s="698"/>
      <c r="BL319" s="698"/>
      <c r="BM319" s="698"/>
      <c r="BN319" s="698"/>
      <c r="BO319" s="698"/>
      <c r="BP319" s="698"/>
      <c r="BQ319" s="698"/>
      <c r="BR319" s="698"/>
      <c r="BS319" s="698"/>
      <c r="BT319" s="699"/>
    </row>
    <row r="320" spans="5:72">
      <c r="E320" s="690"/>
      <c r="G320" s="690"/>
      <c r="H320" s="690"/>
      <c r="AQ320" s="697"/>
      <c r="AR320" s="698"/>
      <c r="AS320" s="698"/>
      <c r="AT320" s="698"/>
      <c r="AU320" s="698"/>
      <c r="AV320" s="698"/>
      <c r="AW320" s="698"/>
      <c r="AX320" s="698"/>
      <c r="AY320" s="698"/>
      <c r="AZ320" s="698"/>
      <c r="BA320" s="698"/>
      <c r="BB320" s="698"/>
      <c r="BC320" s="698"/>
      <c r="BD320" s="698"/>
      <c r="BE320" s="698"/>
      <c r="BF320" s="698"/>
      <c r="BG320" s="698"/>
      <c r="BH320" s="698"/>
      <c r="BI320" s="698"/>
      <c r="BJ320" s="698"/>
      <c r="BK320" s="698"/>
      <c r="BL320" s="698"/>
      <c r="BM320" s="698"/>
      <c r="BN320" s="698"/>
      <c r="BO320" s="698"/>
      <c r="BP320" s="698"/>
      <c r="BQ320" s="698"/>
      <c r="BR320" s="698"/>
      <c r="BS320" s="698"/>
      <c r="BT320" s="699"/>
    </row>
    <row r="321" spans="5:72">
      <c r="E321" s="690"/>
      <c r="G321" s="690"/>
      <c r="H321" s="690"/>
      <c r="AQ321" s="697"/>
      <c r="AR321" s="698"/>
      <c r="AS321" s="698"/>
      <c r="AT321" s="698"/>
      <c r="AU321" s="698"/>
      <c r="AV321" s="698"/>
      <c r="AW321" s="698"/>
      <c r="AX321" s="698"/>
      <c r="AY321" s="698"/>
      <c r="AZ321" s="698"/>
      <c r="BA321" s="698"/>
      <c r="BB321" s="698"/>
      <c r="BC321" s="698"/>
      <c r="BD321" s="698"/>
      <c r="BE321" s="698"/>
      <c r="BF321" s="698"/>
      <c r="BG321" s="698"/>
      <c r="BH321" s="698"/>
      <c r="BI321" s="698"/>
      <c r="BJ321" s="698"/>
      <c r="BK321" s="698"/>
      <c r="BL321" s="698"/>
      <c r="BM321" s="698"/>
      <c r="BN321" s="698"/>
      <c r="BO321" s="698"/>
      <c r="BP321" s="698"/>
      <c r="BQ321" s="698"/>
      <c r="BR321" s="698"/>
      <c r="BS321" s="698"/>
      <c r="BT321" s="699"/>
    </row>
    <row r="322" spans="5:72">
      <c r="E322" s="690"/>
      <c r="G322" s="690"/>
      <c r="H322" s="690"/>
      <c r="AQ322" s="697"/>
      <c r="AR322" s="698"/>
      <c r="AS322" s="698"/>
      <c r="AT322" s="698"/>
      <c r="AU322" s="698"/>
      <c r="AV322" s="698"/>
      <c r="AW322" s="698"/>
      <c r="AX322" s="698"/>
      <c r="AY322" s="698"/>
      <c r="AZ322" s="698"/>
      <c r="BA322" s="698"/>
      <c r="BB322" s="698"/>
      <c r="BC322" s="698"/>
      <c r="BD322" s="698"/>
      <c r="BE322" s="698"/>
      <c r="BF322" s="698"/>
      <c r="BG322" s="698"/>
      <c r="BH322" s="698"/>
      <c r="BI322" s="698"/>
      <c r="BJ322" s="698"/>
      <c r="BK322" s="698"/>
      <c r="BL322" s="698"/>
      <c r="BM322" s="698"/>
      <c r="BN322" s="698"/>
      <c r="BO322" s="698"/>
      <c r="BP322" s="698"/>
      <c r="BQ322" s="698"/>
      <c r="BR322" s="698"/>
      <c r="BS322" s="698"/>
      <c r="BT322" s="699"/>
    </row>
    <row r="323" spans="5:72">
      <c r="E323" s="690"/>
      <c r="G323" s="690"/>
      <c r="H323" s="690"/>
      <c r="AQ323" s="697"/>
      <c r="AR323" s="698"/>
      <c r="AS323" s="698"/>
      <c r="AT323" s="698"/>
      <c r="AU323" s="698"/>
      <c r="AV323" s="698"/>
      <c r="AW323" s="698"/>
      <c r="AX323" s="698"/>
      <c r="AY323" s="698"/>
      <c r="AZ323" s="698"/>
      <c r="BA323" s="698"/>
      <c r="BB323" s="698"/>
      <c r="BC323" s="698"/>
      <c r="BD323" s="698"/>
      <c r="BE323" s="698"/>
      <c r="BF323" s="698"/>
      <c r="BG323" s="698"/>
      <c r="BH323" s="698"/>
      <c r="BI323" s="698"/>
      <c r="BJ323" s="698"/>
      <c r="BK323" s="698"/>
      <c r="BL323" s="698"/>
      <c r="BM323" s="698"/>
      <c r="BN323" s="698"/>
      <c r="BO323" s="698"/>
      <c r="BP323" s="698"/>
      <c r="BQ323" s="698"/>
      <c r="BR323" s="698"/>
      <c r="BS323" s="698"/>
      <c r="BT323" s="699"/>
    </row>
    <row r="324" spans="5:72">
      <c r="E324" s="690"/>
      <c r="G324" s="690"/>
      <c r="H324" s="690"/>
      <c r="AQ324" s="697"/>
      <c r="AR324" s="698"/>
      <c r="AS324" s="698"/>
      <c r="AT324" s="698"/>
      <c r="AU324" s="698"/>
      <c r="AV324" s="698"/>
      <c r="AW324" s="698"/>
      <c r="AX324" s="698"/>
      <c r="AY324" s="698"/>
      <c r="AZ324" s="698"/>
      <c r="BA324" s="698"/>
      <c r="BB324" s="698"/>
      <c r="BC324" s="698"/>
      <c r="BD324" s="698"/>
      <c r="BE324" s="698"/>
      <c r="BF324" s="698"/>
      <c r="BG324" s="698"/>
      <c r="BH324" s="698"/>
      <c r="BI324" s="698"/>
      <c r="BJ324" s="698"/>
      <c r="BK324" s="698"/>
      <c r="BL324" s="698"/>
      <c r="BM324" s="698"/>
      <c r="BN324" s="698"/>
      <c r="BO324" s="698"/>
      <c r="BP324" s="698"/>
      <c r="BQ324" s="698"/>
      <c r="BR324" s="698"/>
      <c r="BS324" s="698"/>
      <c r="BT324" s="699"/>
    </row>
    <row r="325" spans="5:72">
      <c r="E325" s="690"/>
      <c r="G325" s="690"/>
      <c r="H325" s="690"/>
      <c r="AQ325" s="697"/>
      <c r="AR325" s="698"/>
      <c r="AS325" s="698"/>
      <c r="AT325" s="698"/>
      <c r="AU325" s="698"/>
      <c r="AV325" s="698"/>
      <c r="AW325" s="698"/>
      <c r="AX325" s="698"/>
      <c r="AY325" s="698"/>
      <c r="AZ325" s="698"/>
      <c r="BA325" s="698"/>
      <c r="BB325" s="698"/>
      <c r="BC325" s="698"/>
      <c r="BD325" s="698"/>
      <c r="BE325" s="698"/>
      <c r="BF325" s="698"/>
      <c r="BG325" s="698"/>
      <c r="BH325" s="698"/>
      <c r="BI325" s="698"/>
      <c r="BJ325" s="698"/>
      <c r="BK325" s="698"/>
      <c r="BL325" s="698"/>
      <c r="BM325" s="698"/>
      <c r="BN325" s="698"/>
      <c r="BO325" s="698"/>
      <c r="BP325" s="698"/>
      <c r="BQ325" s="698"/>
      <c r="BR325" s="698"/>
      <c r="BS325" s="698"/>
      <c r="BT325" s="699"/>
    </row>
    <row r="326" spans="5:72">
      <c r="E326" s="690"/>
      <c r="G326" s="690"/>
      <c r="H326" s="690"/>
      <c r="AQ326" s="697"/>
      <c r="AR326" s="698"/>
      <c r="AS326" s="698"/>
      <c r="AT326" s="698"/>
      <c r="AU326" s="698"/>
      <c r="AV326" s="698"/>
      <c r="AW326" s="698"/>
      <c r="AX326" s="698"/>
      <c r="AY326" s="698"/>
      <c r="AZ326" s="698"/>
      <c r="BA326" s="698"/>
      <c r="BB326" s="698"/>
      <c r="BC326" s="698"/>
      <c r="BD326" s="698"/>
      <c r="BE326" s="698"/>
      <c r="BF326" s="698"/>
      <c r="BG326" s="698"/>
      <c r="BH326" s="698"/>
      <c r="BI326" s="698"/>
      <c r="BJ326" s="698"/>
      <c r="BK326" s="698"/>
      <c r="BL326" s="698"/>
      <c r="BM326" s="698"/>
      <c r="BN326" s="698"/>
      <c r="BO326" s="698"/>
      <c r="BP326" s="698"/>
      <c r="BQ326" s="698"/>
      <c r="BR326" s="698"/>
      <c r="BS326" s="698"/>
      <c r="BT326" s="699"/>
    </row>
    <row r="327" spans="5:72">
      <c r="E327" s="690"/>
      <c r="G327" s="690"/>
      <c r="H327" s="690"/>
      <c r="AQ327" s="697"/>
      <c r="AR327" s="698"/>
      <c r="AS327" s="698"/>
      <c r="AT327" s="698"/>
      <c r="AU327" s="698"/>
      <c r="AV327" s="698"/>
      <c r="AW327" s="698"/>
      <c r="AX327" s="698"/>
      <c r="AY327" s="698"/>
      <c r="AZ327" s="698"/>
      <c r="BA327" s="698"/>
      <c r="BB327" s="698"/>
      <c r="BC327" s="698"/>
      <c r="BD327" s="698"/>
      <c r="BE327" s="698"/>
      <c r="BF327" s="698"/>
      <c r="BG327" s="698"/>
      <c r="BH327" s="698"/>
      <c r="BI327" s="698"/>
      <c r="BJ327" s="698"/>
      <c r="BK327" s="698"/>
      <c r="BL327" s="698"/>
      <c r="BM327" s="698"/>
      <c r="BN327" s="698"/>
      <c r="BO327" s="698"/>
      <c r="BP327" s="698"/>
      <c r="BQ327" s="698"/>
      <c r="BR327" s="698"/>
      <c r="BS327" s="698"/>
      <c r="BT327" s="699"/>
    </row>
    <row r="328" spans="5:72">
      <c r="E328" s="690"/>
      <c r="G328" s="690"/>
      <c r="H328" s="690"/>
      <c r="AQ328" s="697"/>
      <c r="AR328" s="698"/>
      <c r="AS328" s="698"/>
      <c r="AT328" s="698"/>
      <c r="AU328" s="698"/>
      <c r="AV328" s="698"/>
      <c r="AW328" s="698"/>
      <c r="AX328" s="698"/>
      <c r="AY328" s="698"/>
      <c r="AZ328" s="698"/>
      <c r="BA328" s="698"/>
      <c r="BB328" s="698"/>
      <c r="BC328" s="698"/>
      <c r="BD328" s="698"/>
      <c r="BE328" s="698"/>
      <c r="BF328" s="698"/>
      <c r="BG328" s="698"/>
      <c r="BH328" s="698"/>
      <c r="BI328" s="698"/>
      <c r="BJ328" s="698"/>
      <c r="BK328" s="698"/>
      <c r="BL328" s="698"/>
      <c r="BM328" s="698"/>
      <c r="BN328" s="698"/>
      <c r="BO328" s="698"/>
      <c r="BP328" s="698"/>
      <c r="BQ328" s="698"/>
      <c r="BR328" s="698"/>
      <c r="BS328" s="698"/>
      <c r="BT328" s="699"/>
    </row>
    <row r="329" spans="5:72">
      <c r="E329" s="690"/>
      <c r="G329" s="690"/>
      <c r="H329" s="690"/>
      <c r="AQ329" s="697"/>
      <c r="AR329" s="698"/>
      <c r="AS329" s="698"/>
      <c r="AT329" s="698"/>
      <c r="AU329" s="698"/>
      <c r="AV329" s="698"/>
      <c r="AW329" s="698"/>
      <c r="AX329" s="698"/>
      <c r="AY329" s="698"/>
      <c r="AZ329" s="698"/>
      <c r="BA329" s="698"/>
      <c r="BB329" s="698"/>
      <c r="BC329" s="698"/>
      <c r="BD329" s="698"/>
      <c r="BE329" s="698"/>
      <c r="BF329" s="698"/>
      <c r="BG329" s="698"/>
      <c r="BH329" s="698"/>
      <c r="BI329" s="698"/>
      <c r="BJ329" s="698"/>
      <c r="BK329" s="698"/>
      <c r="BL329" s="698"/>
      <c r="BM329" s="698"/>
      <c r="BN329" s="698"/>
      <c r="BO329" s="698"/>
      <c r="BP329" s="698"/>
      <c r="BQ329" s="698"/>
      <c r="BR329" s="698"/>
      <c r="BS329" s="698"/>
      <c r="BT329" s="699"/>
    </row>
    <row r="330" spans="5:72">
      <c r="E330" s="690"/>
      <c r="G330" s="690"/>
      <c r="H330" s="690"/>
      <c r="AQ330" s="697"/>
      <c r="AR330" s="698"/>
      <c r="AS330" s="698"/>
      <c r="AT330" s="698"/>
      <c r="AU330" s="698"/>
      <c r="AV330" s="698"/>
      <c r="AW330" s="698"/>
      <c r="AX330" s="698"/>
      <c r="AY330" s="698"/>
      <c r="AZ330" s="698"/>
      <c r="BA330" s="698"/>
      <c r="BB330" s="698"/>
      <c r="BC330" s="698"/>
      <c r="BD330" s="698"/>
      <c r="BE330" s="698"/>
      <c r="BF330" s="698"/>
      <c r="BG330" s="698"/>
      <c r="BH330" s="698"/>
      <c r="BI330" s="698"/>
      <c r="BJ330" s="698"/>
      <c r="BK330" s="698"/>
      <c r="BL330" s="698"/>
      <c r="BM330" s="698"/>
      <c r="BN330" s="698"/>
      <c r="BO330" s="698"/>
      <c r="BP330" s="698"/>
      <c r="BQ330" s="698"/>
      <c r="BR330" s="698"/>
      <c r="BS330" s="698"/>
      <c r="BT330" s="699"/>
    </row>
    <row r="331" spans="5:72">
      <c r="E331" s="690"/>
      <c r="G331" s="690"/>
      <c r="H331" s="690"/>
      <c r="AQ331" s="697"/>
      <c r="AR331" s="698"/>
      <c r="AS331" s="698"/>
      <c r="AT331" s="698"/>
      <c r="AU331" s="698"/>
      <c r="AV331" s="698"/>
      <c r="AW331" s="698"/>
      <c r="AX331" s="698"/>
      <c r="AY331" s="698"/>
      <c r="AZ331" s="698"/>
      <c r="BA331" s="698"/>
      <c r="BB331" s="698"/>
      <c r="BC331" s="698"/>
      <c r="BD331" s="698"/>
      <c r="BE331" s="698"/>
      <c r="BF331" s="698"/>
      <c r="BG331" s="698"/>
      <c r="BH331" s="698"/>
      <c r="BI331" s="698"/>
      <c r="BJ331" s="698"/>
      <c r="BK331" s="698"/>
      <c r="BL331" s="698"/>
      <c r="BM331" s="698"/>
      <c r="BN331" s="698"/>
      <c r="BO331" s="698"/>
      <c r="BP331" s="698"/>
      <c r="BQ331" s="698"/>
      <c r="BR331" s="698"/>
      <c r="BS331" s="698"/>
      <c r="BT331" s="699"/>
    </row>
    <row r="332" spans="5:72">
      <c r="E332" s="690"/>
      <c r="G332" s="690"/>
      <c r="H332" s="690"/>
      <c r="AQ332" s="697"/>
      <c r="AR332" s="698"/>
      <c r="AS332" s="698"/>
      <c r="AT332" s="698"/>
      <c r="AU332" s="698"/>
      <c r="AV332" s="698"/>
      <c r="AW332" s="698"/>
      <c r="AX332" s="698"/>
      <c r="AY332" s="698"/>
      <c r="AZ332" s="698"/>
      <c r="BA332" s="698"/>
      <c r="BB332" s="698"/>
      <c r="BC332" s="698"/>
      <c r="BD332" s="698"/>
      <c r="BE332" s="698"/>
      <c r="BF332" s="698"/>
      <c r="BG332" s="698"/>
      <c r="BH332" s="698"/>
      <c r="BI332" s="698"/>
      <c r="BJ332" s="698"/>
      <c r="BK332" s="698"/>
      <c r="BL332" s="698"/>
      <c r="BM332" s="698"/>
      <c r="BN332" s="698"/>
      <c r="BO332" s="698"/>
      <c r="BP332" s="698"/>
      <c r="BQ332" s="698"/>
      <c r="BR332" s="698"/>
      <c r="BS332" s="698"/>
      <c r="BT332" s="699"/>
    </row>
    <row r="333" spans="5:72">
      <c r="E333" s="690"/>
      <c r="G333" s="690"/>
      <c r="H333" s="690"/>
      <c r="AQ333" s="697"/>
      <c r="AR333" s="698"/>
      <c r="AS333" s="698"/>
      <c r="AT333" s="698"/>
      <c r="AU333" s="698"/>
      <c r="AV333" s="698"/>
      <c r="AW333" s="698"/>
      <c r="AX333" s="698"/>
      <c r="AY333" s="698"/>
      <c r="AZ333" s="698"/>
      <c r="BA333" s="698"/>
      <c r="BB333" s="698"/>
      <c r="BC333" s="698"/>
      <c r="BD333" s="698"/>
      <c r="BE333" s="698"/>
      <c r="BF333" s="698"/>
      <c r="BG333" s="698"/>
      <c r="BH333" s="698"/>
      <c r="BI333" s="698"/>
      <c r="BJ333" s="698"/>
      <c r="BK333" s="698"/>
      <c r="BL333" s="698"/>
      <c r="BM333" s="698"/>
      <c r="BN333" s="698"/>
      <c r="BO333" s="698"/>
      <c r="BP333" s="698"/>
      <c r="BQ333" s="698"/>
      <c r="BR333" s="698"/>
      <c r="BS333" s="698"/>
      <c r="BT333" s="699"/>
    </row>
    <row r="334" spans="5:72">
      <c r="E334" s="690"/>
      <c r="G334" s="690"/>
      <c r="H334" s="690"/>
      <c r="AQ334" s="697"/>
      <c r="AR334" s="698"/>
      <c r="AS334" s="698"/>
      <c r="AT334" s="698"/>
      <c r="AU334" s="698"/>
      <c r="AV334" s="698"/>
      <c r="AW334" s="698"/>
      <c r="AX334" s="698"/>
      <c r="AY334" s="698"/>
      <c r="AZ334" s="698"/>
      <c r="BA334" s="698"/>
      <c r="BB334" s="698"/>
      <c r="BC334" s="698"/>
      <c r="BD334" s="698"/>
      <c r="BE334" s="698"/>
      <c r="BF334" s="698"/>
      <c r="BG334" s="698"/>
      <c r="BH334" s="698"/>
      <c r="BI334" s="698"/>
      <c r="BJ334" s="698"/>
      <c r="BK334" s="698"/>
      <c r="BL334" s="698"/>
      <c r="BM334" s="698"/>
      <c r="BN334" s="698"/>
      <c r="BO334" s="698"/>
      <c r="BP334" s="698"/>
      <c r="BQ334" s="698"/>
      <c r="BR334" s="698"/>
      <c r="BS334" s="698"/>
      <c r="BT334" s="699"/>
    </row>
    <row r="335" spans="5:72">
      <c r="E335" s="690"/>
      <c r="G335" s="690"/>
      <c r="H335" s="690"/>
      <c r="AQ335" s="697"/>
      <c r="AR335" s="698"/>
      <c r="AS335" s="698"/>
      <c r="AT335" s="698"/>
      <c r="AU335" s="698"/>
      <c r="AV335" s="698"/>
      <c r="AW335" s="698"/>
      <c r="AX335" s="698"/>
      <c r="AY335" s="698"/>
      <c r="AZ335" s="698"/>
      <c r="BA335" s="698"/>
      <c r="BB335" s="698"/>
      <c r="BC335" s="698"/>
      <c r="BD335" s="698"/>
      <c r="BE335" s="698"/>
      <c r="BF335" s="698"/>
      <c r="BG335" s="698"/>
      <c r="BH335" s="698"/>
      <c r="BI335" s="698"/>
      <c r="BJ335" s="698"/>
      <c r="BK335" s="698"/>
      <c r="BL335" s="698"/>
      <c r="BM335" s="698"/>
      <c r="BN335" s="698"/>
      <c r="BO335" s="698"/>
      <c r="BP335" s="698"/>
      <c r="BQ335" s="698"/>
      <c r="BR335" s="698"/>
      <c r="BS335" s="698"/>
      <c r="BT335" s="699"/>
    </row>
    <row r="336" spans="5:72">
      <c r="E336" s="690"/>
      <c r="G336" s="690"/>
      <c r="H336" s="690"/>
      <c r="AQ336" s="697"/>
      <c r="AR336" s="698"/>
      <c r="AS336" s="698"/>
      <c r="AT336" s="698"/>
      <c r="AU336" s="698"/>
      <c r="AV336" s="698"/>
      <c r="AW336" s="698"/>
      <c r="AX336" s="698"/>
      <c r="AY336" s="698"/>
      <c r="AZ336" s="698"/>
      <c r="BA336" s="698"/>
      <c r="BB336" s="698"/>
      <c r="BC336" s="698"/>
      <c r="BD336" s="698"/>
      <c r="BE336" s="698"/>
      <c r="BF336" s="698"/>
      <c r="BG336" s="698"/>
      <c r="BH336" s="698"/>
      <c r="BI336" s="698"/>
      <c r="BJ336" s="698"/>
      <c r="BK336" s="698"/>
      <c r="BL336" s="698"/>
      <c r="BM336" s="698"/>
      <c r="BN336" s="698"/>
      <c r="BO336" s="698"/>
      <c r="BP336" s="698"/>
      <c r="BQ336" s="698"/>
      <c r="BR336" s="698"/>
      <c r="BS336" s="698"/>
      <c r="BT336" s="699"/>
    </row>
    <row r="337" spans="5:72">
      <c r="E337" s="690"/>
      <c r="G337" s="690"/>
      <c r="H337" s="690"/>
      <c r="AQ337" s="697"/>
      <c r="AR337" s="698"/>
      <c r="AS337" s="698"/>
      <c r="AT337" s="698"/>
      <c r="AU337" s="698"/>
      <c r="AV337" s="698"/>
      <c r="AW337" s="698"/>
      <c r="AX337" s="698"/>
      <c r="AY337" s="698"/>
      <c r="AZ337" s="698"/>
      <c r="BA337" s="698"/>
      <c r="BB337" s="698"/>
      <c r="BC337" s="698"/>
      <c r="BD337" s="698"/>
      <c r="BE337" s="698"/>
      <c r="BF337" s="698"/>
      <c r="BG337" s="698"/>
      <c r="BH337" s="698"/>
      <c r="BI337" s="698"/>
      <c r="BJ337" s="698"/>
      <c r="BK337" s="698"/>
      <c r="BL337" s="698"/>
      <c r="BM337" s="698"/>
      <c r="BN337" s="698"/>
      <c r="BO337" s="698"/>
      <c r="BP337" s="698"/>
      <c r="BQ337" s="698"/>
      <c r="BR337" s="698"/>
      <c r="BS337" s="698"/>
      <c r="BT337" s="699"/>
    </row>
    <row r="338" spans="5:72">
      <c r="E338" s="690"/>
      <c r="G338" s="690"/>
      <c r="H338" s="690"/>
      <c r="AQ338" s="697"/>
      <c r="AR338" s="698"/>
      <c r="AS338" s="698"/>
      <c r="AT338" s="698"/>
      <c r="AU338" s="698"/>
      <c r="AV338" s="698"/>
      <c r="AW338" s="698"/>
      <c r="AX338" s="698"/>
      <c r="AY338" s="698"/>
      <c r="AZ338" s="698"/>
      <c r="BA338" s="698"/>
      <c r="BB338" s="698"/>
      <c r="BC338" s="698"/>
      <c r="BD338" s="698"/>
      <c r="BE338" s="698"/>
      <c r="BF338" s="698"/>
      <c r="BG338" s="698"/>
      <c r="BH338" s="698"/>
      <c r="BI338" s="698"/>
      <c r="BJ338" s="698"/>
      <c r="BK338" s="698"/>
      <c r="BL338" s="698"/>
      <c r="BM338" s="698"/>
      <c r="BN338" s="698"/>
      <c r="BO338" s="698"/>
      <c r="BP338" s="698"/>
      <c r="BQ338" s="698"/>
      <c r="BR338" s="698"/>
      <c r="BS338" s="698"/>
      <c r="BT338" s="699"/>
    </row>
    <row r="339" spans="5:72">
      <c r="E339" s="690"/>
      <c r="G339" s="690"/>
      <c r="H339" s="690"/>
      <c r="AQ339" s="697"/>
      <c r="AR339" s="698"/>
      <c r="AS339" s="698"/>
      <c r="AT339" s="698"/>
      <c r="AU339" s="698"/>
      <c r="AV339" s="698"/>
      <c r="AW339" s="698"/>
      <c r="AX339" s="698"/>
      <c r="AY339" s="698"/>
      <c r="AZ339" s="698"/>
      <c r="BA339" s="698"/>
      <c r="BB339" s="698"/>
      <c r="BC339" s="698"/>
      <c r="BD339" s="698"/>
      <c r="BE339" s="698"/>
      <c r="BF339" s="698"/>
      <c r="BG339" s="698"/>
      <c r="BH339" s="698"/>
      <c r="BI339" s="698"/>
      <c r="BJ339" s="698"/>
      <c r="BK339" s="698"/>
      <c r="BL339" s="698"/>
      <c r="BM339" s="698"/>
      <c r="BN339" s="698"/>
      <c r="BO339" s="698"/>
      <c r="BP339" s="698"/>
      <c r="BQ339" s="698"/>
      <c r="BR339" s="698"/>
      <c r="BS339" s="698"/>
      <c r="BT339" s="699"/>
    </row>
    <row r="340" spans="5:72">
      <c r="E340" s="690"/>
      <c r="G340" s="690"/>
      <c r="H340" s="690"/>
      <c r="AQ340" s="697"/>
      <c r="AR340" s="698"/>
      <c r="AS340" s="698"/>
      <c r="AT340" s="698"/>
      <c r="AU340" s="698"/>
      <c r="AV340" s="698"/>
      <c r="AW340" s="698"/>
      <c r="AX340" s="698"/>
      <c r="AY340" s="698"/>
      <c r="AZ340" s="698"/>
      <c r="BA340" s="698"/>
      <c r="BB340" s="698"/>
      <c r="BC340" s="698"/>
      <c r="BD340" s="698"/>
      <c r="BE340" s="698"/>
      <c r="BF340" s="698"/>
      <c r="BG340" s="698"/>
      <c r="BH340" s="698"/>
      <c r="BI340" s="698"/>
      <c r="BJ340" s="698"/>
      <c r="BK340" s="698"/>
      <c r="BL340" s="698"/>
      <c r="BM340" s="698"/>
      <c r="BN340" s="698"/>
      <c r="BO340" s="698"/>
      <c r="BP340" s="698"/>
      <c r="BQ340" s="698"/>
      <c r="BR340" s="698"/>
      <c r="BS340" s="698"/>
      <c r="BT340" s="699"/>
    </row>
    <row r="341" spans="5:72">
      <c r="E341" s="690"/>
      <c r="G341" s="690"/>
      <c r="H341" s="690"/>
      <c r="AQ341" s="697"/>
      <c r="AR341" s="698"/>
      <c r="AS341" s="698"/>
      <c r="AT341" s="698"/>
      <c r="AU341" s="698"/>
      <c r="AV341" s="698"/>
      <c r="AW341" s="698"/>
      <c r="AX341" s="698"/>
      <c r="AY341" s="698"/>
      <c r="AZ341" s="698"/>
      <c r="BA341" s="698"/>
      <c r="BB341" s="698"/>
      <c r="BC341" s="698"/>
      <c r="BD341" s="698"/>
      <c r="BE341" s="698"/>
      <c r="BF341" s="698"/>
      <c r="BG341" s="698"/>
      <c r="BH341" s="698"/>
      <c r="BI341" s="698"/>
      <c r="BJ341" s="698"/>
      <c r="BK341" s="698"/>
      <c r="BL341" s="698"/>
      <c r="BM341" s="698"/>
      <c r="BN341" s="698"/>
      <c r="BO341" s="698"/>
      <c r="BP341" s="698"/>
      <c r="BQ341" s="698"/>
      <c r="BR341" s="698"/>
      <c r="BS341" s="698"/>
      <c r="BT341" s="699"/>
    </row>
    <row r="342" spans="5:72">
      <c r="E342" s="690"/>
      <c r="G342" s="690"/>
      <c r="H342" s="690"/>
      <c r="AQ342" s="697"/>
      <c r="AR342" s="698"/>
      <c r="AS342" s="698"/>
      <c r="AT342" s="698"/>
      <c r="AU342" s="698"/>
      <c r="AV342" s="698"/>
      <c r="AW342" s="698"/>
      <c r="AX342" s="698"/>
      <c r="AY342" s="698"/>
      <c r="AZ342" s="698"/>
      <c r="BA342" s="698"/>
      <c r="BB342" s="698"/>
      <c r="BC342" s="698"/>
      <c r="BD342" s="698"/>
      <c r="BE342" s="698"/>
      <c r="BF342" s="698"/>
      <c r="BG342" s="698"/>
      <c r="BH342" s="698"/>
      <c r="BI342" s="698"/>
      <c r="BJ342" s="698"/>
      <c r="BK342" s="698"/>
      <c r="BL342" s="698"/>
      <c r="BM342" s="698"/>
      <c r="BN342" s="698"/>
      <c r="BO342" s="698"/>
      <c r="BP342" s="698"/>
      <c r="BQ342" s="698"/>
      <c r="BR342" s="698"/>
      <c r="BS342" s="698"/>
      <c r="BT342" s="699"/>
    </row>
    <row r="343" spans="5:72">
      <c r="E343" s="690"/>
      <c r="G343" s="690"/>
      <c r="H343" s="690"/>
      <c r="AQ343" s="697"/>
      <c r="AR343" s="698"/>
      <c r="AS343" s="698"/>
      <c r="AT343" s="698"/>
      <c r="AU343" s="698"/>
      <c r="AV343" s="698"/>
      <c r="AW343" s="698"/>
      <c r="AX343" s="698"/>
      <c r="AY343" s="698"/>
      <c r="AZ343" s="698"/>
      <c r="BA343" s="698"/>
      <c r="BB343" s="698"/>
      <c r="BC343" s="698"/>
      <c r="BD343" s="698"/>
      <c r="BE343" s="698"/>
      <c r="BF343" s="698"/>
      <c r="BG343" s="698"/>
      <c r="BH343" s="698"/>
      <c r="BI343" s="698"/>
      <c r="BJ343" s="698"/>
      <c r="BK343" s="698"/>
      <c r="BL343" s="698"/>
      <c r="BM343" s="698"/>
      <c r="BN343" s="698"/>
      <c r="BO343" s="698"/>
      <c r="BP343" s="698"/>
      <c r="BQ343" s="698"/>
      <c r="BR343" s="698"/>
      <c r="BS343" s="698"/>
      <c r="BT343" s="699"/>
    </row>
    <row r="344" spans="5:72">
      <c r="E344" s="690"/>
      <c r="G344" s="690"/>
      <c r="H344" s="690"/>
      <c r="AQ344" s="697"/>
      <c r="AR344" s="698"/>
      <c r="AS344" s="698"/>
      <c r="AT344" s="698"/>
      <c r="AU344" s="698"/>
      <c r="AV344" s="698"/>
      <c r="AW344" s="698"/>
      <c r="AX344" s="698"/>
      <c r="AY344" s="698"/>
      <c r="AZ344" s="698"/>
      <c r="BA344" s="698"/>
      <c r="BB344" s="698"/>
      <c r="BC344" s="698"/>
      <c r="BD344" s="698"/>
      <c r="BE344" s="698"/>
      <c r="BF344" s="698"/>
      <c r="BG344" s="698"/>
      <c r="BH344" s="698"/>
      <c r="BI344" s="698"/>
      <c r="BJ344" s="698"/>
      <c r="BK344" s="698"/>
      <c r="BL344" s="698"/>
      <c r="BM344" s="698"/>
      <c r="BN344" s="698"/>
      <c r="BO344" s="698"/>
      <c r="BP344" s="698"/>
      <c r="BQ344" s="698"/>
      <c r="BR344" s="698"/>
      <c r="BS344" s="698"/>
      <c r="BT344" s="699"/>
    </row>
    <row r="345" spans="5:72">
      <c r="E345" s="690"/>
      <c r="G345" s="690"/>
      <c r="H345" s="690"/>
      <c r="AQ345" s="697"/>
      <c r="AR345" s="698"/>
      <c r="AS345" s="698"/>
      <c r="AT345" s="698"/>
      <c r="AU345" s="698"/>
      <c r="AV345" s="698"/>
      <c r="AW345" s="698"/>
      <c r="AX345" s="698"/>
      <c r="AY345" s="698"/>
      <c r="AZ345" s="698"/>
      <c r="BA345" s="698"/>
      <c r="BB345" s="698"/>
      <c r="BC345" s="698"/>
      <c r="BD345" s="698"/>
      <c r="BE345" s="698"/>
      <c r="BF345" s="698"/>
      <c r="BG345" s="698"/>
      <c r="BH345" s="698"/>
      <c r="BI345" s="698"/>
      <c r="BJ345" s="698"/>
      <c r="BK345" s="698"/>
      <c r="BL345" s="698"/>
      <c r="BM345" s="698"/>
      <c r="BN345" s="698"/>
      <c r="BO345" s="698"/>
      <c r="BP345" s="698"/>
      <c r="BQ345" s="698"/>
      <c r="BR345" s="698"/>
      <c r="BS345" s="698"/>
      <c r="BT345" s="699"/>
    </row>
    <row r="346" spans="5:72">
      <c r="E346" s="690"/>
      <c r="G346" s="690"/>
      <c r="H346" s="690"/>
      <c r="AQ346" s="697"/>
      <c r="AR346" s="698"/>
      <c r="AS346" s="698"/>
      <c r="AT346" s="698"/>
      <c r="AU346" s="698"/>
      <c r="AV346" s="698"/>
      <c r="AW346" s="698"/>
      <c r="AX346" s="698"/>
      <c r="AY346" s="698"/>
      <c r="AZ346" s="698"/>
      <c r="BA346" s="698"/>
      <c r="BB346" s="698"/>
      <c r="BC346" s="698"/>
      <c r="BD346" s="698"/>
      <c r="BE346" s="698"/>
      <c r="BF346" s="698"/>
      <c r="BG346" s="698"/>
      <c r="BH346" s="698"/>
      <c r="BI346" s="698"/>
      <c r="BJ346" s="698"/>
      <c r="BK346" s="698"/>
      <c r="BL346" s="698"/>
      <c r="BM346" s="698"/>
      <c r="BN346" s="698"/>
      <c r="BO346" s="698"/>
      <c r="BP346" s="698"/>
      <c r="BQ346" s="698"/>
      <c r="BR346" s="698"/>
      <c r="BS346" s="698"/>
      <c r="BT346" s="699"/>
    </row>
    <row r="347" spans="5:72">
      <c r="E347" s="690"/>
      <c r="G347" s="690"/>
      <c r="H347" s="690"/>
      <c r="AQ347" s="697"/>
      <c r="AR347" s="698"/>
      <c r="AS347" s="698"/>
      <c r="AT347" s="698"/>
      <c r="AU347" s="698"/>
      <c r="AV347" s="698"/>
      <c r="AW347" s="698"/>
      <c r="AX347" s="698"/>
      <c r="AY347" s="698"/>
      <c r="AZ347" s="698"/>
      <c r="BA347" s="698"/>
      <c r="BB347" s="698"/>
      <c r="BC347" s="698"/>
      <c r="BD347" s="698"/>
      <c r="BE347" s="698"/>
      <c r="BF347" s="698"/>
      <c r="BG347" s="698"/>
      <c r="BH347" s="698"/>
      <c r="BI347" s="698"/>
      <c r="BJ347" s="698"/>
      <c r="BK347" s="698"/>
      <c r="BL347" s="698"/>
      <c r="BM347" s="698"/>
      <c r="BN347" s="698"/>
      <c r="BO347" s="698"/>
      <c r="BP347" s="698"/>
      <c r="BQ347" s="698"/>
      <c r="BR347" s="698"/>
      <c r="BS347" s="698"/>
      <c r="BT347" s="699"/>
    </row>
    <row r="348" spans="5:72">
      <c r="E348" s="690"/>
      <c r="G348" s="690"/>
      <c r="H348" s="690"/>
      <c r="AQ348" s="697"/>
      <c r="AR348" s="698"/>
      <c r="AS348" s="698"/>
      <c r="AT348" s="698"/>
      <c r="AU348" s="698"/>
      <c r="AV348" s="698"/>
      <c r="AW348" s="698"/>
      <c r="AX348" s="698"/>
      <c r="AY348" s="698"/>
      <c r="AZ348" s="698"/>
      <c r="BA348" s="698"/>
      <c r="BB348" s="698"/>
      <c r="BC348" s="698"/>
      <c r="BD348" s="698"/>
      <c r="BE348" s="698"/>
      <c r="BF348" s="698"/>
      <c r="BG348" s="698"/>
      <c r="BH348" s="698"/>
      <c r="BI348" s="698"/>
      <c r="BJ348" s="698"/>
      <c r="BK348" s="698"/>
      <c r="BL348" s="698"/>
      <c r="BM348" s="698"/>
      <c r="BN348" s="698"/>
      <c r="BO348" s="698"/>
      <c r="BP348" s="698"/>
      <c r="BQ348" s="698"/>
      <c r="BR348" s="698"/>
      <c r="BS348" s="698"/>
      <c r="BT348" s="699"/>
    </row>
    <row r="349" spans="5:72">
      <c r="E349" s="690"/>
      <c r="G349" s="690"/>
      <c r="H349" s="690"/>
      <c r="AQ349" s="697"/>
      <c r="AR349" s="698"/>
      <c r="AS349" s="698"/>
      <c r="AT349" s="698"/>
      <c r="AU349" s="698"/>
      <c r="AV349" s="698"/>
      <c r="AW349" s="698"/>
      <c r="AX349" s="698"/>
      <c r="AY349" s="698"/>
      <c r="AZ349" s="698"/>
      <c r="BA349" s="698"/>
      <c r="BB349" s="698"/>
      <c r="BC349" s="698"/>
      <c r="BD349" s="698"/>
      <c r="BE349" s="698"/>
      <c r="BF349" s="698"/>
      <c r="BG349" s="698"/>
      <c r="BH349" s="698"/>
      <c r="BI349" s="698"/>
      <c r="BJ349" s="698"/>
      <c r="BK349" s="698"/>
      <c r="BL349" s="698"/>
      <c r="BM349" s="698"/>
      <c r="BN349" s="698"/>
      <c r="BO349" s="698"/>
      <c r="BP349" s="698"/>
      <c r="BQ349" s="698"/>
      <c r="BR349" s="698"/>
      <c r="BS349" s="698"/>
      <c r="BT349" s="699"/>
    </row>
    <row r="350" spans="5:72">
      <c r="E350" s="690"/>
      <c r="G350" s="690"/>
      <c r="H350" s="690"/>
      <c r="AQ350" s="697"/>
      <c r="AR350" s="698"/>
      <c r="AS350" s="698"/>
      <c r="AT350" s="698"/>
      <c r="AU350" s="698"/>
      <c r="AV350" s="698"/>
      <c r="AW350" s="698"/>
      <c r="AX350" s="698"/>
      <c r="AY350" s="698"/>
      <c r="AZ350" s="698"/>
      <c r="BA350" s="698"/>
      <c r="BB350" s="698"/>
      <c r="BC350" s="698"/>
      <c r="BD350" s="698"/>
      <c r="BE350" s="698"/>
      <c r="BF350" s="698"/>
      <c r="BG350" s="698"/>
      <c r="BH350" s="698"/>
      <c r="BI350" s="698"/>
      <c r="BJ350" s="698"/>
      <c r="BK350" s="698"/>
      <c r="BL350" s="698"/>
      <c r="BM350" s="698"/>
      <c r="BN350" s="698"/>
      <c r="BO350" s="698"/>
      <c r="BP350" s="698"/>
      <c r="BQ350" s="698"/>
      <c r="BR350" s="698"/>
      <c r="BS350" s="698"/>
      <c r="BT350" s="699"/>
    </row>
    <row r="351" spans="5:72">
      <c r="E351" s="690"/>
      <c r="G351" s="690"/>
      <c r="H351" s="690"/>
      <c r="AQ351" s="697"/>
      <c r="AR351" s="698"/>
      <c r="AS351" s="698"/>
      <c r="AT351" s="698"/>
      <c r="AU351" s="698"/>
      <c r="AV351" s="698"/>
      <c r="AW351" s="698"/>
      <c r="AX351" s="698"/>
      <c r="AY351" s="698"/>
      <c r="AZ351" s="698"/>
      <c r="BA351" s="698"/>
      <c r="BB351" s="698"/>
      <c r="BC351" s="698"/>
      <c r="BD351" s="698"/>
      <c r="BE351" s="698"/>
      <c r="BF351" s="698"/>
      <c r="BG351" s="698"/>
      <c r="BH351" s="698"/>
      <c r="BI351" s="698"/>
      <c r="BJ351" s="698"/>
      <c r="BK351" s="698"/>
      <c r="BL351" s="698"/>
      <c r="BM351" s="698"/>
      <c r="BN351" s="698"/>
      <c r="BO351" s="698"/>
      <c r="BP351" s="698"/>
      <c r="BQ351" s="698"/>
      <c r="BR351" s="698"/>
      <c r="BS351" s="698"/>
      <c r="BT351" s="699"/>
    </row>
    <row r="352" spans="5:72">
      <c r="E352" s="690"/>
      <c r="G352" s="690"/>
      <c r="H352" s="690"/>
      <c r="AQ352" s="697"/>
      <c r="AR352" s="698"/>
      <c r="AS352" s="698"/>
      <c r="AT352" s="698"/>
      <c r="AU352" s="698"/>
      <c r="AV352" s="698"/>
      <c r="AW352" s="698"/>
      <c r="AX352" s="698"/>
      <c r="AY352" s="698"/>
      <c r="AZ352" s="698"/>
      <c r="BA352" s="698"/>
      <c r="BB352" s="698"/>
      <c r="BC352" s="698"/>
      <c r="BD352" s="698"/>
      <c r="BE352" s="698"/>
      <c r="BF352" s="698"/>
      <c r="BG352" s="698"/>
      <c r="BH352" s="698"/>
      <c r="BI352" s="698"/>
      <c r="BJ352" s="698"/>
      <c r="BK352" s="698"/>
      <c r="BL352" s="698"/>
      <c r="BM352" s="698"/>
      <c r="BN352" s="698"/>
      <c r="BO352" s="698"/>
      <c r="BP352" s="698"/>
      <c r="BQ352" s="698"/>
      <c r="BR352" s="698"/>
      <c r="BS352" s="698"/>
      <c r="BT352" s="699"/>
    </row>
    <row r="353" spans="5:72">
      <c r="E353" s="690"/>
      <c r="G353" s="690"/>
      <c r="H353" s="690"/>
      <c r="AQ353" s="697"/>
      <c r="AR353" s="698"/>
      <c r="AS353" s="698"/>
      <c r="AT353" s="698"/>
      <c r="AU353" s="698"/>
      <c r="AV353" s="698"/>
      <c r="AW353" s="698"/>
      <c r="AX353" s="698"/>
      <c r="AY353" s="698"/>
      <c r="AZ353" s="698"/>
      <c r="BA353" s="698"/>
      <c r="BB353" s="698"/>
      <c r="BC353" s="698"/>
      <c r="BD353" s="698"/>
      <c r="BE353" s="698"/>
      <c r="BF353" s="698"/>
      <c r="BG353" s="698"/>
      <c r="BH353" s="698"/>
      <c r="BI353" s="698"/>
      <c r="BJ353" s="698"/>
      <c r="BK353" s="698"/>
      <c r="BL353" s="698"/>
      <c r="BM353" s="698"/>
      <c r="BN353" s="698"/>
      <c r="BO353" s="698"/>
      <c r="BP353" s="698"/>
      <c r="BQ353" s="698"/>
      <c r="BR353" s="698"/>
      <c r="BS353" s="698"/>
      <c r="BT353" s="699"/>
    </row>
    <row r="354" spans="5:72">
      <c r="E354" s="690"/>
      <c r="G354" s="690"/>
      <c r="H354" s="690"/>
      <c r="AQ354" s="697"/>
      <c r="AR354" s="698"/>
      <c r="AS354" s="698"/>
      <c r="AT354" s="698"/>
      <c r="AU354" s="698"/>
      <c r="AV354" s="698"/>
      <c r="AW354" s="698"/>
      <c r="AX354" s="698"/>
      <c r="AY354" s="698"/>
      <c r="AZ354" s="698"/>
      <c r="BA354" s="698"/>
      <c r="BB354" s="698"/>
      <c r="BC354" s="698"/>
      <c r="BD354" s="698"/>
      <c r="BE354" s="698"/>
      <c r="BF354" s="698"/>
      <c r="BG354" s="698"/>
      <c r="BH354" s="698"/>
      <c r="BI354" s="698"/>
      <c r="BJ354" s="698"/>
      <c r="BK354" s="698"/>
      <c r="BL354" s="698"/>
      <c r="BM354" s="698"/>
      <c r="BN354" s="698"/>
      <c r="BO354" s="698"/>
      <c r="BP354" s="698"/>
      <c r="BQ354" s="698"/>
      <c r="BR354" s="698"/>
      <c r="BS354" s="698"/>
      <c r="BT354" s="699"/>
    </row>
    <row r="355" spans="5:72">
      <c r="E355" s="690"/>
      <c r="G355" s="690"/>
      <c r="H355" s="690"/>
      <c r="AQ355" s="697"/>
      <c r="AR355" s="698"/>
      <c r="AS355" s="698"/>
      <c r="AT355" s="698"/>
      <c r="AU355" s="698"/>
      <c r="AV355" s="698"/>
      <c r="AW355" s="698"/>
      <c r="AX355" s="698"/>
      <c r="AY355" s="698"/>
      <c r="AZ355" s="698"/>
      <c r="BA355" s="698"/>
      <c r="BB355" s="698"/>
      <c r="BC355" s="698"/>
      <c r="BD355" s="698"/>
      <c r="BE355" s="698"/>
      <c r="BF355" s="698"/>
      <c r="BG355" s="698"/>
      <c r="BH355" s="698"/>
      <c r="BI355" s="698"/>
      <c r="BJ355" s="698"/>
      <c r="BK355" s="698"/>
      <c r="BL355" s="698"/>
      <c r="BM355" s="698"/>
      <c r="BN355" s="698"/>
      <c r="BO355" s="698"/>
      <c r="BP355" s="698"/>
      <c r="BQ355" s="698"/>
      <c r="BR355" s="698"/>
      <c r="BS355" s="698"/>
      <c r="BT355" s="699"/>
    </row>
    <row r="356" spans="5:72">
      <c r="E356" s="690"/>
      <c r="G356" s="690"/>
      <c r="H356" s="690"/>
      <c r="AQ356" s="697"/>
      <c r="AR356" s="698"/>
      <c r="AS356" s="698"/>
      <c r="AT356" s="698"/>
      <c r="AU356" s="698"/>
      <c r="AV356" s="698"/>
      <c r="AW356" s="698"/>
      <c r="AX356" s="698"/>
      <c r="AY356" s="698"/>
      <c r="AZ356" s="698"/>
      <c r="BA356" s="698"/>
      <c r="BB356" s="698"/>
      <c r="BC356" s="698"/>
      <c r="BD356" s="698"/>
      <c r="BE356" s="698"/>
      <c r="BF356" s="698"/>
      <c r="BG356" s="698"/>
      <c r="BH356" s="698"/>
      <c r="BI356" s="698"/>
      <c r="BJ356" s="698"/>
      <c r="BK356" s="698"/>
      <c r="BL356" s="698"/>
      <c r="BM356" s="698"/>
      <c r="BN356" s="698"/>
      <c r="BO356" s="698"/>
      <c r="BP356" s="698"/>
      <c r="BQ356" s="698"/>
      <c r="BR356" s="698"/>
      <c r="BS356" s="698"/>
      <c r="BT356" s="699"/>
    </row>
    <row r="357" spans="5:72">
      <c r="E357" s="690"/>
      <c r="G357" s="690"/>
      <c r="H357" s="690"/>
      <c r="AQ357" s="697"/>
      <c r="AR357" s="698"/>
      <c r="AS357" s="698"/>
      <c r="AT357" s="698"/>
      <c r="AU357" s="698"/>
      <c r="AV357" s="698"/>
      <c r="AW357" s="698"/>
      <c r="AX357" s="698"/>
      <c r="AY357" s="698"/>
      <c r="AZ357" s="698"/>
      <c r="BA357" s="698"/>
      <c r="BB357" s="698"/>
      <c r="BC357" s="698"/>
      <c r="BD357" s="698"/>
      <c r="BE357" s="698"/>
      <c r="BF357" s="698"/>
      <c r="BG357" s="698"/>
      <c r="BH357" s="698"/>
      <c r="BI357" s="698"/>
      <c r="BJ357" s="698"/>
      <c r="BK357" s="698"/>
      <c r="BL357" s="698"/>
      <c r="BM357" s="698"/>
      <c r="BN357" s="698"/>
      <c r="BO357" s="698"/>
      <c r="BP357" s="698"/>
      <c r="BQ357" s="698"/>
      <c r="BR357" s="698"/>
      <c r="BS357" s="698"/>
      <c r="BT357" s="699"/>
    </row>
    <row r="358" spans="5:72">
      <c r="E358" s="690"/>
      <c r="G358" s="690"/>
      <c r="H358" s="690"/>
      <c r="AQ358" s="697"/>
      <c r="AR358" s="698"/>
      <c r="AS358" s="698"/>
      <c r="AT358" s="698"/>
      <c r="AU358" s="698"/>
      <c r="AV358" s="698"/>
      <c r="AW358" s="698"/>
      <c r="AX358" s="698"/>
      <c r="AY358" s="698"/>
      <c r="AZ358" s="698"/>
      <c r="BA358" s="698"/>
      <c r="BB358" s="698"/>
      <c r="BC358" s="698"/>
      <c r="BD358" s="698"/>
      <c r="BE358" s="698"/>
      <c r="BF358" s="698"/>
      <c r="BG358" s="698"/>
      <c r="BH358" s="698"/>
      <c r="BI358" s="698"/>
      <c r="BJ358" s="698"/>
      <c r="BK358" s="698"/>
      <c r="BL358" s="698"/>
      <c r="BM358" s="698"/>
      <c r="BN358" s="698"/>
      <c r="BO358" s="698"/>
      <c r="BP358" s="698"/>
      <c r="BQ358" s="698"/>
      <c r="BR358" s="698"/>
      <c r="BS358" s="698"/>
      <c r="BT358" s="699"/>
    </row>
    <row r="359" spans="5:72">
      <c r="E359" s="690"/>
      <c r="G359" s="690"/>
      <c r="H359" s="690"/>
      <c r="AQ359" s="697"/>
      <c r="AR359" s="698"/>
      <c r="AS359" s="698"/>
      <c r="AT359" s="698"/>
      <c r="AU359" s="698"/>
      <c r="AV359" s="698"/>
      <c r="AW359" s="698"/>
      <c r="AX359" s="698"/>
      <c r="AY359" s="698"/>
      <c r="AZ359" s="698"/>
      <c r="BA359" s="698"/>
      <c r="BB359" s="698"/>
      <c r="BC359" s="698"/>
      <c r="BD359" s="698"/>
      <c r="BE359" s="698"/>
      <c r="BF359" s="698"/>
      <c r="BG359" s="698"/>
      <c r="BH359" s="698"/>
      <c r="BI359" s="698"/>
      <c r="BJ359" s="698"/>
      <c r="BK359" s="698"/>
      <c r="BL359" s="698"/>
      <c r="BM359" s="698"/>
      <c r="BN359" s="698"/>
      <c r="BO359" s="698"/>
      <c r="BP359" s="698"/>
      <c r="BQ359" s="698"/>
      <c r="BR359" s="698"/>
      <c r="BS359" s="698"/>
      <c r="BT359" s="699"/>
    </row>
    <row r="360" spans="5:72">
      <c r="E360" s="690"/>
      <c r="G360" s="690"/>
      <c r="H360" s="690"/>
      <c r="AQ360" s="697"/>
      <c r="AR360" s="698"/>
      <c r="AS360" s="698"/>
      <c r="AT360" s="698"/>
      <c r="AU360" s="698"/>
      <c r="AV360" s="698"/>
      <c r="AW360" s="698"/>
      <c r="AX360" s="698"/>
      <c r="AY360" s="698"/>
      <c r="AZ360" s="698"/>
      <c r="BA360" s="698"/>
      <c r="BB360" s="698"/>
      <c r="BC360" s="698"/>
      <c r="BD360" s="698"/>
      <c r="BE360" s="698"/>
      <c r="BF360" s="698"/>
      <c r="BG360" s="698"/>
      <c r="BH360" s="698"/>
      <c r="BI360" s="698"/>
      <c r="BJ360" s="698"/>
      <c r="BK360" s="698"/>
      <c r="BL360" s="698"/>
      <c r="BM360" s="698"/>
      <c r="BN360" s="698"/>
      <c r="BO360" s="698"/>
      <c r="BP360" s="698"/>
      <c r="BQ360" s="698"/>
      <c r="BR360" s="698"/>
      <c r="BS360" s="698"/>
      <c r="BT360" s="699"/>
    </row>
    <row r="361" spans="5:72">
      <c r="E361" s="690"/>
      <c r="G361" s="690"/>
      <c r="H361" s="690"/>
      <c r="AQ361" s="697"/>
      <c r="AR361" s="698"/>
      <c r="AS361" s="698"/>
      <c r="AT361" s="698"/>
      <c r="AU361" s="698"/>
      <c r="AV361" s="698"/>
      <c r="AW361" s="698"/>
      <c r="AX361" s="698"/>
      <c r="AY361" s="698"/>
      <c r="AZ361" s="698"/>
      <c r="BA361" s="698"/>
      <c r="BB361" s="698"/>
      <c r="BC361" s="698"/>
      <c r="BD361" s="698"/>
      <c r="BE361" s="698"/>
      <c r="BF361" s="698"/>
      <c r="BG361" s="698"/>
      <c r="BH361" s="698"/>
      <c r="BI361" s="698"/>
      <c r="BJ361" s="698"/>
      <c r="BK361" s="698"/>
      <c r="BL361" s="698"/>
      <c r="BM361" s="698"/>
      <c r="BN361" s="698"/>
      <c r="BO361" s="698"/>
      <c r="BP361" s="698"/>
      <c r="BQ361" s="698"/>
      <c r="BR361" s="698"/>
      <c r="BS361" s="698"/>
      <c r="BT361" s="699"/>
    </row>
    <row r="362" spans="5:72">
      <c r="E362" s="690"/>
      <c r="G362" s="690"/>
      <c r="H362" s="690"/>
      <c r="AQ362" s="697"/>
      <c r="AR362" s="698"/>
      <c r="AS362" s="698"/>
      <c r="AT362" s="698"/>
      <c r="AU362" s="698"/>
      <c r="AV362" s="698"/>
      <c r="AW362" s="698"/>
      <c r="AX362" s="698"/>
      <c r="AY362" s="698"/>
      <c r="AZ362" s="698"/>
      <c r="BA362" s="698"/>
      <c r="BB362" s="698"/>
      <c r="BC362" s="698"/>
      <c r="BD362" s="698"/>
      <c r="BE362" s="698"/>
      <c r="BF362" s="698"/>
      <c r="BG362" s="698"/>
      <c r="BH362" s="698"/>
      <c r="BI362" s="698"/>
      <c r="BJ362" s="698"/>
      <c r="BK362" s="698"/>
      <c r="BL362" s="698"/>
      <c r="BM362" s="698"/>
      <c r="BN362" s="698"/>
      <c r="BO362" s="698"/>
      <c r="BP362" s="698"/>
      <c r="BQ362" s="698"/>
      <c r="BR362" s="698"/>
      <c r="BS362" s="698"/>
      <c r="BT362" s="699"/>
    </row>
    <row r="363" spans="5:72">
      <c r="E363" s="690"/>
      <c r="G363" s="690"/>
      <c r="H363" s="690"/>
      <c r="AQ363" s="697"/>
      <c r="AR363" s="698"/>
      <c r="AS363" s="698"/>
      <c r="AT363" s="698"/>
      <c r="AU363" s="698"/>
      <c r="AV363" s="698"/>
      <c r="AW363" s="698"/>
      <c r="AX363" s="698"/>
      <c r="AY363" s="698"/>
      <c r="AZ363" s="698"/>
      <c r="BA363" s="698"/>
      <c r="BB363" s="698"/>
      <c r="BC363" s="698"/>
      <c r="BD363" s="698"/>
      <c r="BE363" s="698"/>
      <c r="BF363" s="698"/>
      <c r="BG363" s="698"/>
      <c r="BH363" s="698"/>
      <c r="BI363" s="698"/>
      <c r="BJ363" s="698"/>
      <c r="BK363" s="698"/>
      <c r="BL363" s="698"/>
      <c r="BM363" s="698"/>
      <c r="BN363" s="698"/>
      <c r="BO363" s="698"/>
      <c r="BP363" s="698"/>
      <c r="BQ363" s="698"/>
      <c r="BR363" s="698"/>
      <c r="BS363" s="698"/>
      <c r="BT363" s="699"/>
    </row>
    <row r="364" spans="5:72">
      <c r="E364" s="690"/>
      <c r="G364" s="690"/>
      <c r="H364" s="690"/>
      <c r="AQ364" s="697"/>
      <c r="AR364" s="698"/>
      <c r="AS364" s="698"/>
      <c r="AT364" s="698"/>
      <c r="AU364" s="698"/>
      <c r="AV364" s="698"/>
      <c r="AW364" s="698"/>
      <c r="AX364" s="698"/>
      <c r="AY364" s="698"/>
      <c r="AZ364" s="698"/>
      <c r="BA364" s="698"/>
      <c r="BB364" s="698"/>
      <c r="BC364" s="698"/>
      <c r="BD364" s="698"/>
      <c r="BE364" s="698"/>
      <c r="BF364" s="698"/>
      <c r="BG364" s="698"/>
      <c r="BH364" s="698"/>
      <c r="BI364" s="698"/>
      <c r="BJ364" s="698"/>
      <c r="BK364" s="698"/>
      <c r="BL364" s="698"/>
      <c r="BM364" s="698"/>
      <c r="BN364" s="698"/>
      <c r="BO364" s="698"/>
      <c r="BP364" s="698"/>
      <c r="BQ364" s="698"/>
      <c r="BR364" s="698"/>
      <c r="BS364" s="698"/>
      <c r="BT364" s="699"/>
    </row>
    <row r="365" spans="5:72">
      <c r="E365" s="690"/>
      <c r="G365" s="690"/>
      <c r="H365" s="690"/>
      <c r="AQ365" s="697"/>
      <c r="AR365" s="698"/>
      <c r="AS365" s="698"/>
      <c r="AT365" s="698"/>
      <c r="AU365" s="698"/>
      <c r="AV365" s="698"/>
      <c r="AW365" s="698"/>
      <c r="AX365" s="698"/>
      <c r="AY365" s="698"/>
      <c r="AZ365" s="698"/>
      <c r="BA365" s="698"/>
      <c r="BB365" s="698"/>
      <c r="BC365" s="698"/>
      <c r="BD365" s="698"/>
      <c r="BE365" s="698"/>
      <c r="BF365" s="698"/>
      <c r="BG365" s="698"/>
      <c r="BH365" s="698"/>
      <c r="BI365" s="698"/>
      <c r="BJ365" s="698"/>
      <c r="BK365" s="698"/>
      <c r="BL365" s="698"/>
      <c r="BM365" s="698"/>
      <c r="BN365" s="698"/>
      <c r="BO365" s="698"/>
      <c r="BP365" s="698"/>
      <c r="BQ365" s="698"/>
      <c r="BR365" s="698"/>
      <c r="BS365" s="698"/>
      <c r="BT365" s="699"/>
    </row>
    <row r="366" spans="5:72">
      <c r="E366" s="690"/>
      <c r="G366" s="690"/>
      <c r="H366" s="690"/>
      <c r="AQ366" s="697"/>
      <c r="AR366" s="698"/>
      <c r="AS366" s="698"/>
      <c r="AT366" s="698"/>
      <c r="AU366" s="698"/>
      <c r="AV366" s="698"/>
      <c r="AW366" s="698"/>
      <c r="AX366" s="698"/>
      <c r="AY366" s="698"/>
      <c r="AZ366" s="698"/>
      <c r="BA366" s="698"/>
      <c r="BB366" s="698"/>
      <c r="BC366" s="698"/>
      <c r="BD366" s="698"/>
      <c r="BE366" s="698"/>
      <c r="BF366" s="698"/>
      <c r="BG366" s="698"/>
      <c r="BH366" s="698"/>
      <c r="BI366" s="698"/>
      <c r="BJ366" s="698"/>
      <c r="BK366" s="698"/>
      <c r="BL366" s="698"/>
      <c r="BM366" s="698"/>
      <c r="BN366" s="698"/>
      <c r="BO366" s="698"/>
      <c r="BP366" s="698"/>
      <c r="BQ366" s="698"/>
      <c r="BR366" s="698"/>
      <c r="BS366" s="698"/>
      <c r="BT366" s="699"/>
    </row>
    <row r="367" spans="5:72">
      <c r="E367" s="690"/>
      <c r="G367" s="690"/>
      <c r="H367" s="690"/>
      <c r="AQ367" s="697"/>
      <c r="AR367" s="698"/>
      <c r="AS367" s="698"/>
      <c r="AT367" s="698"/>
      <c r="AU367" s="698"/>
      <c r="AV367" s="698"/>
      <c r="AW367" s="698"/>
      <c r="AX367" s="698"/>
      <c r="AY367" s="698"/>
      <c r="AZ367" s="698"/>
      <c r="BA367" s="698"/>
      <c r="BB367" s="698"/>
      <c r="BC367" s="698"/>
      <c r="BD367" s="698"/>
      <c r="BE367" s="698"/>
      <c r="BF367" s="698"/>
      <c r="BG367" s="698"/>
      <c r="BH367" s="698"/>
      <c r="BI367" s="698"/>
      <c r="BJ367" s="698"/>
      <c r="BK367" s="698"/>
      <c r="BL367" s="698"/>
      <c r="BM367" s="698"/>
      <c r="BN367" s="698"/>
      <c r="BO367" s="698"/>
      <c r="BP367" s="698"/>
      <c r="BQ367" s="698"/>
      <c r="BR367" s="698"/>
      <c r="BS367" s="698"/>
      <c r="BT367" s="699"/>
    </row>
    <row r="368" spans="5:72">
      <c r="E368" s="690"/>
      <c r="G368" s="690"/>
      <c r="H368" s="690"/>
      <c r="AQ368" s="697"/>
      <c r="AR368" s="698"/>
      <c r="AS368" s="698"/>
      <c r="AT368" s="698"/>
      <c r="AU368" s="698"/>
      <c r="AV368" s="698"/>
      <c r="AW368" s="698"/>
      <c r="AX368" s="698"/>
      <c r="AY368" s="698"/>
      <c r="AZ368" s="698"/>
      <c r="BA368" s="698"/>
      <c r="BB368" s="698"/>
      <c r="BC368" s="698"/>
      <c r="BD368" s="698"/>
      <c r="BE368" s="698"/>
      <c r="BF368" s="698"/>
      <c r="BG368" s="698"/>
      <c r="BH368" s="698"/>
      <c r="BI368" s="698"/>
      <c r="BJ368" s="698"/>
      <c r="BK368" s="698"/>
      <c r="BL368" s="698"/>
      <c r="BM368" s="698"/>
      <c r="BN368" s="698"/>
      <c r="BO368" s="698"/>
      <c r="BP368" s="698"/>
      <c r="BQ368" s="698"/>
      <c r="BR368" s="698"/>
      <c r="BS368" s="698"/>
      <c r="BT368" s="699"/>
    </row>
    <row r="369" spans="5:72">
      <c r="E369" s="690"/>
      <c r="G369" s="690"/>
      <c r="H369" s="690"/>
      <c r="AQ369" s="697"/>
      <c r="AR369" s="698"/>
      <c r="AS369" s="698"/>
      <c r="AT369" s="698"/>
      <c r="AU369" s="698"/>
      <c r="AV369" s="698"/>
      <c r="AW369" s="698"/>
      <c r="AX369" s="698"/>
      <c r="AY369" s="698"/>
      <c r="AZ369" s="698"/>
      <c r="BA369" s="698"/>
      <c r="BB369" s="698"/>
      <c r="BC369" s="698"/>
      <c r="BD369" s="698"/>
      <c r="BE369" s="698"/>
      <c r="BF369" s="698"/>
      <c r="BG369" s="698"/>
      <c r="BH369" s="698"/>
      <c r="BI369" s="698"/>
      <c r="BJ369" s="698"/>
      <c r="BK369" s="698"/>
      <c r="BL369" s="698"/>
      <c r="BM369" s="698"/>
      <c r="BN369" s="698"/>
      <c r="BO369" s="698"/>
      <c r="BP369" s="698"/>
      <c r="BQ369" s="698"/>
      <c r="BR369" s="698"/>
      <c r="BS369" s="698"/>
      <c r="BT369" s="699"/>
    </row>
    <row r="370" spans="5:72">
      <c r="E370" s="690"/>
      <c r="G370" s="690"/>
      <c r="H370" s="690"/>
      <c r="AQ370" s="697"/>
      <c r="AR370" s="698"/>
      <c r="AS370" s="698"/>
      <c r="AT370" s="698"/>
      <c r="AU370" s="698"/>
      <c r="AV370" s="698"/>
      <c r="AW370" s="698"/>
      <c r="AX370" s="698"/>
      <c r="AY370" s="698"/>
      <c r="AZ370" s="698"/>
      <c r="BA370" s="698"/>
      <c r="BB370" s="698"/>
      <c r="BC370" s="698"/>
      <c r="BD370" s="698"/>
      <c r="BE370" s="698"/>
      <c r="BF370" s="698"/>
      <c r="BG370" s="698"/>
      <c r="BH370" s="698"/>
      <c r="BI370" s="698"/>
      <c r="BJ370" s="698"/>
      <c r="BK370" s="698"/>
      <c r="BL370" s="698"/>
      <c r="BM370" s="698"/>
      <c r="BN370" s="698"/>
      <c r="BO370" s="698"/>
      <c r="BP370" s="698"/>
      <c r="BQ370" s="698"/>
      <c r="BR370" s="698"/>
      <c r="BS370" s="698"/>
      <c r="BT370" s="699"/>
    </row>
    <row r="371" spans="5:72">
      <c r="E371" s="690"/>
      <c r="G371" s="690"/>
      <c r="H371" s="690"/>
      <c r="AQ371" s="697"/>
      <c r="AR371" s="698"/>
      <c r="AS371" s="698"/>
      <c r="AT371" s="698"/>
      <c r="AU371" s="698"/>
      <c r="AV371" s="698"/>
      <c r="AW371" s="698"/>
      <c r="AX371" s="698"/>
      <c r="AY371" s="698"/>
      <c r="AZ371" s="698"/>
      <c r="BA371" s="698"/>
      <c r="BB371" s="698"/>
      <c r="BC371" s="698"/>
      <c r="BD371" s="698"/>
      <c r="BE371" s="698"/>
      <c r="BF371" s="698"/>
      <c r="BG371" s="698"/>
      <c r="BH371" s="698"/>
      <c r="BI371" s="698"/>
      <c r="BJ371" s="698"/>
      <c r="BK371" s="698"/>
      <c r="BL371" s="698"/>
      <c r="BM371" s="698"/>
      <c r="BN371" s="698"/>
      <c r="BO371" s="698"/>
      <c r="BP371" s="698"/>
      <c r="BQ371" s="698"/>
      <c r="BR371" s="698"/>
      <c r="BS371" s="698"/>
      <c r="BT371" s="699"/>
    </row>
    <row r="372" spans="5:72">
      <c r="E372" s="690"/>
      <c r="G372" s="690"/>
      <c r="H372" s="690"/>
      <c r="AQ372" s="697"/>
      <c r="AR372" s="698"/>
      <c r="AS372" s="698"/>
      <c r="AT372" s="698"/>
      <c r="AU372" s="698"/>
      <c r="AV372" s="698"/>
      <c r="AW372" s="698"/>
      <c r="AX372" s="698"/>
      <c r="AY372" s="698"/>
      <c r="AZ372" s="698"/>
      <c r="BA372" s="698"/>
      <c r="BB372" s="698"/>
      <c r="BC372" s="698"/>
      <c r="BD372" s="698"/>
      <c r="BE372" s="698"/>
      <c r="BF372" s="698"/>
      <c r="BG372" s="698"/>
      <c r="BH372" s="698"/>
      <c r="BI372" s="698"/>
      <c r="BJ372" s="698"/>
      <c r="BK372" s="698"/>
      <c r="BL372" s="698"/>
      <c r="BM372" s="698"/>
      <c r="BN372" s="698"/>
      <c r="BO372" s="698"/>
      <c r="BP372" s="698"/>
      <c r="BQ372" s="698"/>
      <c r="BR372" s="698"/>
      <c r="BS372" s="698"/>
      <c r="BT372" s="699"/>
    </row>
    <row r="373" spans="5:72">
      <c r="E373" s="690"/>
      <c r="G373" s="690"/>
      <c r="H373" s="690"/>
      <c r="AQ373" s="697"/>
      <c r="AR373" s="698"/>
      <c r="AS373" s="698"/>
      <c r="AT373" s="698"/>
      <c r="AU373" s="698"/>
      <c r="AV373" s="698"/>
      <c r="AW373" s="698"/>
      <c r="AX373" s="698"/>
      <c r="AY373" s="698"/>
      <c r="AZ373" s="698"/>
      <c r="BA373" s="698"/>
      <c r="BB373" s="698"/>
      <c r="BC373" s="698"/>
      <c r="BD373" s="698"/>
      <c r="BE373" s="698"/>
      <c r="BF373" s="698"/>
      <c r="BG373" s="698"/>
      <c r="BH373" s="698"/>
      <c r="BI373" s="698"/>
      <c r="BJ373" s="698"/>
      <c r="BK373" s="698"/>
      <c r="BL373" s="698"/>
      <c r="BM373" s="698"/>
      <c r="BN373" s="698"/>
      <c r="BO373" s="698"/>
      <c r="BP373" s="698"/>
      <c r="BQ373" s="698"/>
      <c r="BR373" s="698"/>
      <c r="BS373" s="698"/>
      <c r="BT373" s="699"/>
    </row>
    <row r="374" spans="5:72">
      <c r="E374" s="690"/>
      <c r="G374" s="690"/>
      <c r="H374" s="690"/>
      <c r="AQ374" s="697"/>
      <c r="AR374" s="698"/>
      <c r="AS374" s="698"/>
      <c r="AT374" s="698"/>
      <c r="AU374" s="698"/>
      <c r="AV374" s="698"/>
      <c r="AW374" s="698"/>
      <c r="AX374" s="698"/>
      <c r="AY374" s="698"/>
      <c r="AZ374" s="698"/>
      <c r="BA374" s="698"/>
      <c r="BB374" s="698"/>
      <c r="BC374" s="698"/>
      <c r="BD374" s="698"/>
      <c r="BE374" s="698"/>
      <c r="BF374" s="698"/>
      <c r="BG374" s="698"/>
      <c r="BH374" s="698"/>
      <c r="BI374" s="698"/>
      <c r="BJ374" s="698"/>
      <c r="BK374" s="698"/>
      <c r="BL374" s="698"/>
      <c r="BM374" s="698"/>
      <c r="BN374" s="698"/>
      <c r="BO374" s="698"/>
      <c r="BP374" s="698"/>
      <c r="BQ374" s="698"/>
      <c r="BR374" s="698"/>
      <c r="BS374" s="698"/>
      <c r="BT374" s="699"/>
    </row>
    <row r="375" spans="5:72">
      <c r="E375" s="690"/>
      <c r="G375" s="690"/>
      <c r="H375" s="690"/>
      <c r="AQ375" s="697"/>
      <c r="AR375" s="698"/>
      <c r="AS375" s="698"/>
      <c r="AT375" s="698"/>
      <c r="AU375" s="698"/>
      <c r="AV375" s="698"/>
      <c r="AW375" s="698"/>
      <c r="AX375" s="698"/>
      <c r="AY375" s="698"/>
      <c r="AZ375" s="698"/>
      <c r="BA375" s="698"/>
      <c r="BB375" s="698"/>
      <c r="BC375" s="698"/>
      <c r="BD375" s="698"/>
      <c r="BE375" s="698"/>
      <c r="BF375" s="698"/>
      <c r="BG375" s="698"/>
      <c r="BH375" s="698"/>
      <c r="BI375" s="698"/>
      <c r="BJ375" s="698"/>
      <c r="BK375" s="698"/>
      <c r="BL375" s="698"/>
      <c r="BM375" s="698"/>
      <c r="BN375" s="698"/>
      <c r="BO375" s="698"/>
      <c r="BP375" s="698"/>
      <c r="BQ375" s="698"/>
      <c r="BR375" s="698"/>
      <c r="BS375" s="698"/>
      <c r="BT375" s="699"/>
    </row>
    <row r="376" spans="5:72">
      <c r="E376" s="690"/>
      <c r="G376" s="690"/>
      <c r="H376" s="690"/>
      <c r="AQ376" s="697"/>
      <c r="AR376" s="698"/>
      <c r="AS376" s="698"/>
      <c r="AT376" s="698"/>
      <c r="AU376" s="698"/>
      <c r="AV376" s="698"/>
      <c r="AW376" s="698"/>
      <c r="AX376" s="698"/>
      <c r="AY376" s="698"/>
      <c r="AZ376" s="698"/>
      <c r="BA376" s="698"/>
      <c r="BB376" s="698"/>
      <c r="BC376" s="698"/>
      <c r="BD376" s="698"/>
      <c r="BE376" s="698"/>
      <c r="BF376" s="698"/>
      <c r="BG376" s="698"/>
      <c r="BH376" s="698"/>
      <c r="BI376" s="698"/>
      <c r="BJ376" s="698"/>
      <c r="BK376" s="698"/>
      <c r="BL376" s="698"/>
      <c r="BM376" s="698"/>
      <c r="BN376" s="698"/>
      <c r="BO376" s="698"/>
      <c r="BP376" s="698"/>
      <c r="BQ376" s="698"/>
      <c r="BR376" s="698"/>
      <c r="BS376" s="698"/>
      <c r="BT376" s="699"/>
    </row>
    <row r="377" spans="5:72">
      <c r="E377" s="690"/>
      <c r="G377" s="690"/>
      <c r="H377" s="690"/>
      <c r="AQ377" s="697"/>
      <c r="AR377" s="698"/>
      <c r="AS377" s="698"/>
      <c r="AT377" s="698"/>
      <c r="AU377" s="698"/>
      <c r="AV377" s="698"/>
      <c r="AW377" s="698"/>
      <c r="AX377" s="698"/>
      <c r="AY377" s="698"/>
      <c r="AZ377" s="698"/>
      <c r="BA377" s="698"/>
      <c r="BB377" s="698"/>
      <c r="BC377" s="698"/>
      <c r="BD377" s="698"/>
      <c r="BE377" s="698"/>
      <c r="BF377" s="698"/>
      <c r="BG377" s="698"/>
      <c r="BH377" s="698"/>
      <c r="BI377" s="698"/>
      <c r="BJ377" s="698"/>
      <c r="BK377" s="698"/>
      <c r="BL377" s="698"/>
      <c r="BM377" s="698"/>
      <c r="BN377" s="698"/>
      <c r="BO377" s="698"/>
      <c r="BP377" s="698"/>
      <c r="BQ377" s="698"/>
      <c r="BR377" s="698"/>
      <c r="BS377" s="698"/>
      <c r="BT377" s="699"/>
    </row>
    <row r="378" spans="5:72">
      <c r="E378" s="690"/>
      <c r="G378" s="690"/>
      <c r="H378" s="690"/>
      <c r="AQ378" s="697"/>
      <c r="AR378" s="698"/>
      <c r="AS378" s="698"/>
      <c r="AT378" s="698"/>
      <c r="AU378" s="698"/>
      <c r="AV378" s="698"/>
      <c r="AW378" s="698"/>
      <c r="AX378" s="698"/>
      <c r="AY378" s="698"/>
      <c r="AZ378" s="698"/>
      <c r="BA378" s="698"/>
      <c r="BB378" s="698"/>
      <c r="BC378" s="698"/>
      <c r="BD378" s="698"/>
      <c r="BE378" s="698"/>
      <c r="BF378" s="698"/>
      <c r="BG378" s="698"/>
      <c r="BH378" s="698"/>
      <c r="BI378" s="698"/>
      <c r="BJ378" s="698"/>
      <c r="BK378" s="698"/>
      <c r="BL378" s="698"/>
      <c r="BM378" s="698"/>
      <c r="BN378" s="698"/>
      <c r="BO378" s="698"/>
      <c r="BP378" s="698"/>
      <c r="BQ378" s="698"/>
      <c r="BR378" s="698"/>
      <c r="BS378" s="698"/>
      <c r="BT378" s="699"/>
    </row>
    <row r="379" spans="5:72">
      <c r="E379" s="690"/>
      <c r="G379" s="690"/>
      <c r="H379" s="690"/>
      <c r="AQ379" s="697"/>
      <c r="AR379" s="698"/>
      <c r="AS379" s="698"/>
      <c r="AT379" s="698"/>
      <c r="AU379" s="698"/>
      <c r="AV379" s="698"/>
      <c r="AW379" s="698"/>
      <c r="AX379" s="698"/>
      <c r="AY379" s="698"/>
      <c r="AZ379" s="698"/>
      <c r="BA379" s="698"/>
      <c r="BB379" s="698"/>
      <c r="BC379" s="698"/>
      <c r="BD379" s="698"/>
      <c r="BE379" s="698"/>
      <c r="BF379" s="698"/>
      <c r="BG379" s="698"/>
      <c r="BH379" s="698"/>
      <c r="BI379" s="698"/>
      <c r="BJ379" s="698"/>
      <c r="BK379" s="698"/>
      <c r="BL379" s="698"/>
      <c r="BM379" s="698"/>
      <c r="BN379" s="698"/>
      <c r="BO379" s="698"/>
      <c r="BP379" s="698"/>
      <c r="BQ379" s="698"/>
      <c r="BR379" s="698"/>
      <c r="BS379" s="698"/>
      <c r="BT379" s="699"/>
    </row>
    <row r="380" spans="5:72">
      <c r="E380" s="690"/>
      <c r="G380" s="690"/>
      <c r="H380" s="690"/>
      <c r="AQ380" s="697"/>
      <c r="AR380" s="698"/>
      <c r="AS380" s="698"/>
      <c r="AT380" s="698"/>
      <c r="AU380" s="698"/>
      <c r="AV380" s="698"/>
      <c r="AW380" s="698"/>
      <c r="AX380" s="698"/>
      <c r="AY380" s="698"/>
      <c r="AZ380" s="698"/>
      <c r="BA380" s="698"/>
      <c r="BB380" s="698"/>
      <c r="BC380" s="698"/>
      <c r="BD380" s="698"/>
      <c r="BE380" s="698"/>
      <c r="BF380" s="698"/>
      <c r="BG380" s="698"/>
      <c r="BH380" s="698"/>
      <c r="BI380" s="698"/>
      <c r="BJ380" s="698"/>
      <c r="BK380" s="698"/>
      <c r="BL380" s="698"/>
      <c r="BM380" s="698"/>
      <c r="BN380" s="698"/>
      <c r="BO380" s="698"/>
      <c r="BP380" s="698"/>
      <c r="BQ380" s="698"/>
      <c r="BR380" s="698"/>
      <c r="BS380" s="698"/>
      <c r="BT380" s="699"/>
    </row>
    <row r="381" spans="5:72">
      <c r="E381" s="690"/>
      <c r="G381" s="690"/>
      <c r="H381" s="690"/>
      <c r="AQ381" s="697"/>
      <c r="AR381" s="698"/>
      <c r="AS381" s="698"/>
      <c r="AT381" s="698"/>
      <c r="AU381" s="698"/>
      <c r="AV381" s="698"/>
      <c r="AW381" s="698"/>
      <c r="AX381" s="698"/>
      <c r="AY381" s="698"/>
      <c r="AZ381" s="698"/>
      <c r="BA381" s="698"/>
      <c r="BB381" s="698"/>
      <c r="BC381" s="698"/>
      <c r="BD381" s="698"/>
      <c r="BE381" s="698"/>
      <c r="BF381" s="698"/>
      <c r="BG381" s="698"/>
      <c r="BH381" s="698"/>
      <c r="BI381" s="698"/>
      <c r="BJ381" s="698"/>
      <c r="BK381" s="698"/>
      <c r="BL381" s="698"/>
      <c r="BM381" s="698"/>
      <c r="BN381" s="698"/>
      <c r="BO381" s="698"/>
      <c r="BP381" s="698"/>
      <c r="BQ381" s="698"/>
      <c r="BR381" s="698"/>
      <c r="BS381" s="698"/>
      <c r="BT381" s="699"/>
    </row>
    <row r="382" spans="5:72">
      <c r="E382" s="690"/>
      <c r="G382" s="690"/>
      <c r="H382" s="690"/>
      <c r="AQ382" s="697"/>
      <c r="AR382" s="698"/>
      <c r="AS382" s="698"/>
      <c r="AT382" s="698"/>
      <c r="AU382" s="698"/>
      <c r="AV382" s="698"/>
      <c r="AW382" s="698"/>
      <c r="AX382" s="698"/>
      <c r="AY382" s="698"/>
      <c r="AZ382" s="698"/>
      <c r="BA382" s="698"/>
      <c r="BB382" s="698"/>
      <c r="BC382" s="698"/>
      <c r="BD382" s="698"/>
      <c r="BE382" s="698"/>
      <c r="BF382" s="698"/>
      <c r="BG382" s="698"/>
      <c r="BH382" s="698"/>
      <c r="BI382" s="698"/>
      <c r="BJ382" s="698"/>
      <c r="BK382" s="698"/>
      <c r="BL382" s="698"/>
      <c r="BM382" s="698"/>
      <c r="BN382" s="698"/>
      <c r="BO382" s="698"/>
      <c r="BP382" s="698"/>
      <c r="BQ382" s="698"/>
      <c r="BR382" s="698"/>
      <c r="BS382" s="698"/>
      <c r="BT382" s="699"/>
    </row>
    <row r="383" spans="5:72">
      <c r="E383" s="690"/>
      <c r="G383" s="690"/>
      <c r="H383" s="690"/>
      <c r="AQ383" s="697"/>
      <c r="AR383" s="698"/>
      <c r="AS383" s="698"/>
      <c r="AT383" s="698"/>
      <c r="AU383" s="698"/>
      <c r="AV383" s="698"/>
      <c r="AW383" s="698"/>
      <c r="AX383" s="698"/>
      <c r="AY383" s="698"/>
      <c r="AZ383" s="698"/>
      <c r="BA383" s="698"/>
      <c r="BB383" s="698"/>
      <c r="BC383" s="698"/>
      <c r="BD383" s="698"/>
      <c r="BE383" s="698"/>
      <c r="BF383" s="698"/>
      <c r="BG383" s="698"/>
      <c r="BH383" s="698"/>
      <c r="BI383" s="698"/>
      <c r="BJ383" s="698"/>
      <c r="BK383" s="698"/>
      <c r="BL383" s="698"/>
      <c r="BM383" s="698"/>
      <c r="BN383" s="698"/>
      <c r="BO383" s="698"/>
      <c r="BP383" s="698"/>
      <c r="BQ383" s="698"/>
      <c r="BR383" s="698"/>
      <c r="BS383" s="698"/>
      <c r="BT383" s="699"/>
    </row>
    <row r="384" spans="5:72">
      <c r="E384" s="690"/>
      <c r="G384" s="690"/>
      <c r="H384" s="690"/>
      <c r="AQ384" s="697"/>
      <c r="AR384" s="698"/>
      <c r="AS384" s="698"/>
      <c r="AT384" s="698"/>
      <c r="AU384" s="698"/>
      <c r="AV384" s="698"/>
      <c r="AW384" s="698"/>
      <c r="AX384" s="698"/>
      <c r="AY384" s="698"/>
      <c r="AZ384" s="698"/>
      <c r="BA384" s="698"/>
      <c r="BB384" s="698"/>
      <c r="BC384" s="698"/>
      <c r="BD384" s="698"/>
      <c r="BE384" s="698"/>
      <c r="BF384" s="698"/>
      <c r="BG384" s="698"/>
      <c r="BH384" s="698"/>
      <c r="BI384" s="698"/>
      <c r="BJ384" s="698"/>
      <c r="BK384" s="698"/>
      <c r="BL384" s="698"/>
      <c r="BM384" s="698"/>
      <c r="BN384" s="698"/>
      <c r="BO384" s="698"/>
      <c r="BP384" s="698"/>
      <c r="BQ384" s="698"/>
      <c r="BR384" s="698"/>
      <c r="BS384" s="698"/>
      <c r="BT384" s="699"/>
    </row>
    <row r="385" spans="5:72">
      <c r="E385" s="690"/>
      <c r="G385" s="690"/>
      <c r="H385" s="690"/>
      <c r="AQ385" s="697"/>
      <c r="AR385" s="698"/>
      <c r="AS385" s="698"/>
      <c r="AT385" s="698"/>
      <c r="AU385" s="698"/>
      <c r="AV385" s="698"/>
      <c r="AW385" s="698"/>
      <c r="AX385" s="698"/>
      <c r="AY385" s="698"/>
      <c r="AZ385" s="698"/>
      <c r="BA385" s="698"/>
      <c r="BB385" s="698"/>
      <c r="BC385" s="698"/>
      <c r="BD385" s="698"/>
      <c r="BE385" s="698"/>
      <c r="BF385" s="698"/>
      <c r="BG385" s="698"/>
      <c r="BH385" s="698"/>
      <c r="BI385" s="698"/>
      <c r="BJ385" s="698"/>
      <c r="BK385" s="698"/>
      <c r="BL385" s="698"/>
      <c r="BM385" s="698"/>
      <c r="BN385" s="698"/>
      <c r="BO385" s="698"/>
      <c r="BP385" s="698"/>
      <c r="BQ385" s="698"/>
      <c r="BR385" s="698"/>
      <c r="BS385" s="698"/>
      <c r="BT385" s="699"/>
    </row>
    <row r="386" spans="5:72">
      <c r="E386" s="690"/>
      <c r="G386" s="690"/>
      <c r="H386" s="690"/>
      <c r="AQ386" s="697"/>
      <c r="AR386" s="698"/>
      <c r="AS386" s="698"/>
      <c r="AT386" s="698"/>
      <c r="AU386" s="698"/>
      <c r="AV386" s="698"/>
      <c r="AW386" s="698"/>
      <c r="AX386" s="698"/>
      <c r="AY386" s="698"/>
      <c r="AZ386" s="698"/>
      <c r="BA386" s="698"/>
      <c r="BB386" s="698"/>
      <c r="BC386" s="698"/>
      <c r="BD386" s="698"/>
      <c r="BE386" s="698"/>
      <c r="BF386" s="698"/>
      <c r="BG386" s="698"/>
      <c r="BH386" s="698"/>
      <c r="BI386" s="698"/>
      <c r="BJ386" s="698"/>
      <c r="BK386" s="698"/>
      <c r="BL386" s="698"/>
      <c r="BM386" s="698"/>
      <c r="BN386" s="698"/>
      <c r="BO386" s="698"/>
      <c r="BP386" s="698"/>
      <c r="BQ386" s="698"/>
      <c r="BR386" s="698"/>
      <c r="BS386" s="698"/>
      <c r="BT386" s="699"/>
    </row>
    <row r="387" spans="5:72">
      <c r="E387" s="690"/>
      <c r="G387" s="690"/>
      <c r="H387" s="690"/>
      <c r="AQ387" s="697"/>
      <c r="AR387" s="698"/>
      <c r="AS387" s="698"/>
      <c r="AT387" s="698"/>
      <c r="AU387" s="698"/>
      <c r="AV387" s="698"/>
      <c r="AW387" s="698"/>
      <c r="AX387" s="698"/>
      <c r="AY387" s="698"/>
      <c r="AZ387" s="698"/>
      <c r="BA387" s="698"/>
      <c r="BB387" s="698"/>
      <c r="BC387" s="698"/>
      <c r="BD387" s="698"/>
      <c r="BE387" s="698"/>
      <c r="BF387" s="698"/>
      <c r="BG387" s="698"/>
      <c r="BH387" s="698"/>
      <c r="BI387" s="698"/>
      <c r="BJ387" s="698"/>
      <c r="BK387" s="698"/>
      <c r="BL387" s="698"/>
      <c r="BM387" s="698"/>
      <c r="BN387" s="698"/>
      <c r="BO387" s="698"/>
      <c r="BP387" s="698"/>
      <c r="BQ387" s="698"/>
      <c r="BR387" s="698"/>
      <c r="BS387" s="698"/>
      <c r="BT387" s="699"/>
    </row>
    <row r="388" spans="5:72">
      <c r="E388" s="690"/>
      <c r="G388" s="690"/>
      <c r="H388" s="690"/>
      <c r="AQ388" s="697"/>
      <c r="AR388" s="698"/>
      <c r="AS388" s="698"/>
      <c r="AT388" s="698"/>
      <c r="AU388" s="698"/>
      <c r="AV388" s="698"/>
      <c r="AW388" s="698"/>
      <c r="AX388" s="698"/>
      <c r="AY388" s="698"/>
      <c r="AZ388" s="698"/>
      <c r="BA388" s="698"/>
      <c r="BB388" s="698"/>
      <c r="BC388" s="698"/>
      <c r="BD388" s="698"/>
      <c r="BE388" s="698"/>
      <c r="BF388" s="698"/>
      <c r="BG388" s="698"/>
      <c r="BH388" s="698"/>
      <c r="BI388" s="698"/>
      <c r="BJ388" s="698"/>
      <c r="BK388" s="698"/>
      <c r="BL388" s="698"/>
      <c r="BM388" s="698"/>
      <c r="BN388" s="698"/>
      <c r="BO388" s="698"/>
      <c r="BP388" s="698"/>
      <c r="BQ388" s="698"/>
      <c r="BR388" s="698"/>
      <c r="BS388" s="698"/>
      <c r="BT388" s="699"/>
    </row>
    <row r="389" spans="5:72">
      <c r="E389" s="690"/>
      <c r="G389" s="690"/>
      <c r="H389" s="690"/>
      <c r="AQ389" s="697"/>
      <c r="AR389" s="698"/>
      <c r="AS389" s="698"/>
      <c r="AT389" s="698"/>
      <c r="AU389" s="698"/>
      <c r="AV389" s="698"/>
      <c r="AW389" s="698"/>
      <c r="AX389" s="698"/>
      <c r="AY389" s="698"/>
      <c r="AZ389" s="698"/>
      <c r="BA389" s="698"/>
      <c r="BB389" s="698"/>
      <c r="BC389" s="698"/>
      <c r="BD389" s="698"/>
      <c r="BE389" s="698"/>
      <c r="BF389" s="698"/>
      <c r="BG389" s="698"/>
      <c r="BH389" s="698"/>
      <c r="BI389" s="698"/>
      <c r="BJ389" s="698"/>
      <c r="BK389" s="698"/>
      <c r="BL389" s="698"/>
      <c r="BM389" s="698"/>
      <c r="BN389" s="698"/>
      <c r="BO389" s="698"/>
      <c r="BP389" s="698"/>
      <c r="BQ389" s="698"/>
      <c r="BR389" s="698"/>
      <c r="BS389" s="698"/>
      <c r="BT389" s="699"/>
    </row>
    <row r="390" spans="5:72">
      <c r="E390" s="690"/>
      <c r="G390" s="690"/>
      <c r="H390" s="690"/>
      <c r="AQ390" s="697"/>
      <c r="AR390" s="698"/>
      <c r="AS390" s="698"/>
      <c r="AT390" s="698"/>
      <c r="AU390" s="698"/>
      <c r="AV390" s="698"/>
      <c r="AW390" s="698"/>
      <c r="AX390" s="698"/>
      <c r="AY390" s="698"/>
      <c r="AZ390" s="698"/>
      <c r="BA390" s="698"/>
      <c r="BB390" s="698"/>
      <c r="BC390" s="698"/>
      <c r="BD390" s="698"/>
      <c r="BE390" s="698"/>
      <c r="BF390" s="698"/>
      <c r="BG390" s="698"/>
      <c r="BH390" s="698"/>
      <c r="BI390" s="698"/>
      <c r="BJ390" s="698"/>
      <c r="BK390" s="698"/>
      <c r="BL390" s="698"/>
      <c r="BM390" s="698"/>
      <c r="BN390" s="698"/>
      <c r="BO390" s="698"/>
      <c r="BP390" s="698"/>
      <c r="BQ390" s="698"/>
      <c r="BR390" s="698"/>
      <c r="BS390" s="698"/>
      <c r="BT390" s="699"/>
    </row>
    <row r="391" spans="5:72">
      <c r="E391" s="690"/>
      <c r="G391" s="690"/>
      <c r="H391" s="690"/>
      <c r="AQ391" s="697"/>
      <c r="AR391" s="698"/>
      <c r="AS391" s="698"/>
      <c r="AT391" s="698"/>
      <c r="AU391" s="698"/>
      <c r="AV391" s="698"/>
      <c r="AW391" s="698"/>
      <c r="AX391" s="698"/>
      <c r="AY391" s="698"/>
      <c r="AZ391" s="698"/>
      <c r="BA391" s="698"/>
      <c r="BB391" s="698"/>
      <c r="BC391" s="698"/>
      <c r="BD391" s="698"/>
      <c r="BE391" s="698"/>
      <c r="BF391" s="698"/>
      <c r="BG391" s="698"/>
      <c r="BH391" s="698"/>
      <c r="BI391" s="698"/>
      <c r="BJ391" s="698"/>
      <c r="BK391" s="698"/>
      <c r="BL391" s="698"/>
      <c r="BM391" s="698"/>
      <c r="BN391" s="698"/>
      <c r="BO391" s="698"/>
      <c r="BP391" s="698"/>
      <c r="BQ391" s="698"/>
      <c r="BR391" s="698"/>
      <c r="BS391" s="698"/>
      <c r="BT391" s="699"/>
    </row>
    <row r="392" spans="5:72">
      <c r="E392" s="690"/>
      <c r="G392" s="690"/>
      <c r="H392" s="690"/>
      <c r="AQ392" s="697"/>
      <c r="AR392" s="698"/>
      <c r="AS392" s="698"/>
      <c r="AT392" s="698"/>
      <c r="AU392" s="698"/>
      <c r="AV392" s="698"/>
      <c r="AW392" s="698"/>
      <c r="AX392" s="698"/>
      <c r="AY392" s="698"/>
      <c r="AZ392" s="698"/>
      <c r="BA392" s="698"/>
      <c r="BB392" s="698"/>
      <c r="BC392" s="698"/>
      <c r="BD392" s="698"/>
      <c r="BE392" s="698"/>
      <c r="BF392" s="698"/>
      <c r="BG392" s="698"/>
      <c r="BH392" s="698"/>
      <c r="BI392" s="698"/>
      <c r="BJ392" s="698"/>
      <c r="BK392" s="698"/>
      <c r="BL392" s="698"/>
      <c r="BM392" s="698"/>
      <c r="BN392" s="698"/>
      <c r="BO392" s="698"/>
      <c r="BP392" s="698"/>
      <c r="BQ392" s="698"/>
      <c r="BR392" s="698"/>
      <c r="BS392" s="698"/>
      <c r="BT392" s="699"/>
    </row>
    <row r="393" spans="5:72">
      <c r="E393" s="690"/>
      <c r="G393" s="690"/>
      <c r="H393" s="690"/>
      <c r="AQ393" s="697"/>
      <c r="AR393" s="698"/>
      <c r="AS393" s="698"/>
      <c r="AT393" s="698"/>
      <c r="AU393" s="698"/>
      <c r="AV393" s="698"/>
      <c r="AW393" s="698"/>
      <c r="AX393" s="698"/>
      <c r="AY393" s="698"/>
      <c r="AZ393" s="698"/>
      <c r="BA393" s="698"/>
      <c r="BB393" s="698"/>
      <c r="BC393" s="698"/>
      <c r="BD393" s="698"/>
      <c r="BE393" s="698"/>
      <c r="BF393" s="698"/>
      <c r="BG393" s="698"/>
      <c r="BH393" s="698"/>
      <c r="BI393" s="698"/>
      <c r="BJ393" s="698"/>
      <c r="BK393" s="698"/>
      <c r="BL393" s="698"/>
      <c r="BM393" s="698"/>
      <c r="BN393" s="698"/>
      <c r="BO393" s="698"/>
      <c r="BP393" s="698"/>
      <c r="BQ393" s="698"/>
      <c r="BR393" s="698"/>
      <c r="BS393" s="698"/>
      <c r="BT393" s="699"/>
    </row>
    <row r="394" spans="5:72">
      <c r="E394" s="690"/>
      <c r="G394" s="690"/>
      <c r="H394" s="690"/>
      <c r="AQ394" s="697"/>
      <c r="AR394" s="698"/>
      <c r="AS394" s="698"/>
      <c r="AT394" s="698"/>
      <c r="AU394" s="698"/>
      <c r="AV394" s="698"/>
      <c r="AW394" s="698"/>
      <c r="AX394" s="698"/>
      <c r="AY394" s="698"/>
      <c r="AZ394" s="698"/>
      <c r="BA394" s="698"/>
      <c r="BB394" s="698"/>
      <c r="BC394" s="698"/>
      <c r="BD394" s="698"/>
      <c r="BE394" s="698"/>
      <c r="BF394" s="698"/>
      <c r="BG394" s="698"/>
      <c r="BH394" s="698"/>
      <c r="BI394" s="698"/>
      <c r="BJ394" s="698"/>
      <c r="BK394" s="698"/>
      <c r="BL394" s="698"/>
      <c r="BM394" s="698"/>
      <c r="BN394" s="698"/>
      <c r="BO394" s="698"/>
      <c r="BP394" s="698"/>
      <c r="BQ394" s="698"/>
      <c r="BR394" s="698"/>
      <c r="BS394" s="698"/>
      <c r="BT394" s="699"/>
    </row>
    <row r="395" spans="5:72">
      <c r="E395" s="690"/>
      <c r="G395" s="690"/>
      <c r="H395" s="690"/>
      <c r="AQ395" s="697"/>
      <c r="AR395" s="698"/>
      <c r="AS395" s="698"/>
      <c r="AT395" s="698"/>
      <c r="AU395" s="698"/>
      <c r="AV395" s="698"/>
      <c r="AW395" s="698"/>
      <c r="AX395" s="698"/>
      <c r="AY395" s="698"/>
      <c r="AZ395" s="698"/>
      <c r="BA395" s="698"/>
      <c r="BB395" s="698"/>
      <c r="BC395" s="698"/>
      <c r="BD395" s="698"/>
      <c r="BE395" s="698"/>
      <c r="BF395" s="698"/>
      <c r="BG395" s="698"/>
      <c r="BH395" s="698"/>
      <c r="BI395" s="698"/>
      <c r="BJ395" s="698"/>
      <c r="BK395" s="698"/>
      <c r="BL395" s="698"/>
      <c r="BM395" s="698"/>
      <c r="BN395" s="698"/>
      <c r="BO395" s="698"/>
      <c r="BP395" s="698"/>
      <c r="BQ395" s="698"/>
      <c r="BR395" s="698"/>
      <c r="BS395" s="698"/>
      <c r="BT395" s="699"/>
    </row>
    <row r="396" spans="5:72">
      <c r="E396" s="690"/>
      <c r="G396" s="690"/>
      <c r="H396" s="690"/>
      <c r="AQ396" s="697"/>
      <c r="AR396" s="698"/>
      <c r="AS396" s="698"/>
      <c r="AT396" s="698"/>
      <c r="AU396" s="698"/>
      <c r="AV396" s="698"/>
      <c r="AW396" s="698"/>
      <c r="AX396" s="698"/>
      <c r="AY396" s="698"/>
      <c r="AZ396" s="698"/>
      <c r="BA396" s="698"/>
      <c r="BB396" s="698"/>
      <c r="BC396" s="698"/>
      <c r="BD396" s="698"/>
      <c r="BE396" s="698"/>
      <c r="BF396" s="698"/>
      <c r="BG396" s="698"/>
      <c r="BH396" s="698"/>
      <c r="BI396" s="698"/>
      <c r="BJ396" s="698"/>
      <c r="BK396" s="698"/>
      <c r="BL396" s="698"/>
      <c r="BM396" s="698"/>
      <c r="BN396" s="698"/>
      <c r="BO396" s="698"/>
      <c r="BP396" s="698"/>
      <c r="BQ396" s="698"/>
      <c r="BR396" s="698"/>
      <c r="BS396" s="698"/>
      <c r="BT396" s="699"/>
    </row>
    <row r="397" spans="5:72">
      <c r="E397" s="690"/>
      <c r="G397" s="690"/>
      <c r="H397" s="690"/>
      <c r="AQ397" s="697"/>
      <c r="AR397" s="698"/>
      <c r="AS397" s="698"/>
      <c r="AT397" s="698"/>
      <c r="AU397" s="698"/>
      <c r="AV397" s="698"/>
      <c r="AW397" s="698"/>
      <c r="AX397" s="698"/>
      <c r="AY397" s="698"/>
      <c r="AZ397" s="698"/>
      <c r="BA397" s="698"/>
      <c r="BB397" s="698"/>
      <c r="BC397" s="698"/>
      <c r="BD397" s="698"/>
      <c r="BE397" s="698"/>
      <c r="BF397" s="698"/>
      <c r="BG397" s="698"/>
      <c r="BH397" s="698"/>
      <c r="BI397" s="698"/>
      <c r="BJ397" s="698"/>
      <c r="BK397" s="698"/>
      <c r="BL397" s="698"/>
      <c r="BM397" s="698"/>
      <c r="BN397" s="698"/>
      <c r="BO397" s="698"/>
      <c r="BP397" s="698"/>
      <c r="BQ397" s="698"/>
      <c r="BR397" s="698"/>
      <c r="BS397" s="698"/>
      <c r="BT397" s="699"/>
    </row>
    <row r="398" spans="5:72">
      <c r="E398" s="690"/>
      <c r="G398" s="690"/>
      <c r="H398" s="690"/>
      <c r="AQ398" s="697"/>
      <c r="AR398" s="698"/>
      <c r="AS398" s="698"/>
      <c r="AT398" s="698"/>
      <c r="AU398" s="698"/>
      <c r="AV398" s="698"/>
      <c r="AW398" s="698"/>
      <c r="AX398" s="698"/>
      <c r="AY398" s="698"/>
      <c r="AZ398" s="698"/>
      <c r="BA398" s="698"/>
      <c r="BB398" s="698"/>
      <c r="BC398" s="698"/>
      <c r="BD398" s="698"/>
      <c r="BE398" s="698"/>
      <c r="BF398" s="698"/>
      <c r="BG398" s="698"/>
      <c r="BH398" s="698"/>
      <c r="BI398" s="698"/>
      <c r="BJ398" s="698"/>
      <c r="BK398" s="698"/>
      <c r="BL398" s="698"/>
      <c r="BM398" s="698"/>
      <c r="BN398" s="698"/>
      <c r="BO398" s="698"/>
      <c r="BP398" s="698"/>
      <c r="BQ398" s="698"/>
      <c r="BR398" s="698"/>
      <c r="BS398" s="698"/>
      <c r="BT398" s="699"/>
    </row>
    <row r="399" spans="5:72">
      <c r="E399" s="690"/>
      <c r="G399" s="690"/>
      <c r="H399" s="690"/>
      <c r="AQ399" s="697"/>
      <c r="AR399" s="698"/>
      <c r="AS399" s="698"/>
      <c r="AT399" s="698"/>
      <c r="AU399" s="698"/>
      <c r="AV399" s="698"/>
      <c r="AW399" s="698"/>
      <c r="AX399" s="698"/>
      <c r="AY399" s="698"/>
      <c r="AZ399" s="698"/>
      <c r="BA399" s="698"/>
      <c r="BB399" s="698"/>
      <c r="BC399" s="698"/>
      <c r="BD399" s="698"/>
      <c r="BE399" s="698"/>
      <c r="BF399" s="698"/>
      <c r="BG399" s="698"/>
      <c r="BH399" s="698"/>
      <c r="BI399" s="698"/>
      <c r="BJ399" s="698"/>
      <c r="BK399" s="698"/>
      <c r="BL399" s="698"/>
      <c r="BM399" s="698"/>
      <c r="BN399" s="698"/>
      <c r="BO399" s="698"/>
      <c r="BP399" s="698"/>
      <c r="BQ399" s="698"/>
      <c r="BR399" s="698"/>
      <c r="BS399" s="698"/>
      <c r="BT399" s="699"/>
    </row>
    <row r="400" spans="5:72">
      <c r="E400" s="690"/>
      <c r="G400" s="690"/>
      <c r="H400" s="690"/>
      <c r="AQ400" s="697"/>
      <c r="AR400" s="698"/>
      <c r="AS400" s="698"/>
      <c r="AT400" s="698"/>
      <c r="AU400" s="698"/>
      <c r="AV400" s="698"/>
      <c r="AW400" s="698"/>
      <c r="AX400" s="698"/>
      <c r="AY400" s="698"/>
      <c r="AZ400" s="698"/>
      <c r="BA400" s="698"/>
      <c r="BB400" s="698"/>
      <c r="BC400" s="698"/>
      <c r="BD400" s="698"/>
      <c r="BE400" s="698"/>
      <c r="BF400" s="698"/>
      <c r="BG400" s="698"/>
      <c r="BH400" s="698"/>
      <c r="BI400" s="698"/>
      <c r="BJ400" s="698"/>
      <c r="BK400" s="698"/>
      <c r="BL400" s="698"/>
      <c r="BM400" s="698"/>
      <c r="BN400" s="698"/>
      <c r="BO400" s="698"/>
      <c r="BP400" s="698"/>
      <c r="BQ400" s="698"/>
      <c r="BR400" s="698"/>
      <c r="BS400" s="698"/>
      <c r="BT400" s="699"/>
    </row>
    <row r="401" spans="5:72">
      <c r="E401" s="690"/>
      <c r="G401" s="690"/>
      <c r="H401" s="690"/>
      <c r="AQ401" s="697"/>
      <c r="AR401" s="698"/>
      <c r="AS401" s="698"/>
      <c r="AT401" s="698"/>
      <c r="AU401" s="698"/>
      <c r="AV401" s="698"/>
      <c r="AW401" s="698"/>
      <c r="AX401" s="698"/>
      <c r="AY401" s="698"/>
      <c r="AZ401" s="698"/>
      <c r="BA401" s="698"/>
      <c r="BB401" s="698"/>
      <c r="BC401" s="698"/>
      <c r="BD401" s="698"/>
      <c r="BE401" s="698"/>
      <c r="BF401" s="698"/>
      <c r="BG401" s="698"/>
      <c r="BH401" s="698"/>
      <c r="BI401" s="698"/>
      <c r="BJ401" s="698"/>
      <c r="BK401" s="698"/>
      <c r="BL401" s="698"/>
      <c r="BM401" s="698"/>
      <c r="BN401" s="698"/>
      <c r="BO401" s="698"/>
      <c r="BP401" s="698"/>
      <c r="BQ401" s="698"/>
      <c r="BR401" s="698"/>
      <c r="BS401" s="698"/>
      <c r="BT401" s="699"/>
    </row>
    <row r="402" spans="5:72">
      <c r="E402" s="690"/>
      <c r="G402" s="690"/>
      <c r="H402" s="690"/>
      <c r="AQ402" s="697"/>
      <c r="AR402" s="698"/>
      <c r="AS402" s="698"/>
      <c r="AT402" s="698"/>
      <c r="AU402" s="698"/>
      <c r="AV402" s="698"/>
      <c r="AW402" s="698"/>
      <c r="AX402" s="698"/>
      <c r="AY402" s="698"/>
      <c r="AZ402" s="698"/>
      <c r="BA402" s="698"/>
      <c r="BB402" s="698"/>
      <c r="BC402" s="698"/>
      <c r="BD402" s="698"/>
      <c r="BE402" s="698"/>
      <c r="BF402" s="698"/>
      <c r="BG402" s="698"/>
      <c r="BH402" s="698"/>
      <c r="BI402" s="698"/>
      <c r="BJ402" s="698"/>
      <c r="BK402" s="698"/>
      <c r="BL402" s="698"/>
      <c r="BM402" s="698"/>
      <c r="BN402" s="698"/>
      <c r="BO402" s="698"/>
      <c r="BP402" s="698"/>
      <c r="BQ402" s="698"/>
      <c r="BR402" s="698"/>
      <c r="BS402" s="698"/>
      <c r="BT402" s="699"/>
    </row>
    <row r="403" spans="5:72">
      <c r="E403" s="690"/>
      <c r="G403" s="690"/>
      <c r="H403" s="690"/>
      <c r="AQ403" s="697"/>
      <c r="AR403" s="698"/>
      <c r="AS403" s="698"/>
      <c r="AT403" s="698"/>
      <c r="AU403" s="698"/>
      <c r="AV403" s="698"/>
      <c r="AW403" s="698"/>
      <c r="AX403" s="698"/>
      <c r="AY403" s="698"/>
      <c r="AZ403" s="698"/>
      <c r="BA403" s="698"/>
      <c r="BB403" s="698"/>
      <c r="BC403" s="698"/>
      <c r="BD403" s="698"/>
      <c r="BE403" s="698"/>
      <c r="BF403" s="698"/>
      <c r="BG403" s="698"/>
      <c r="BH403" s="698"/>
      <c r="BI403" s="698"/>
      <c r="BJ403" s="698"/>
      <c r="BK403" s="698"/>
      <c r="BL403" s="698"/>
      <c r="BM403" s="698"/>
      <c r="BN403" s="698"/>
      <c r="BO403" s="698"/>
      <c r="BP403" s="698"/>
      <c r="BQ403" s="698"/>
      <c r="BR403" s="698"/>
      <c r="BS403" s="698"/>
      <c r="BT403" s="699"/>
    </row>
    <row r="404" spans="5:72">
      <c r="E404" s="690"/>
      <c r="G404" s="690"/>
      <c r="H404" s="690"/>
      <c r="AQ404" s="697"/>
      <c r="AR404" s="698"/>
      <c r="AS404" s="698"/>
      <c r="AT404" s="698"/>
      <c r="AU404" s="698"/>
      <c r="AV404" s="698"/>
      <c r="AW404" s="698"/>
      <c r="AX404" s="698"/>
      <c r="AY404" s="698"/>
      <c r="AZ404" s="698"/>
      <c r="BA404" s="698"/>
      <c r="BB404" s="698"/>
      <c r="BC404" s="698"/>
      <c r="BD404" s="698"/>
      <c r="BE404" s="698"/>
      <c r="BF404" s="698"/>
      <c r="BG404" s="698"/>
      <c r="BH404" s="698"/>
      <c r="BI404" s="698"/>
      <c r="BJ404" s="698"/>
      <c r="BK404" s="698"/>
      <c r="BL404" s="698"/>
      <c r="BM404" s="698"/>
      <c r="BN404" s="698"/>
      <c r="BO404" s="698"/>
      <c r="BP404" s="698"/>
      <c r="BQ404" s="698"/>
      <c r="BR404" s="698"/>
      <c r="BS404" s="698"/>
      <c r="BT404" s="699"/>
    </row>
    <row r="405" spans="5:72">
      <c r="E405" s="690"/>
      <c r="G405" s="690"/>
      <c r="H405" s="690"/>
      <c r="AQ405" s="697"/>
      <c r="AR405" s="698"/>
      <c r="AS405" s="698"/>
      <c r="AT405" s="698"/>
      <c r="AU405" s="698"/>
      <c r="AV405" s="698"/>
      <c r="AW405" s="698"/>
      <c r="AX405" s="698"/>
      <c r="AY405" s="698"/>
      <c r="AZ405" s="698"/>
      <c r="BA405" s="698"/>
      <c r="BB405" s="698"/>
      <c r="BC405" s="698"/>
      <c r="BD405" s="698"/>
      <c r="BE405" s="698"/>
      <c r="BF405" s="698"/>
      <c r="BG405" s="698"/>
      <c r="BH405" s="698"/>
      <c r="BI405" s="698"/>
      <c r="BJ405" s="698"/>
      <c r="BK405" s="698"/>
      <c r="BL405" s="698"/>
      <c r="BM405" s="698"/>
      <c r="BN405" s="698"/>
      <c r="BO405" s="698"/>
      <c r="BP405" s="698"/>
      <c r="BQ405" s="698"/>
      <c r="BR405" s="698"/>
      <c r="BS405" s="698"/>
      <c r="BT405" s="699"/>
    </row>
    <row r="406" spans="5:72">
      <c r="E406" s="690"/>
      <c r="G406" s="690"/>
      <c r="H406" s="690"/>
      <c r="AQ406" s="697"/>
      <c r="AR406" s="698"/>
      <c r="AS406" s="698"/>
      <c r="AT406" s="698"/>
      <c r="AU406" s="698"/>
      <c r="AV406" s="698"/>
      <c r="AW406" s="698"/>
      <c r="AX406" s="698"/>
      <c r="AY406" s="698"/>
      <c r="AZ406" s="698"/>
      <c r="BA406" s="698"/>
      <c r="BB406" s="698"/>
      <c r="BC406" s="698"/>
      <c r="BD406" s="698"/>
      <c r="BE406" s="698"/>
      <c r="BF406" s="698"/>
      <c r="BG406" s="698"/>
      <c r="BH406" s="698"/>
      <c r="BI406" s="698"/>
      <c r="BJ406" s="698"/>
      <c r="BK406" s="698"/>
      <c r="BL406" s="698"/>
      <c r="BM406" s="698"/>
      <c r="BN406" s="698"/>
      <c r="BO406" s="698"/>
      <c r="BP406" s="698"/>
      <c r="BQ406" s="698"/>
      <c r="BR406" s="698"/>
      <c r="BS406" s="698"/>
      <c r="BT406" s="699"/>
    </row>
    <row r="407" spans="5:72">
      <c r="E407" s="690"/>
      <c r="G407" s="690"/>
      <c r="H407" s="690"/>
      <c r="AQ407" s="697"/>
      <c r="AR407" s="698"/>
      <c r="AS407" s="698"/>
      <c r="AT407" s="698"/>
      <c r="AU407" s="698"/>
      <c r="AV407" s="698"/>
      <c r="AW407" s="698"/>
      <c r="AX407" s="698"/>
      <c r="AY407" s="698"/>
      <c r="AZ407" s="698"/>
      <c r="BA407" s="698"/>
      <c r="BB407" s="698"/>
      <c r="BC407" s="698"/>
      <c r="BD407" s="698"/>
      <c r="BE407" s="698"/>
      <c r="BF407" s="698"/>
      <c r="BG407" s="698"/>
      <c r="BH407" s="698"/>
      <c r="BI407" s="698"/>
      <c r="BJ407" s="698"/>
      <c r="BK407" s="698"/>
      <c r="BL407" s="698"/>
      <c r="BM407" s="698"/>
      <c r="BN407" s="698"/>
      <c r="BO407" s="698"/>
      <c r="BP407" s="698"/>
      <c r="BQ407" s="698"/>
      <c r="BR407" s="698"/>
      <c r="BS407" s="698"/>
      <c r="BT407" s="699"/>
    </row>
    <row r="408" spans="5:72">
      <c r="E408" s="690"/>
      <c r="G408" s="690"/>
      <c r="H408" s="690"/>
      <c r="AQ408" s="697"/>
      <c r="AR408" s="698"/>
      <c r="AS408" s="698"/>
      <c r="AT408" s="698"/>
      <c r="AU408" s="698"/>
      <c r="AV408" s="698"/>
      <c r="AW408" s="698"/>
      <c r="AX408" s="698"/>
      <c r="AY408" s="698"/>
      <c r="AZ408" s="698"/>
      <c r="BA408" s="698"/>
      <c r="BB408" s="698"/>
      <c r="BC408" s="698"/>
      <c r="BD408" s="698"/>
      <c r="BE408" s="698"/>
      <c r="BF408" s="698"/>
      <c r="BG408" s="698"/>
      <c r="BH408" s="698"/>
      <c r="BI408" s="698"/>
      <c r="BJ408" s="698"/>
      <c r="BK408" s="698"/>
      <c r="BL408" s="698"/>
      <c r="BM408" s="698"/>
      <c r="BN408" s="698"/>
      <c r="BO408" s="698"/>
      <c r="BP408" s="698"/>
      <c r="BQ408" s="698"/>
      <c r="BR408" s="698"/>
      <c r="BS408" s="698"/>
      <c r="BT408" s="699"/>
    </row>
    <row r="409" spans="5:72">
      <c r="E409" s="690"/>
      <c r="G409" s="690"/>
      <c r="H409" s="690"/>
      <c r="AQ409" s="697"/>
      <c r="AR409" s="698"/>
      <c r="AS409" s="698"/>
      <c r="AT409" s="698"/>
      <c r="AU409" s="698"/>
      <c r="AV409" s="698"/>
      <c r="AW409" s="698"/>
      <c r="AX409" s="698"/>
      <c r="AY409" s="698"/>
      <c r="AZ409" s="698"/>
      <c r="BA409" s="698"/>
      <c r="BB409" s="698"/>
      <c r="BC409" s="698"/>
      <c r="BD409" s="698"/>
      <c r="BE409" s="698"/>
      <c r="BF409" s="698"/>
      <c r="BG409" s="698"/>
      <c r="BH409" s="698"/>
      <c r="BI409" s="698"/>
      <c r="BJ409" s="698"/>
      <c r="BK409" s="698"/>
      <c r="BL409" s="698"/>
      <c r="BM409" s="698"/>
      <c r="BN409" s="698"/>
      <c r="BO409" s="698"/>
      <c r="BP409" s="698"/>
      <c r="BQ409" s="698"/>
      <c r="BR409" s="698"/>
      <c r="BS409" s="698"/>
      <c r="BT409" s="699"/>
    </row>
    <row r="410" spans="5:72">
      <c r="E410" s="690"/>
      <c r="G410" s="690"/>
      <c r="H410" s="690"/>
      <c r="AQ410" s="697"/>
      <c r="AR410" s="698"/>
      <c r="AS410" s="698"/>
      <c r="AT410" s="698"/>
      <c r="AU410" s="698"/>
      <c r="AV410" s="698"/>
      <c r="AW410" s="698"/>
      <c r="AX410" s="698"/>
      <c r="AY410" s="698"/>
      <c r="AZ410" s="698"/>
      <c r="BA410" s="698"/>
      <c r="BB410" s="698"/>
      <c r="BC410" s="698"/>
      <c r="BD410" s="698"/>
      <c r="BE410" s="698"/>
      <c r="BF410" s="698"/>
      <c r="BG410" s="698"/>
      <c r="BH410" s="698"/>
      <c r="BI410" s="698"/>
      <c r="BJ410" s="698"/>
      <c r="BK410" s="698"/>
      <c r="BL410" s="698"/>
      <c r="BM410" s="698"/>
      <c r="BN410" s="698"/>
      <c r="BO410" s="698"/>
      <c r="BP410" s="698"/>
      <c r="BQ410" s="698"/>
      <c r="BR410" s="698"/>
      <c r="BS410" s="698"/>
      <c r="BT410" s="699"/>
    </row>
    <row r="411" spans="5:72">
      <c r="E411" s="690"/>
      <c r="G411" s="690"/>
      <c r="H411" s="690"/>
      <c r="AQ411" s="697"/>
      <c r="AR411" s="698"/>
      <c r="AS411" s="698"/>
      <c r="AT411" s="698"/>
      <c r="AU411" s="698"/>
      <c r="AV411" s="698"/>
      <c r="AW411" s="698"/>
      <c r="AX411" s="698"/>
      <c r="AY411" s="698"/>
      <c r="AZ411" s="698"/>
      <c r="BA411" s="698"/>
      <c r="BB411" s="698"/>
      <c r="BC411" s="698"/>
      <c r="BD411" s="698"/>
      <c r="BE411" s="698"/>
      <c r="BF411" s="698"/>
      <c r="BG411" s="698"/>
      <c r="BH411" s="698"/>
      <c r="BI411" s="698"/>
      <c r="BJ411" s="698"/>
      <c r="BK411" s="698"/>
      <c r="BL411" s="698"/>
      <c r="BM411" s="698"/>
      <c r="BN411" s="698"/>
      <c r="BO411" s="698"/>
      <c r="BP411" s="698"/>
      <c r="BQ411" s="698"/>
      <c r="BR411" s="698"/>
      <c r="BS411" s="698"/>
      <c r="BT411" s="699"/>
    </row>
    <row r="412" spans="5:72">
      <c r="E412" s="690"/>
      <c r="G412" s="690"/>
      <c r="H412" s="690"/>
      <c r="AQ412" s="697"/>
      <c r="AR412" s="698"/>
      <c r="AS412" s="698"/>
      <c r="AT412" s="698"/>
      <c r="AU412" s="698"/>
      <c r="AV412" s="698"/>
      <c r="AW412" s="698"/>
      <c r="AX412" s="698"/>
      <c r="AY412" s="698"/>
      <c r="AZ412" s="698"/>
      <c r="BA412" s="698"/>
      <c r="BB412" s="698"/>
      <c r="BC412" s="698"/>
      <c r="BD412" s="698"/>
      <c r="BE412" s="698"/>
      <c r="BF412" s="698"/>
      <c r="BG412" s="698"/>
      <c r="BH412" s="698"/>
      <c r="BI412" s="698"/>
      <c r="BJ412" s="698"/>
      <c r="BK412" s="698"/>
      <c r="BL412" s="698"/>
      <c r="BM412" s="698"/>
      <c r="BN412" s="698"/>
      <c r="BO412" s="698"/>
      <c r="BP412" s="698"/>
      <c r="BQ412" s="698"/>
      <c r="BR412" s="698"/>
      <c r="BS412" s="698"/>
      <c r="BT412" s="699"/>
    </row>
    <row r="413" spans="5:72">
      <c r="E413" s="690"/>
      <c r="G413" s="690"/>
      <c r="H413" s="690"/>
      <c r="AQ413" s="697"/>
      <c r="AR413" s="698"/>
      <c r="AS413" s="698"/>
      <c r="AT413" s="698"/>
      <c r="AU413" s="698"/>
      <c r="AV413" s="698"/>
      <c r="AW413" s="698"/>
      <c r="AX413" s="698"/>
      <c r="AY413" s="698"/>
      <c r="AZ413" s="698"/>
      <c r="BA413" s="698"/>
      <c r="BB413" s="698"/>
      <c r="BC413" s="698"/>
      <c r="BD413" s="698"/>
      <c r="BE413" s="698"/>
      <c r="BF413" s="698"/>
      <c r="BG413" s="698"/>
      <c r="BH413" s="698"/>
      <c r="BI413" s="698"/>
      <c r="BJ413" s="698"/>
      <c r="BK413" s="698"/>
      <c r="BL413" s="698"/>
      <c r="BM413" s="698"/>
      <c r="BN413" s="698"/>
      <c r="BO413" s="698"/>
      <c r="BP413" s="698"/>
      <c r="BQ413" s="698"/>
      <c r="BR413" s="698"/>
      <c r="BS413" s="698"/>
      <c r="BT413" s="699"/>
    </row>
    <row r="414" spans="5:72">
      <c r="E414" s="690"/>
      <c r="G414" s="690"/>
      <c r="H414" s="690"/>
      <c r="AQ414" s="697"/>
      <c r="AR414" s="698"/>
      <c r="AS414" s="698"/>
      <c r="AT414" s="698"/>
      <c r="AU414" s="698"/>
      <c r="AV414" s="698"/>
      <c r="AW414" s="698"/>
      <c r="AX414" s="698"/>
      <c r="AY414" s="698"/>
      <c r="AZ414" s="698"/>
      <c r="BA414" s="698"/>
      <c r="BB414" s="698"/>
      <c r="BC414" s="698"/>
      <c r="BD414" s="698"/>
      <c r="BE414" s="698"/>
      <c r="BF414" s="698"/>
      <c r="BG414" s="698"/>
      <c r="BH414" s="698"/>
      <c r="BI414" s="698"/>
      <c r="BJ414" s="698"/>
      <c r="BK414" s="698"/>
      <c r="BL414" s="698"/>
      <c r="BM414" s="698"/>
      <c r="BN414" s="698"/>
      <c r="BO414" s="698"/>
      <c r="BP414" s="698"/>
      <c r="BQ414" s="698"/>
      <c r="BR414" s="698"/>
      <c r="BS414" s="698"/>
      <c r="BT414" s="699"/>
    </row>
    <row r="415" spans="5:72">
      <c r="E415" s="690"/>
      <c r="G415" s="690"/>
      <c r="H415" s="690"/>
      <c r="AQ415" s="697"/>
      <c r="AR415" s="698"/>
      <c r="AS415" s="698"/>
      <c r="AT415" s="698"/>
      <c r="AU415" s="698"/>
      <c r="AV415" s="698"/>
      <c r="AW415" s="698"/>
      <c r="AX415" s="698"/>
      <c r="AY415" s="698"/>
      <c r="AZ415" s="698"/>
      <c r="BA415" s="698"/>
      <c r="BB415" s="698"/>
      <c r="BC415" s="698"/>
      <c r="BD415" s="698"/>
      <c r="BE415" s="698"/>
      <c r="BF415" s="698"/>
      <c r="BG415" s="698"/>
      <c r="BH415" s="698"/>
      <c r="BI415" s="698"/>
      <c r="BJ415" s="698"/>
      <c r="BK415" s="698"/>
      <c r="BL415" s="698"/>
      <c r="BM415" s="698"/>
      <c r="BN415" s="698"/>
      <c r="BO415" s="698"/>
      <c r="BP415" s="698"/>
      <c r="BQ415" s="698"/>
      <c r="BR415" s="698"/>
      <c r="BS415" s="698"/>
      <c r="BT415" s="699"/>
    </row>
    <row r="416" spans="5:72">
      <c r="E416" s="690"/>
      <c r="G416" s="690"/>
      <c r="H416" s="690"/>
      <c r="AQ416" s="697"/>
      <c r="AR416" s="698"/>
      <c r="AS416" s="698"/>
      <c r="AT416" s="698"/>
      <c r="AU416" s="698"/>
      <c r="AV416" s="698"/>
      <c r="AW416" s="698"/>
      <c r="AX416" s="698"/>
      <c r="AY416" s="698"/>
      <c r="AZ416" s="698"/>
      <c r="BA416" s="698"/>
      <c r="BB416" s="698"/>
      <c r="BC416" s="698"/>
      <c r="BD416" s="698"/>
      <c r="BE416" s="698"/>
      <c r="BF416" s="698"/>
      <c r="BG416" s="698"/>
      <c r="BH416" s="698"/>
      <c r="BI416" s="698"/>
      <c r="BJ416" s="698"/>
      <c r="BK416" s="698"/>
      <c r="BL416" s="698"/>
      <c r="BM416" s="698"/>
      <c r="BN416" s="698"/>
      <c r="BO416" s="698"/>
      <c r="BP416" s="698"/>
      <c r="BQ416" s="698"/>
      <c r="BR416" s="698"/>
      <c r="BS416" s="698"/>
      <c r="BT416" s="699"/>
    </row>
    <row r="417" spans="5:72">
      <c r="E417" s="690"/>
      <c r="G417" s="690"/>
      <c r="H417" s="690"/>
      <c r="AQ417" s="697"/>
      <c r="AR417" s="698"/>
      <c r="AS417" s="698"/>
      <c r="AT417" s="698"/>
      <c r="AU417" s="698"/>
      <c r="AV417" s="698"/>
      <c r="AW417" s="698"/>
      <c r="AX417" s="698"/>
      <c r="AY417" s="698"/>
      <c r="AZ417" s="698"/>
      <c r="BA417" s="698"/>
      <c r="BB417" s="698"/>
      <c r="BC417" s="698"/>
      <c r="BD417" s="698"/>
      <c r="BE417" s="698"/>
      <c r="BF417" s="698"/>
      <c r="BG417" s="698"/>
      <c r="BH417" s="698"/>
      <c r="BI417" s="698"/>
      <c r="BJ417" s="698"/>
      <c r="BK417" s="698"/>
      <c r="BL417" s="698"/>
      <c r="BM417" s="698"/>
      <c r="BN417" s="698"/>
      <c r="BO417" s="698"/>
      <c r="BP417" s="698"/>
      <c r="BQ417" s="698"/>
      <c r="BR417" s="698"/>
      <c r="BS417" s="698"/>
      <c r="BT417" s="699"/>
    </row>
    <row r="418" spans="5:72">
      <c r="E418" s="690"/>
      <c r="G418" s="690"/>
      <c r="H418" s="690"/>
      <c r="AQ418" s="697"/>
      <c r="AR418" s="698"/>
      <c r="AS418" s="698"/>
      <c r="AT418" s="698"/>
      <c r="AU418" s="698"/>
      <c r="AV418" s="698"/>
      <c r="AW418" s="698"/>
      <c r="AX418" s="698"/>
      <c r="AY418" s="698"/>
      <c r="AZ418" s="698"/>
      <c r="BA418" s="698"/>
      <c r="BB418" s="698"/>
      <c r="BC418" s="698"/>
      <c r="BD418" s="698"/>
      <c r="BE418" s="698"/>
      <c r="BF418" s="698"/>
      <c r="BG418" s="698"/>
      <c r="BH418" s="698"/>
      <c r="BI418" s="698"/>
      <c r="BJ418" s="698"/>
      <c r="BK418" s="698"/>
      <c r="BL418" s="698"/>
      <c r="BM418" s="698"/>
      <c r="BN418" s="698"/>
      <c r="BO418" s="698"/>
      <c r="BP418" s="698"/>
      <c r="BQ418" s="698"/>
      <c r="BR418" s="698"/>
      <c r="BS418" s="698"/>
      <c r="BT418" s="699"/>
    </row>
    <row r="419" spans="5:72">
      <c r="E419" s="690"/>
      <c r="G419" s="690"/>
      <c r="H419" s="690"/>
      <c r="AQ419" s="697"/>
      <c r="AR419" s="698"/>
      <c r="AS419" s="698"/>
      <c r="AT419" s="698"/>
      <c r="AU419" s="698"/>
      <c r="AV419" s="698"/>
      <c r="AW419" s="698"/>
      <c r="AX419" s="698"/>
      <c r="AY419" s="698"/>
      <c r="AZ419" s="698"/>
      <c r="BA419" s="698"/>
      <c r="BB419" s="698"/>
      <c r="BC419" s="698"/>
      <c r="BD419" s="698"/>
      <c r="BE419" s="698"/>
      <c r="BF419" s="698"/>
      <c r="BG419" s="698"/>
      <c r="BH419" s="698"/>
      <c r="BI419" s="698"/>
      <c r="BJ419" s="698"/>
      <c r="BK419" s="698"/>
      <c r="BL419" s="698"/>
      <c r="BM419" s="698"/>
      <c r="BN419" s="698"/>
      <c r="BO419" s="698"/>
      <c r="BP419" s="698"/>
      <c r="BQ419" s="698"/>
      <c r="BR419" s="698"/>
      <c r="BS419" s="698"/>
      <c r="BT419" s="699"/>
    </row>
    <row r="420" spans="5:72">
      <c r="E420" s="690"/>
      <c r="G420" s="690"/>
      <c r="H420" s="690"/>
      <c r="AQ420" s="697"/>
      <c r="AR420" s="698"/>
      <c r="AS420" s="698"/>
      <c r="AT420" s="698"/>
      <c r="AU420" s="698"/>
      <c r="AV420" s="698"/>
      <c r="AW420" s="698"/>
      <c r="AX420" s="698"/>
      <c r="AY420" s="698"/>
      <c r="AZ420" s="698"/>
      <c r="BA420" s="698"/>
      <c r="BB420" s="698"/>
      <c r="BC420" s="698"/>
      <c r="BD420" s="698"/>
      <c r="BE420" s="698"/>
      <c r="BF420" s="698"/>
      <c r="BG420" s="698"/>
      <c r="BH420" s="698"/>
      <c r="BI420" s="698"/>
      <c r="BJ420" s="698"/>
      <c r="BK420" s="698"/>
      <c r="BL420" s="698"/>
      <c r="BM420" s="698"/>
      <c r="BN420" s="698"/>
      <c r="BO420" s="698"/>
      <c r="BP420" s="698"/>
      <c r="BQ420" s="698"/>
      <c r="BR420" s="698"/>
      <c r="BS420" s="698"/>
      <c r="BT420" s="699"/>
    </row>
    <row r="421" spans="5:72">
      <c r="E421" s="690"/>
      <c r="G421" s="690"/>
      <c r="H421" s="690"/>
      <c r="AQ421" s="697"/>
      <c r="AR421" s="698"/>
      <c r="AS421" s="698"/>
      <c r="AT421" s="698"/>
      <c r="AU421" s="698"/>
      <c r="AV421" s="698"/>
      <c r="AW421" s="698"/>
      <c r="AX421" s="698"/>
      <c r="AY421" s="698"/>
      <c r="AZ421" s="698"/>
      <c r="BA421" s="698"/>
      <c r="BB421" s="698"/>
      <c r="BC421" s="698"/>
      <c r="BD421" s="698"/>
      <c r="BE421" s="698"/>
      <c r="BF421" s="698"/>
      <c r="BG421" s="698"/>
      <c r="BH421" s="698"/>
      <c r="BI421" s="698"/>
      <c r="BJ421" s="698"/>
      <c r="BK421" s="698"/>
      <c r="BL421" s="698"/>
      <c r="BM421" s="698"/>
      <c r="BN421" s="698"/>
      <c r="BO421" s="698"/>
      <c r="BP421" s="698"/>
      <c r="BQ421" s="698"/>
      <c r="BR421" s="698"/>
      <c r="BS421" s="698"/>
      <c r="BT421" s="699"/>
    </row>
    <row r="422" spans="5:72">
      <c r="E422" s="690"/>
      <c r="G422" s="690"/>
      <c r="H422" s="690"/>
      <c r="AQ422" s="697"/>
      <c r="AR422" s="698"/>
      <c r="AS422" s="698"/>
      <c r="AT422" s="698"/>
      <c r="AU422" s="698"/>
      <c r="AV422" s="698"/>
      <c r="AW422" s="698"/>
      <c r="AX422" s="698"/>
      <c r="AY422" s="698"/>
      <c r="AZ422" s="698"/>
      <c r="BA422" s="698"/>
      <c r="BB422" s="698"/>
      <c r="BC422" s="698"/>
      <c r="BD422" s="698"/>
      <c r="BE422" s="698"/>
      <c r="BF422" s="698"/>
      <c r="BG422" s="698"/>
      <c r="BH422" s="698"/>
      <c r="BI422" s="698"/>
      <c r="BJ422" s="698"/>
      <c r="BK422" s="698"/>
      <c r="BL422" s="698"/>
      <c r="BM422" s="698"/>
      <c r="BN422" s="698"/>
      <c r="BO422" s="698"/>
      <c r="BP422" s="698"/>
      <c r="BQ422" s="698"/>
      <c r="BR422" s="698"/>
      <c r="BS422" s="698"/>
      <c r="BT422" s="699"/>
    </row>
    <row r="423" spans="5:72">
      <c r="E423" s="690"/>
      <c r="G423" s="690"/>
      <c r="H423" s="690"/>
      <c r="AQ423" s="697"/>
      <c r="AR423" s="698"/>
      <c r="AS423" s="698"/>
      <c r="AT423" s="698"/>
      <c r="AU423" s="698"/>
      <c r="AV423" s="698"/>
      <c r="AW423" s="698"/>
      <c r="AX423" s="698"/>
      <c r="AY423" s="698"/>
      <c r="AZ423" s="698"/>
      <c r="BA423" s="698"/>
      <c r="BB423" s="698"/>
      <c r="BC423" s="698"/>
      <c r="BD423" s="698"/>
      <c r="BE423" s="698"/>
      <c r="BF423" s="698"/>
      <c r="BG423" s="698"/>
      <c r="BH423" s="698"/>
      <c r="BI423" s="698"/>
      <c r="BJ423" s="698"/>
      <c r="BK423" s="698"/>
      <c r="BL423" s="698"/>
      <c r="BM423" s="698"/>
      <c r="BN423" s="698"/>
      <c r="BO423" s="698"/>
      <c r="BP423" s="698"/>
      <c r="BQ423" s="698"/>
      <c r="BR423" s="698"/>
      <c r="BS423" s="698"/>
      <c r="BT423" s="699"/>
    </row>
    <row r="424" spans="5:72">
      <c r="E424" s="690"/>
      <c r="G424" s="690"/>
      <c r="H424" s="690"/>
      <c r="AQ424" s="697"/>
      <c r="AR424" s="698"/>
      <c r="AS424" s="698"/>
      <c r="AT424" s="698"/>
      <c r="AU424" s="698"/>
      <c r="AV424" s="698"/>
      <c r="AW424" s="698"/>
      <c r="AX424" s="698"/>
      <c r="AY424" s="698"/>
      <c r="AZ424" s="698"/>
      <c r="BA424" s="698"/>
      <c r="BB424" s="698"/>
      <c r="BC424" s="698"/>
      <c r="BD424" s="698"/>
      <c r="BE424" s="698"/>
      <c r="BF424" s="698"/>
      <c r="BG424" s="698"/>
      <c r="BH424" s="698"/>
      <c r="BI424" s="698"/>
      <c r="BJ424" s="698"/>
      <c r="BK424" s="698"/>
      <c r="BL424" s="698"/>
      <c r="BM424" s="698"/>
      <c r="BN424" s="698"/>
      <c r="BO424" s="698"/>
      <c r="BP424" s="698"/>
      <c r="BQ424" s="698"/>
      <c r="BR424" s="698"/>
      <c r="BS424" s="698"/>
      <c r="BT424" s="699"/>
    </row>
    <row r="425" spans="5:72">
      <c r="E425" s="690"/>
      <c r="G425" s="690"/>
      <c r="H425" s="690"/>
      <c r="AQ425" s="697"/>
      <c r="AR425" s="698"/>
      <c r="AS425" s="698"/>
      <c r="AT425" s="698"/>
      <c r="AU425" s="698"/>
      <c r="AV425" s="698"/>
      <c r="AW425" s="698"/>
      <c r="AX425" s="698"/>
      <c r="AY425" s="698"/>
      <c r="AZ425" s="698"/>
      <c r="BA425" s="698"/>
      <c r="BB425" s="698"/>
      <c r="BC425" s="698"/>
      <c r="BD425" s="698"/>
      <c r="BE425" s="698"/>
      <c r="BF425" s="698"/>
      <c r="BG425" s="698"/>
      <c r="BH425" s="698"/>
      <c r="BI425" s="698"/>
      <c r="BJ425" s="698"/>
      <c r="BK425" s="698"/>
      <c r="BL425" s="698"/>
      <c r="BM425" s="698"/>
      <c r="BN425" s="698"/>
      <c r="BO425" s="698"/>
      <c r="BP425" s="698"/>
      <c r="BQ425" s="698"/>
      <c r="BR425" s="698"/>
      <c r="BS425" s="698"/>
      <c r="BT425" s="699"/>
    </row>
    <row r="426" spans="5:72">
      <c r="E426" s="690"/>
      <c r="G426" s="690"/>
      <c r="H426" s="690"/>
      <c r="AQ426" s="697"/>
      <c r="AR426" s="698"/>
      <c r="AS426" s="698"/>
      <c r="AT426" s="698"/>
      <c r="AU426" s="698"/>
      <c r="AV426" s="698"/>
      <c r="AW426" s="698"/>
      <c r="AX426" s="698"/>
      <c r="AY426" s="698"/>
      <c r="AZ426" s="698"/>
      <c r="BA426" s="698"/>
      <c r="BB426" s="698"/>
      <c r="BC426" s="698"/>
      <c r="BD426" s="698"/>
      <c r="BE426" s="698"/>
      <c r="BF426" s="698"/>
      <c r="BG426" s="698"/>
      <c r="BH426" s="698"/>
      <c r="BI426" s="698"/>
      <c r="BJ426" s="698"/>
      <c r="BK426" s="698"/>
      <c r="BL426" s="698"/>
      <c r="BM426" s="698"/>
      <c r="BN426" s="698"/>
      <c r="BO426" s="698"/>
      <c r="BP426" s="698"/>
      <c r="BQ426" s="698"/>
      <c r="BR426" s="698"/>
      <c r="BS426" s="698"/>
      <c r="BT426" s="699"/>
    </row>
    <row r="427" spans="5:72">
      <c r="E427" s="690"/>
      <c r="G427" s="690"/>
      <c r="H427" s="690"/>
      <c r="AQ427" s="697"/>
      <c r="AR427" s="698"/>
      <c r="AS427" s="698"/>
      <c r="AT427" s="698"/>
      <c r="AU427" s="698"/>
      <c r="AV427" s="698"/>
      <c r="AW427" s="698"/>
      <c r="AX427" s="698"/>
      <c r="AY427" s="698"/>
      <c r="AZ427" s="698"/>
      <c r="BA427" s="698"/>
      <c r="BB427" s="698"/>
      <c r="BC427" s="698"/>
      <c r="BD427" s="698"/>
      <c r="BE427" s="698"/>
      <c r="BF427" s="698"/>
      <c r="BG427" s="698"/>
      <c r="BH427" s="698"/>
      <c r="BI427" s="698"/>
      <c r="BJ427" s="698"/>
      <c r="BK427" s="698"/>
      <c r="BL427" s="698"/>
      <c r="BM427" s="698"/>
      <c r="BN427" s="698"/>
      <c r="BO427" s="698"/>
      <c r="BP427" s="698"/>
      <c r="BQ427" s="698"/>
      <c r="BR427" s="698"/>
      <c r="BS427" s="698"/>
      <c r="BT427" s="699"/>
    </row>
    <row r="428" spans="5:72">
      <c r="E428" s="690"/>
      <c r="G428" s="690"/>
      <c r="H428" s="690"/>
      <c r="AQ428" s="697"/>
      <c r="AR428" s="698"/>
      <c r="AS428" s="698"/>
      <c r="AT428" s="698"/>
      <c r="AU428" s="698"/>
      <c r="AV428" s="698"/>
      <c r="AW428" s="698"/>
      <c r="AX428" s="698"/>
      <c r="AY428" s="698"/>
      <c r="AZ428" s="698"/>
      <c r="BA428" s="698"/>
      <c r="BB428" s="698"/>
      <c r="BC428" s="698"/>
      <c r="BD428" s="698"/>
      <c r="BE428" s="698"/>
      <c r="BF428" s="698"/>
      <c r="BG428" s="698"/>
      <c r="BH428" s="698"/>
      <c r="BI428" s="698"/>
      <c r="BJ428" s="698"/>
      <c r="BK428" s="698"/>
      <c r="BL428" s="698"/>
      <c r="BM428" s="698"/>
      <c r="BN428" s="698"/>
      <c r="BO428" s="698"/>
      <c r="BP428" s="698"/>
      <c r="BQ428" s="698"/>
      <c r="BR428" s="698"/>
      <c r="BS428" s="698"/>
      <c r="BT428" s="699"/>
    </row>
    <row r="429" spans="5:72">
      <c r="E429" s="690"/>
      <c r="G429" s="690"/>
      <c r="H429" s="690"/>
      <c r="AQ429" s="697"/>
      <c r="AR429" s="698"/>
      <c r="AS429" s="698"/>
      <c r="AT429" s="698"/>
      <c r="AU429" s="698"/>
      <c r="AV429" s="698"/>
      <c r="AW429" s="698"/>
      <c r="AX429" s="698"/>
      <c r="AY429" s="698"/>
      <c r="AZ429" s="698"/>
      <c r="BA429" s="698"/>
      <c r="BB429" s="698"/>
      <c r="BC429" s="698"/>
      <c r="BD429" s="698"/>
      <c r="BE429" s="698"/>
      <c r="BF429" s="698"/>
      <c r="BG429" s="698"/>
      <c r="BH429" s="698"/>
      <c r="BI429" s="698"/>
      <c r="BJ429" s="698"/>
      <c r="BK429" s="698"/>
      <c r="BL429" s="698"/>
      <c r="BM429" s="698"/>
      <c r="BN429" s="698"/>
      <c r="BO429" s="698"/>
      <c r="BP429" s="698"/>
      <c r="BQ429" s="698"/>
      <c r="BR429" s="698"/>
      <c r="BS429" s="698"/>
      <c r="BT429" s="699"/>
    </row>
  </sheetData>
  <autoFilter ref="C26:BT429">
    <sortState ref="C26:BT42">
      <sortCondition ref="H25"/>
    </sortState>
  </autoFilter>
  <mergeCells count="1">
    <mergeCell ref="C24:G24"/>
  </mergeCells>
  <conditionalFormatting sqref="L110:AO122 AQ108:BT122">
    <cfRule type="cellIs" dxfId="17" priority="17" operator="equal">
      <formula>0</formula>
    </cfRule>
  </conditionalFormatting>
  <conditionalFormatting sqref="L91:AO105 AQ90:BT107">
    <cfRule type="cellIs" dxfId="16" priority="18" operator="equal">
      <formula>0</formula>
    </cfRule>
  </conditionalFormatting>
  <conditionalFormatting sqref="L90:AO90">
    <cfRule type="cellIs" dxfId="15" priority="16" operator="equal">
      <formula>0</formula>
    </cfRule>
  </conditionalFormatting>
  <conditionalFormatting sqref="L106:AO109">
    <cfRule type="cellIs" dxfId="14" priority="15" operator="equal">
      <formula>0</formula>
    </cfRule>
  </conditionalFormatting>
  <conditionalFormatting sqref="L27:AO69">
    <cfRule type="cellIs" dxfId="13" priority="14" operator="equal">
      <formula>0</formula>
    </cfRule>
  </conditionalFormatting>
  <conditionalFormatting sqref="L74:AO86">
    <cfRule type="cellIs" dxfId="12" priority="13" operator="equal">
      <formula>0</formula>
    </cfRule>
  </conditionalFormatting>
  <conditionalFormatting sqref="L27:AO32">
    <cfRule type="cellIs" dxfId="11" priority="12" operator="equal">
      <formula>0</formula>
    </cfRule>
  </conditionalFormatting>
  <conditionalFormatting sqref="L33:AO43">
    <cfRule type="cellIs" dxfId="10" priority="11" operator="equal">
      <formula>0</formula>
    </cfRule>
  </conditionalFormatting>
  <conditionalFormatting sqref="L70:AO73">
    <cfRule type="cellIs" dxfId="9" priority="10" operator="equal">
      <formula>0</formula>
    </cfRule>
  </conditionalFormatting>
  <conditionalFormatting sqref="L87:AO89">
    <cfRule type="cellIs" dxfId="8" priority="9" operator="equal">
      <formula>0</formula>
    </cfRule>
  </conditionalFormatting>
  <conditionalFormatting sqref="AQ37:BT71">
    <cfRule type="cellIs" dxfId="7" priority="8" operator="equal">
      <formula>0</formula>
    </cfRule>
  </conditionalFormatting>
  <conditionalFormatting sqref="AQ72:BT88">
    <cfRule type="cellIs" dxfId="6" priority="7" operator="equal">
      <formula>0</formula>
    </cfRule>
  </conditionalFormatting>
  <conditionalFormatting sqref="AQ89:BT89">
    <cfRule type="cellIs" dxfId="5" priority="6" operator="equal">
      <formula>0</formula>
    </cfRule>
  </conditionalFormatting>
  <conditionalFormatting sqref="AQ41:BT43">
    <cfRule type="cellIs" dxfId="4" priority="5" operator="equal">
      <formula>0</formula>
    </cfRule>
  </conditionalFormatting>
  <conditionalFormatting sqref="AQ27:BT28">
    <cfRule type="cellIs" dxfId="3" priority="4" operator="equal">
      <formula>0</formula>
    </cfRule>
  </conditionalFormatting>
  <conditionalFormatting sqref="AQ29:BT40">
    <cfRule type="cellIs" dxfId="2" priority="3" operator="equal">
      <formula>0</formula>
    </cfRule>
  </conditionalFormatting>
  <conditionalFormatting sqref="L123:AO183 AQ123:BT183">
    <cfRule type="cellIs" dxfId="1" priority="2" operator="equal">
      <formula>0</formula>
    </cfRule>
  </conditionalFormatting>
  <conditionalFormatting sqref="AQ184:BT429">
    <cfRule type="cellIs" dxfId="0" priority="1" operator="equal">
      <formula>0</formula>
    </cfRule>
  </conditionalFormatting>
  <pageMargins left="0.7" right="0.7" top="0.75" bottom="0.75" header="0.3" footer="0.3"/>
  <pageSetup scale="13"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DropDownList!$G$2:$G$11</xm:f>
          </x14:formula1>
          <xm:sqref>I184:I1048576</xm:sqref>
        </x14:dataValidation>
        <x14:dataValidation type="list" allowBlank="1" showInputMessage="1" showErrorMessage="1">
          <x14:formula1>
            <xm:f>DropDownList!$H$2:$H$3</xm:f>
          </x14:formula1>
          <xm:sqref>J27 J156 J52:J53 J129 J133 J149 J183:J1048576</xm:sqref>
        </x14:dataValidation>
        <x14:dataValidation type="list" allowBlank="1" showInputMessage="1" showErrorMessage="1">
          <x14:formula1>
            <xm:f>[2]DropDownList!#REF!</xm:f>
          </x14:formula1>
          <xm:sqref>I27:I89</xm:sqref>
        </x14:dataValidation>
        <x14:dataValidation type="list" allowBlank="1" showInputMessage="1" showErrorMessage="1">
          <x14:formula1>
            <xm:f>[1]DropDownList!#REF!</xm:f>
          </x14:formula1>
          <xm:sqref>J28:J51 J54:J128 J130:J132 J134:J148 J150:J155 J157:J182</xm:sqref>
        </x14:dataValidation>
        <x14:dataValidation type="list" allowBlank="1" showInputMessage="1" showErrorMessage="1">
          <x14:formula1>
            <xm:f>[1]DropDownList!#REF!</xm:f>
          </x14:formula1>
          <xm:sqref>I90:I183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U49"/>
  <sheetViews>
    <sheetView topLeftCell="A22" zoomScale="90" zoomScaleNormal="90" workbookViewId="0">
      <selection activeCell="H35" sqref="H35"/>
    </sheetView>
  </sheetViews>
  <sheetFormatPr defaultColWidth="9.140625" defaultRowHeight="15"/>
  <cols>
    <col min="1" max="1" width="9.140625" style="12"/>
    <col min="2" max="2" width="10.140625" style="12" customWidth="1"/>
    <col min="3" max="3" width="11.28515625" style="12" customWidth="1"/>
    <col min="4" max="4" width="13.28515625" style="12" customWidth="1"/>
    <col min="5" max="5" width="12.7109375" style="12" customWidth="1"/>
    <col min="6" max="6" width="12" style="12" customWidth="1"/>
    <col min="7" max="7" width="9.140625" style="12"/>
    <col min="8" max="8" width="24.5703125" style="12" customWidth="1"/>
    <col min="9" max="9" width="11.140625" style="12" customWidth="1"/>
    <col min="10" max="10" width="9.140625" style="12"/>
    <col min="11" max="11" width="11.5703125" style="12" customWidth="1"/>
    <col min="12" max="12" width="9.140625" style="12"/>
    <col min="13" max="13" width="26" style="12" customWidth="1"/>
    <col min="14" max="14" width="9.85546875" style="12" customWidth="1"/>
    <col min="15" max="15" width="9.140625" style="12"/>
    <col min="16" max="16" width="9.7109375" style="12" customWidth="1"/>
    <col min="17" max="16384" width="9.140625" style="12"/>
  </cols>
  <sheetData>
    <row r="12" spans="1:17" ht="24" customHeight="1" thickBot="1"/>
    <row r="13" spans="1:17" s="9" customFormat="1" ht="23.45" customHeight="1" thickBot="1">
      <c r="A13" s="586"/>
      <c r="B13" s="586" t="s">
        <v>171</v>
      </c>
      <c r="D13" s="126" t="s">
        <v>175</v>
      </c>
      <c r="E13" s="744"/>
      <c r="F13" s="176"/>
      <c r="G13" s="177"/>
      <c r="H13" s="178"/>
      <c r="K13" s="178"/>
      <c r="L13" s="176"/>
      <c r="M13" s="176"/>
      <c r="N13" s="176"/>
      <c r="O13" s="176"/>
      <c r="P13" s="176"/>
      <c r="Q13" s="179"/>
    </row>
    <row r="14" spans="1:17" s="9" customFormat="1" ht="15.6" customHeight="1">
      <c r="B14" s="549"/>
      <c r="D14" s="17"/>
      <c r="E14" s="17"/>
      <c r="F14" s="176"/>
      <c r="G14" s="177"/>
      <c r="H14" s="178"/>
      <c r="K14" s="178"/>
      <c r="L14" s="176"/>
      <c r="M14" s="176"/>
      <c r="N14" s="176"/>
      <c r="O14" s="176"/>
      <c r="P14" s="176"/>
      <c r="Q14" s="179"/>
    </row>
    <row r="15" spans="1:17" ht="15.75">
      <c r="B15" s="586" t="s">
        <v>505</v>
      </c>
    </row>
    <row r="16" spans="1:17" ht="15.75">
      <c r="B16" s="586"/>
    </row>
    <row r="17" spans="2:21" s="666" customFormat="1" ht="20.45" customHeight="1">
      <c r="B17" s="664" t="s">
        <v>672</v>
      </c>
      <c r="C17" s="665"/>
      <c r="D17" s="665"/>
      <c r="E17" s="665"/>
      <c r="F17" s="665"/>
      <c r="G17" s="665"/>
      <c r="H17" s="665"/>
      <c r="I17" s="665"/>
      <c r="J17" s="665"/>
      <c r="K17" s="665"/>
      <c r="L17" s="665"/>
      <c r="M17" s="665"/>
      <c r="N17" s="665"/>
      <c r="O17" s="665"/>
      <c r="P17" s="665"/>
      <c r="Q17" s="665"/>
      <c r="R17" s="665"/>
      <c r="S17" s="665"/>
      <c r="T17" s="665"/>
      <c r="U17" s="665"/>
    </row>
    <row r="18" spans="2:21" ht="60" customHeight="1">
      <c r="B18" s="829" t="s">
        <v>726</v>
      </c>
      <c r="C18" s="829"/>
      <c r="D18" s="829"/>
      <c r="E18" s="829"/>
      <c r="F18" s="829"/>
      <c r="G18" s="829"/>
      <c r="H18" s="829"/>
      <c r="I18" s="829"/>
      <c r="J18" s="829"/>
      <c r="K18" s="829"/>
      <c r="L18" s="829"/>
      <c r="M18" s="829"/>
      <c r="N18" s="829"/>
      <c r="O18" s="829"/>
      <c r="P18" s="829"/>
      <c r="Q18" s="829"/>
      <c r="R18" s="829"/>
      <c r="S18" s="829"/>
      <c r="T18" s="829"/>
      <c r="U18" s="829"/>
    </row>
    <row r="21" spans="2:21" ht="21">
      <c r="B21" s="742" t="s">
        <v>710</v>
      </c>
    </row>
    <row r="23" spans="2:21" ht="21">
      <c r="B23" s="742" t="s">
        <v>711</v>
      </c>
      <c r="C23" s="743"/>
      <c r="E23" s="743"/>
      <c r="F23" s="743"/>
      <c r="H23" s="742" t="s">
        <v>712</v>
      </c>
    </row>
    <row r="24" spans="2:21" ht="18.600000000000001" customHeight="1">
      <c r="B24" s="828" t="s">
        <v>688</v>
      </c>
      <c r="C24" s="828"/>
      <c r="D24" s="828"/>
      <c r="E24" s="828"/>
      <c r="F24" s="828"/>
      <c r="H24" s="12" t="s">
        <v>696</v>
      </c>
      <c r="M24" s="12" t="s">
        <v>697</v>
      </c>
    </row>
    <row r="25" spans="2:21" ht="45">
      <c r="B25" s="739" t="s">
        <v>62</v>
      </c>
      <c r="C25" s="739" t="s">
        <v>689</v>
      </c>
      <c r="D25" s="739" t="s">
        <v>690</v>
      </c>
      <c r="E25" s="739" t="s">
        <v>692</v>
      </c>
      <c r="F25" s="739" t="s">
        <v>691</v>
      </c>
      <c r="H25" s="739" t="s">
        <v>693</v>
      </c>
      <c r="I25" s="739" t="s">
        <v>694</v>
      </c>
      <c r="J25" s="739" t="s">
        <v>695</v>
      </c>
      <c r="K25" s="739" t="s">
        <v>689</v>
      </c>
      <c r="M25" s="739" t="s">
        <v>693</v>
      </c>
      <c r="N25" s="739" t="s">
        <v>694</v>
      </c>
      <c r="O25" s="739" t="s">
        <v>695</v>
      </c>
      <c r="P25" s="739" t="s">
        <v>689</v>
      </c>
    </row>
    <row r="26" spans="2:21" ht="18">
      <c r="B26" s="746"/>
      <c r="C26" s="746" t="s">
        <v>700</v>
      </c>
      <c r="D26" s="746" t="s">
        <v>701</v>
      </c>
      <c r="E26" s="746" t="s">
        <v>702</v>
      </c>
      <c r="F26" s="746" t="s">
        <v>703</v>
      </c>
      <c r="H26" s="746"/>
      <c r="I26" s="746" t="s">
        <v>704</v>
      </c>
      <c r="J26" s="746" t="s">
        <v>705</v>
      </c>
      <c r="K26" s="746" t="s">
        <v>706</v>
      </c>
      <c r="M26" s="746"/>
      <c r="N26" s="746" t="s">
        <v>707</v>
      </c>
      <c r="O26" s="746" t="s">
        <v>708</v>
      </c>
      <c r="P26" s="746" t="s">
        <v>709</v>
      </c>
    </row>
    <row r="27" spans="2:21" ht="15.6" customHeight="1">
      <c r="B27" s="741" t="s">
        <v>714</v>
      </c>
      <c r="C27" s="749">
        <f>K49</f>
        <v>0</v>
      </c>
      <c r="D27" s="747"/>
      <c r="E27" s="740"/>
      <c r="F27" s="740"/>
      <c r="H27" s="740"/>
      <c r="I27" s="740"/>
      <c r="J27" s="740"/>
      <c r="K27" s="740">
        <f>I27*J27</f>
        <v>0</v>
      </c>
      <c r="M27" s="740"/>
      <c r="N27" s="740"/>
      <c r="O27" s="740"/>
      <c r="P27" s="740">
        <f>N27*O27</f>
        <v>0</v>
      </c>
    </row>
    <row r="28" spans="2:21" ht="15.6" customHeight="1">
      <c r="B28" s="741" t="s">
        <v>715</v>
      </c>
      <c r="C28" s="750">
        <f>P49</f>
        <v>0</v>
      </c>
      <c r="D28" s="751">
        <f>C28-C27</f>
        <v>0</v>
      </c>
      <c r="E28" s="740"/>
      <c r="F28" s="748">
        <f>D28*E28</f>
        <v>0</v>
      </c>
      <c r="H28" s="740"/>
      <c r="I28" s="740"/>
      <c r="J28" s="740"/>
      <c r="K28" s="740"/>
      <c r="M28" s="740"/>
      <c r="N28" s="740"/>
      <c r="O28" s="740"/>
      <c r="P28" s="740"/>
    </row>
    <row r="29" spans="2:21" ht="15.6" customHeight="1">
      <c r="B29" s="741" t="s">
        <v>716</v>
      </c>
      <c r="C29" s="740"/>
      <c r="D29" s="740"/>
      <c r="E29" s="740"/>
      <c r="F29" s="740"/>
      <c r="H29" s="740"/>
      <c r="I29" s="740"/>
      <c r="J29" s="740"/>
      <c r="K29" s="740"/>
      <c r="M29" s="740"/>
      <c r="N29" s="740"/>
      <c r="O29" s="740"/>
      <c r="P29" s="740"/>
    </row>
    <row r="30" spans="2:21" ht="15.6" customHeight="1">
      <c r="B30" s="741" t="s">
        <v>717</v>
      </c>
      <c r="C30" s="740"/>
      <c r="D30" s="740"/>
      <c r="E30" s="740"/>
      <c r="F30" s="740"/>
      <c r="H30" s="740"/>
      <c r="I30" s="740"/>
      <c r="J30" s="740"/>
      <c r="K30" s="740"/>
      <c r="M30" s="740"/>
      <c r="N30" s="740"/>
      <c r="O30" s="740"/>
      <c r="P30" s="740"/>
    </row>
    <row r="31" spans="2:21" ht="15.6" customHeight="1">
      <c r="B31" s="741" t="s">
        <v>718</v>
      </c>
      <c r="C31" s="740"/>
      <c r="D31" s="740"/>
      <c r="E31" s="740"/>
      <c r="F31" s="740"/>
      <c r="H31" s="740"/>
      <c r="I31" s="740"/>
      <c r="J31" s="740"/>
      <c r="K31" s="740"/>
      <c r="M31" s="740"/>
      <c r="N31" s="740"/>
      <c r="O31" s="740"/>
      <c r="P31" s="740"/>
    </row>
    <row r="32" spans="2:21" ht="15.6" customHeight="1">
      <c r="B32" s="741" t="s">
        <v>719</v>
      </c>
      <c r="C32" s="740"/>
      <c r="D32" s="740"/>
      <c r="E32" s="740"/>
      <c r="F32" s="740"/>
      <c r="H32" s="740"/>
      <c r="I32" s="740"/>
      <c r="J32" s="740"/>
      <c r="K32" s="740"/>
      <c r="M32" s="740"/>
      <c r="N32" s="740"/>
      <c r="O32" s="740"/>
      <c r="P32" s="740"/>
    </row>
    <row r="33" spans="2:16" ht="15.6" customHeight="1">
      <c r="B33" s="741" t="s">
        <v>720</v>
      </c>
      <c r="C33" s="740"/>
      <c r="D33" s="740"/>
      <c r="E33" s="740"/>
      <c r="F33" s="740"/>
      <c r="H33" s="740"/>
      <c r="I33" s="740"/>
      <c r="J33" s="740"/>
      <c r="K33" s="740"/>
      <c r="M33" s="740"/>
      <c r="N33" s="740"/>
      <c r="O33" s="740"/>
      <c r="P33" s="740"/>
    </row>
    <row r="34" spans="2:16" ht="15.6" customHeight="1">
      <c r="B34" s="741" t="s">
        <v>721</v>
      </c>
      <c r="C34" s="740"/>
      <c r="D34" s="740"/>
      <c r="E34" s="740"/>
      <c r="F34" s="740"/>
      <c r="H34" s="740"/>
      <c r="I34" s="740"/>
      <c r="J34" s="740"/>
      <c r="K34" s="740"/>
      <c r="M34" s="740"/>
      <c r="N34" s="740"/>
      <c r="O34" s="740"/>
      <c r="P34" s="740"/>
    </row>
    <row r="35" spans="2:16" ht="15.6" customHeight="1">
      <c r="B35" s="741" t="s">
        <v>722</v>
      </c>
      <c r="C35" s="740"/>
      <c r="D35" s="740"/>
      <c r="E35" s="740"/>
      <c r="F35" s="740"/>
      <c r="H35" s="740"/>
      <c r="I35" s="740"/>
      <c r="J35" s="740"/>
      <c r="K35" s="740"/>
      <c r="M35" s="740"/>
      <c r="N35" s="740"/>
      <c r="O35" s="740"/>
      <c r="P35" s="740"/>
    </row>
    <row r="36" spans="2:16" ht="15.6" customHeight="1">
      <c r="B36" s="741" t="s">
        <v>723</v>
      </c>
      <c r="C36" s="740"/>
      <c r="D36" s="740"/>
      <c r="E36" s="740"/>
      <c r="F36" s="740"/>
      <c r="H36" s="740"/>
      <c r="I36" s="740"/>
      <c r="J36" s="740"/>
      <c r="K36" s="740"/>
      <c r="M36" s="740"/>
      <c r="N36" s="740"/>
      <c r="O36" s="740"/>
      <c r="P36" s="740"/>
    </row>
    <row r="37" spans="2:16" ht="15.6" customHeight="1">
      <c r="B37" s="741" t="s">
        <v>724</v>
      </c>
      <c r="C37" s="740"/>
      <c r="D37" s="740"/>
      <c r="E37" s="740"/>
      <c r="F37" s="740"/>
      <c r="H37" s="740"/>
      <c r="I37" s="740"/>
      <c r="J37" s="740"/>
      <c r="K37" s="740"/>
      <c r="M37" s="740"/>
      <c r="N37" s="740"/>
      <c r="O37" s="740"/>
      <c r="P37" s="740"/>
    </row>
    <row r="38" spans="2:16" ht="15.6" customHeight="1">
      <c r="B38" s="741" t="s">
        <v>725</v>
      </c>
      <c r="C38" s="740"/>
      <c r="D38" s="740"/>
      <c r="E38" s="740"/>
      <c r="F38" s="740"/>
      <c r="H38" s="740"/>
      <c r="I38" s="740"/>
      <c r="J38" s="740"/>
      <c r="K38" s="740"/>
      <c r="M38" s="740"/>
      <c r="N38" s="740"/>
      <c r="O38" s="740"/>
      <c r="P38" s="740"/>
    </row>
    <row r="39" spans="2:16" ht="16.149999999999999" customHeight="1">
      <c r="B39" s="752" t="s">
        <v>26</v>
      </c>
      <c r="C39" s="753"/>
      <c r="D39" s="753"/>
      <c r="E39" s="753"/>
      <c r="F39" s="754">
        <f>SUM(F28:F38)</f>
        <v>0</v>
      </c>
      <c r="H39" s="740"/>
      <c r="I39" s="740"/>
      <c r="J39" s="740"/>
      <c r="K39" s="740"/>
      <c r="M39" s="740"/>
      <c r="N39" s="740"/>
      <c r="O39" s="740"/>
      <c r="P39" s="740"/>
    </row>
    <row r="40" spans="2:16">
      <c r="B40" s="741" t="s">
        <v>713</v>
      </c>
      <c r="C40" s="740"/>
      <c r="D40" s="740"/>
      <c r="E40" s="740"/>
      <c r="F40" s="740"/>
      <c r="H40" s="740"/>
      <c r="I40" s="740"/>
      <c r="J40" s="740"/>
      <c r="K40" s="740"/>
      <c r="M40" s="740"/>
      <c r="N40" s="740"/>
      <c r="O40" s="740"/>
      <c r="P40" s="740"/>
    </row>
    <row r="41" spans="2:16">
      <c r="B41" s="741" t="s">
        <v>713</v>
      </c>
      <c r="C41" s="740"/>
      <c r="D41" s="740"/>
      <c r="E41" s="740"/>
      <c r="F41" s="740"/>
      <c r="H41" s="740"/>
      <c r="I41" s="740"/>
      <c r="J41" s="740"/>
      <c r="K41" s="740"/>
      <c r="M41" s="740"/>
      <c r="N41" s="740"/>
      <c r="O41" s="740"/>
      <c r="P41" s="740"/>
    </row>
    <row r="42" spans="2:16">
      <c r="B42" s="741" t="s">
        <v>713</v>
      </c>
      <c r="C42" s="740"/>
      <c r="D42" s="740"/>
      <c r="E42" s="740"/>
      <c r="F42" s="740"/>
      <c r="H42" s="740"/>
      <c r="I42" s="740"/>
      <c r="J42" s="740"/>
      <c r="K42" s="740"/>
      <c r="M42" s="740"/>
      <c r="N42" s="740"/>
      <c r="O42" s="740"/>
      <c r="P42" s="740"/>
    </row>
    <row r="43" spans="2:16">
      <c r="B43" s="741" t="s">
        <v>713</v>
      </c>
      <c r="C43" s="740"/>
      <c r="D43" s="740"/>
      <c r="E43" s="740"/>
      <c r="F43" s="740"/>
      <c r="H43" s="740"/>
      <c r="I43" s="740"/>
      <c r="J43" s="740"/>
      <c r="K43" s="740"/>
      <c r="M43" s="740"/>
      <c r="N43" s="740"/>
      <c r="O43" s="740"/>
      <c r="P43" s="740"/>
    </row>
    <row r="44" spans="2:16">
      <c r="H44" s="740"/>
      <c r="I44" s="740"/>
      <c r="J44" s="740"/>
      <c r="K44" s="740"/>
      <c r="M44" s="740"/>
      <c r="N44" s="740"/>
      <c r="O44" s="740"/>
      <c r="P44" s="740"/>
    </row>
    <row r="45" spans="2:16">
      <c r="H45" s="740"/>
      <c r="I45" s="740"/>
      <c r="J45" s="740"/>
      <c r="K45" s="740"/>
      <c r="M45" s="740"/>
      <c r="N45" s="740"/>
      <c r="O45" s="740"/>
      <c r="P45" s="740"/>
    </row>
    <row r="46" spans="2:16">
      <c r="H46" s="740"/>
      <c r="I46" s="740"/>
      <c r="J46" s="740"/>
      <c r="K46" s="740"/>
      <c r="M46" s="740"/>
      <c r="N46" s="740"/>
      <c r="O46" s="740"/>
      <c r="P46" s="740"/>
    </row>
    <row r="47" spans="2:16">
      <c r="H47" s="740"/>
      <c r="I47" s="740"/>
      <c r="J47" s="740"/>
      <c r="K47" s="740"/>
      <c r="M47" s="740"/>
      <c r="N47" s="740"/>
      <c r="O47" s="740"/>
      <c r="P47" s="740"/>
    </row>
    <row r="48" spans="2:16">
      <c r="H48" s="740"/>
      <c r="I48" s="740"/>
      <c r="J48" s="740"/>
      <c r="K48" s="740"/>
      <c r="M48" s="740"/>
      <c r="N48" s="740"/>
      <c r="O48" s="740"/>
      <c r="P48" s="740"/>
    </row>
    <row r="49" spans="8:16">
      <c r="H49" s="752" t="s">
        <v>26</v>
      </c>
      <c r="I49" s="753"/>
      <c r="J49" s="753"/>
      <c r="K49" s="749">
        <f>SUM(K27:K48)</f>
        <v>0</v>
      </c>
      <c r="M49" s="752" t="s">
        <v>26</v>
      </c>
      <c r="N49" s="753"/>
      <c r="O49" s="753"/>
      <c r="P49" s="750">
        <f>SUM(P27:P48)</f>
        <v>0</v>
      </c>
    </row>
  </sheetData>
  <mergeCells count="2">
    <mergeCell ref="B24:F24"/>
    <mergeCell ref="B18:U1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A6E59C6608B0478A0D0865F4DB4169" ma:contentTypeVersion="31" ma:contentTypeDescription="Create a new document." ma:contentTypeScope="" ma:versionID="857aefe7e082f7a7cba36ff42da46625">
  <xsd:schema xmlns:xsd="http://www.w3.org/2001/XMLSchema" xmlns:xs="http://www.w3.org/2001/XMLSchema" xmlns:p="http://schemas.microsoft.com/office/2006/metadata/properties" xmlns:ns2="2b8bb3d4-4679-4201-bf4e-ecf5a190cbdc" xmlns:ns3="http://schemas.microsoft.com/sharepoint/v3/fields" xmlns:ns4="711db5ec-2528-47d2-8fbb-a2c02bc92eb2" targetNamespace="http://schemas.microsoft.com/office/2006/metadata/properties" ma:root="true" ma:fieldsID="3b6814ebbd97ce0e0da9b7b8dde43123" ns2:_="" ns3:_="" ns4:_="">
    <xsd:import namespace="2b8bb3d4-4679-4201-bf4e-ecf5a190cbdc"/>
    <xsd:import namespace="http://schemas.microsoft.com/sharepoint/v3/fields"/>
    <xsd:import namespace="711db5ec-2528-47d2-8fbb-a2c02bc92eb2"/>
    <xsd:element name="properties">
      <xsd:complexType>
        <xsd:sequence>
          <xsd:element name="documentManagement">
            <xsd:complexType>
              <xsd:all>
                <xsd:element ref="ns2:_dlc_DocId" minOccurs="0"/>
                <xsd:element ref="ns2:_dlc_DocIdUrl" minOccurs="0"/>
                <xsd:element ref="ns2:_dlc_DocIdPersistId" minOccurs="0"/>
                <xsd:element ref="ns2:Document_x0020_Type" minOccurs="0"/>
                <xsd:element ref="ns3:_DCDateCreated" minOccurs="0"/>
                <xsd:element ref="ns2:Description1" minOccurs="0"/>
                <xsd:element ref="ns2:Sensitivity" minOccurs="0"/>
                <xsd:element ref="ns2:pa1e2cbc04ca47e08abd8c9ba3e93ecc" minOccurs="0"/>
                <xsd:element ref="ns2:TaxCatchAll" minOccurs="0"/>
                <xsd:element ref="ns2:TaxKeywordTaxHTField" minOccurs="0"/>
                <xsd:element ref="ns2:Month" minOccurs="0"/>
                <xsd:element ref="ns2:Quarter" minOccurs="0"/>
                <xsd:element ref="ns2:Year" minOccurs="0"/>
                <xsd:element ref="ns4:Regulatory_x0020_Own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8bb3d4-4679-4201-bf4e-ecf5a190cbd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ument_x0020_Type" ma:index="11" nillable="true" ma:displayName="Document Type" ma:format="Dropdown" ma:internalName="Document_x0020_Type">
      <xsd:simpleType>
        <xsd:restriction base="dms:Choice">
          <xsd:enumeration value="MS Word"/>
          <xsd:enumeration value="MS Excel"/>
          <xsd:enumeration value="MS PowerPoint"/>
          <xsd:enumeration value="MS Outlook"/>
          <xsd:enumeration value="PDF"/>
          <xsd:enumeration value="Image"/>
          <xsd:enumeration value="Other"/>
        </xsd:restriction>
      </xsd:simpleType>
    </xsd:element>
    <xsd:element name="Description1" ma:index="14" nillable="true" ma:displayName="Document Description" ma:description="Describe the document purpose or scope." ma:internalName="Description1">
      <xsd:simpleType>
        <xsd:restriction base="dms:Note">
          <xsd:maxLength value="255"/>
        </xsd:restriction>
      </xsd:simpleType>
    </xsd:element>
    <xsd:element name="Sensitivity" ma:index="15" nillable="true" ma:displayName="Privacy Classification" ma:default="Internal Use Only" ma:description="See here for guidance on how to determine privacy classification: http://newintranet/content/9795." ma:format="RadioButtons" ma:internalName="Sensitivity">
      <xsd:simpleType>
        <xsd:restriction base="dms:Choice">
          <xsd:enumeration value="Public"/>
          <xsd:enumeration value="Internal Use Only"/>
          <xsd:enumeration value="Confidential"/>
          <xsd:enumeration value="Restricted"/>
        </xsd:restriction>
      </xsd:simpleType>
    </xsd:element>
    <xsd:element name="pa1e2cbc04ca47e08abd8c9ba3e93ecc" ma:index="17" nillable="true" ma:taxonomy="true" ma:internalName="pa1e2cbc04ca47e08abd8c9ba3e93ecc" ma:taxonomyFieldName="Classification" ma:displayName="Subject Classification (formal)" ma:default="" ma:fieldId="{9a1e2cbc-04ca-47e0-8abd-8c9ba3e93ecc}" ma:sspId="9d54efc9-ddd0-46ce-8ac6-e4a1c98f1b3f" ma:termSetId="c836e179-886e-477e-bf68-81a22b00306c" ma:anchorId="00000000-0000-0000-0000-000000000000" ma:open="false" ma:isKeyword="false">
      <xsd:complexType>
        <xsd:sequence>
          <xsd:element ref="pc:Terms" minOccurs="0" maxOccurs="1"/>
        </xsd:sequence>
      </xsd:complexType>
    </xsd:element>
    <xsd:element name="TaxCatchAll" ma:index="18" nillable="true" ma:displayName="Taxonomy Catch All Column" ma:hidden="true" ma:list="{9899c1c3-ce50-4d15-b1ff-a64ea3409bae}" ma:internalName="TaxCatchAll" ma:showField="CatchAllData" ma:web="cc81a7aa-d8ad-4f3f-ab52-378d1c1794af">
      <xsd:complexType>
        <xsd:complexContent>
          <xsd:extension base="dms:MultiChoiceLookup">
            <xsd:sequence>
              <xsd:element name="Value" type="dms:Lookup" maxOccurs="unbounded" minOccurs="0" nillable="true"/>
            </xsd:sequence>
          </xsd:extension>
        </xsd:complexContent>
      </xsd:complexType>
    </xsd:element>
    <xsd:element name="TaxKeywordTaxHTField" ma:index="20" nillable="true" ma:taxonomy="true" ma:internalName="TaxKeywordTaxHTField" ma:taxonomyFieldName="TaxKeyword" ma:displayName="Enterprise Keywords (informal)" ma:fieldId="{23f27201-bee3-471e-b2e7-b64fd8b7ca38}" ma:taxonomyMulti="true" ma:sspId="0c7bf0ea-5560-4c45-86be-006367667450" ma:termSetId="00000000-0000-0000-0000-000000000000" ma:anchorId="00000000-0000-0000-0000-000000000000" ma:open="true" ma:isKeyword="true">
      <xsd:complexType>
        <xsd:sequence>
          <xsd:element ref="pc:Terms" minOccurs="0" maxOccurs="1"/>
        </xsd:sequence>
      </xsd:complexType>
    </xsd:element>
    <xsd:element name="Month" ma:index="21" nillable="true" ma:displayName="Month" ma:format="Dropdown" ma:internalName="Month">
      <xsd:simpleType>
        <xsd:restriction base="dms:Choice">
          <xsd:enumeration value="01 January"/>
          <xsd:enumeration value="02 February"/>
          <xsd:enumeration value="03 March"/>
          <xsd:enumeration value="04 April"/>
          <xsd:enumeration value="05 May"/>
          <xsd:enumeration value="06 June"/>
          <xsd:enumeration value="07 July"/>
          <xsd:enumeration value="08 August"/>
          <xsd:enumeration value="09 September"/>
          <xsd:enumeration value="10 October"/>
          <xsd:enumeration value="11 November"/>
          <xsd:enumeration value="12 December"/>
        </xsd:restriction>
      </xsd:simpleType>
    </xsd:element>
    <xsd:element name="Quarter" ma:index="22" nillable="true" ma:displayName="Quarter" ma:internalName="Quarter">
      <xsd:complexType>
        <xsd:complexContent>
          <xsd:extension base="dms:MultiChoice">
            <xsd:sequence>
              <xsd:element name="Value" maxOccurs="unbounded" minOccurs="0" nillable="true">
                <xsd:simpleType>
                  <xsd:restriction base="dms:Choice">
                    <xsd:enumeration value="Q1"/>
                    <xsd:enumeration value="Q2"/>
                    <xsd:enumeration value="Q3"/>
                    <xsd:enumeration value="Q4"/>
                  </xsd:restriction>
                </xsd:simpleType>
              </xsd:element>
            </xsd:sequence>
          </xsd:extension>
        </xsd:complexContent>
      </xsd:complexType>
    </xsd:element>
    <xsd:element name="Year" ma:index="23" nillable="true" ma:displayName="Year" ma:default="2015" ma:format="Dropdown" ma:internalName="Year">
      <xsd:simpleType>
        <xsd:restriction base="dms:Choice">
          <xsd:enumeration value="2010"/>
          <xsd:enumeration value="2011"/>
          <xsd:enumeration value="2012"/>
          <xsd:enumeration value="2013"/>
          <xsd:enumeration value="2014"/>
          <xsd:enumeration value="2015"/>
          <xsd:enumeration value="2016"/>
          <xsd:enumeration value="2017"/>
          <xsd:enumeration value="2018"/>
          <xsd:enumeration value="2019"/>
          <xsd:enumeration value="2020"/>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3" nillable="true" ma:displayName="Date Created" ma:default="[today]" ma:description="The date on which the document was created." ma:format="DateOnly" ma:internalName="_DCDateCreat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11db5ec-2528-47d2-8fbb-a2c02bc92eb2" elementFormDefault="qualified">
    <xsd:import namespace="http://schemas.microsoft.com/office/2006/documentManagement/types"/>
    <xsd:import namespace="http://schemas.microsoft.com/office/infopath/2007/PartnerControls"/>
    <xsd:element name="Regulatory_x0020_Owner" ma:index="24" nillable="true" ma:displayName="Regulatory Owner" ma:list="UserInfo" ma:SharePointGroup="0" ma:internalName="Regulatory_x0020_Own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2" ma:displayName="Document 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2b8bb3d4-4679-4201-bf4e-ecf5a190cbdc">HOLFIN-1194005432-738</_dlc_DocId>
    <_dlc_DocIdUrl xmlns="2b8bb3d4-4679-4201-bf4e-ecf5a190cbdc">
      <Url>http://spapp01/sites/FIN/REG/_layouts/DocIdRedir.aspx?ID=HOLFIN-1194005432-738</Url>
      <Description>HOLFIN-1194005432-738</Description>
    </_dlc_DocIdUrl>
    <pa1e2cbc04ca47e08abd8c9ba3e93ecc xmlns="2b8bb3d4-4679-4201-bf4e-ecf5a190cbdc">
      <Terms xmlns="http://schemas.microsoft.com/office/infopath/2007/PartnerControls"/>
    </pa1e2cbc04ca47e08abd8c9ba3e93ecc>
    <Document_x0020_Type xmlns="2b8bb3d4-4679-4201-bf4e-ecf5a190cbdc" xsi:nil="true"/>
    <Quarter xmlns="2b8bb3d4-4679-4201-bf4e-ecf5a190cbdc"/>
    <Regulatory_x0020_Owner xmlns="711db5ec-2528-47d2-8fbb-a2c02bc92eb2">
      <UserInfo>
        <DisplayName/>
        <AccountId xsi:nil="true"/>
        <AccountType/>
      </UserInfo>
    </Regulatory_x0020_Owner>
    <TaxCatchAll xmlns="2b8bb3d4-4679-4201-bf4e-ecf5a190cbdc"/>
    <Month xmlns="2b8bb3d4-4679-4201-bf4e-ecf5a190cbdc" xsi:nil="true"/>
    <Sensitivity xmlns="2b8bb3d4-4679-4201-bf4e-ecf5a190cbdc">Internal Use Only</Sensitivity>
    <Year xmlns="2b8bb3d4-4679-4201-bf4e-ecf5a190cbdc">2015</Year>
    <Description1 xmlns="2b8bb3d4-4679-4201-bf4e-ecf5a190cbdc" xsi:nil="true"/>
    <TaxKeywordTaxHTField xmlns="2b8bb3d4-4679-4201-bf4e-ecf5a190cbdc">
      <Terms xmlns="http://schemas.microsoft.com/office/infopath/2007/PartnerControls"/>
    </TaxKeywordTaxHTField>
    <_DCDateCreated xmlns="http://schemas.microsoft.com/sharepoint/v3/fields">2020-05-02T12:54:36+00:00</_DCDateCreated>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SharedContentType xmlns="Microsoft.SharePoint.Taxonomy.ContentTypeSync" SourceId="9d54efc9-ddd0-46ce-8ac6-e4a1c98f1b3f" ContentTypeId="0x0101" PreviousValue="false"/>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0D33D6-C785-4D44-909A-7DE656CDB0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8bb3d4-4679-4201-bf4e-ecf5a190cbdc"/>
    <ds:schemaRef ds:uri="http://schemas.microsoft.com/sharepoint/v3/fields"/>
    <ds:schemaRef ds:uri="711db5ec-2528-47d2-8fbb-a2c02bc92e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CF1AD2-F061-42B6-B9C1-EB1A1C2E57A2}">
  <ds:schemaRefs>
    <ds:schemaRef ds:uri="http://schemas.microsoft.com/office/2006/documentManagement/types"/>
    <ds:schemaRef ds:uri="711db5ec-2528-47d2-8fbb-a2c02bc92eb2"/>
    <ds:schemaRef ds:uri="http://purl.org/dc/elements/1.1/"/>
    <ds:schemaRef ds:uri="http://schemas.microsoft.com/office/2006/metadata/properties"/>
    <ds:schemaRef ds:uri="http://schemas.microsoft.com/office/infopath/2007/PartnerControls"/>
    <ds:schemaRef ds:uri="http://purl.org/dc/terms/"/>
    <ds:schemaRef ds:uri="2b8bb3d4-4679-4201-bf4e-ecf5a190cbdc"/>
    <ds:schemaRef ds:uri="http://schemas.openxmlformats.org/package/2006/metadata/core-properties"/>
    <ds:schemaRef ds:uri="http://schemas.microsoft.com/sharepoint/v3/fields"/>
    <ds:schemaRef ds:uri="http://www.w3.org/XML/1998/namespace"/>
    <ds:schemaRef ds:uri="http://purl.org/dc/dcmitype/"/>
  </ds:schemaRefs>
</ds:datastoreItem>
</file>

<file path=customXml/itemProps3.xml><?xml version="1.0" encoding="utf-8"?>
<ds:datastoreItem xmlns:ds="http://schemas.openxmlformats.org/officeDocument/2006/customXml" ds:itemID="{DB294559-B954-4A87-B3D9-24756B42DDD1}">
  <ds:schemaRefs>
    <ds:schemaRef ds:uri="http://schemas.microsoft.com/sharepoint/events"/>
  </ds:schemaRefs>
</ds:datastoreItem>
</file>

<file path=customXml/itemProps4.xml><?xml version="1.0" encoding="utf-8"?>
<ds:datastoreItem xmlns:ds="http://schemas.openxmlformats.org/officeDocument/2006/customXml" ds:itemID="{0EF20DB8-BE68-4CDE-B175-98501814D724}">
  <ds:schemaRefs>
    <ds:schemaRef ds:uri="Microsoft.SharePoint.Taxonomy.ContentTypeSync"/>
  </ds:schemaRefs>
</ds:datastoreItem>
</file>

<file path=customXml/itemProps5.xml><?xml version="1.0" encoding="utf-8"?>
<ds:datastoreItem xmlns:ds="http://schemas.openxmlformats.org/officeDocument/2006/customXml" ds:itemID="{2556A196-E973-46E5-A817-DA0724F5FAE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aprilb</cp:lastModifiedBy>
  <cp:lastPrinted>2017-05-24T00:43:43Z</cp:lastPrinted>
  <dcterms:created xsi:type="dcterms:W3CDTF">2012-03-05T18:56:04Z</dcterms:created>
  <dcterms:modified xsi:type="dcterms:W3CDTF">2020-06-11T19:28:44Z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e669c60a-f202-4c1e-9e19-f2899ebcece3</vt:lpwstr>
  </property>
  <property fmtid="{D5CDD505-2E9C-101B-9397-08002B2CF9AE}" pid="3" name="ContentTypeId">
    <vt:lpwstr>0x01010013A6E59C6608B0478A0D0865F4DB4169</vt:lpwstr>
  </property>
  <property fmtid="{D5CDD505-2E9C-101B-9397-08002B2CF9AE}" pid="4" name="TaxKeyword">
    <vt:lpwstr/>
  </property>
  <property fmtid="{D5CDD505-2E9C-101B-9397-08002B2CF9AE}" pid="5" name="Classification">
    <vt:lpwstr/>
  </property>
</Properties>
</file>